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2" activeTab="12"/>
  </bookViews>
  <sheets>
    <sheet name="февраль2013г" sheetId="1" state="hidden" r:id="rId1"/>
    <sheet name="март2013г" sheetId="2" state="hidden" r:id="rId2"/>
    <sheet name="апрель2013г" sheetId="3" state="hidden" r:id="rId3"/>
    <sheet name="май2013г" sheetId="4" state="hidden" r:id="rId4"/>
    <sheet name="июнь 2013г" sheetId="5" state="hidden" r:id="rId5"/>
    <sheet name="свод" sheetId="6" state="hidden" r:id="rId6"/>
    <sheet name="июль2013г" sheetId="7" state="hidden" r:id="rId7"/>
    <sheet name="июль2013г (2)" sheetId="8" state="hidden" r:id="rId8"/>
    <sheet name="июль2013г (3)" sheetId="9" state="hidden" r:id="rId9"/>
    <sheet name="08 13" sheetId="10" state="hidden" r:id="rId10"/>
    <sheet name="09 13" sheetId="11" state="hidden" r:id="rId11"/>
    <sheet name="10 13" sheetId="12" state="hidden" r:id="rId12"/>
    <sheet name="2016 год" sheetId="13" r:id="rId13"/>
    <sheet name="2015 год" sheetId="14" r:id="rId14"/>
    <sheet name="Лист3" sheetId="15" r:id="rId15"/>
  </sheets>
  <definedNames>
    <definedName name="_xlnm.Print_Area" localSheetId="9">'08 13'!$A$35:$J$96</definedName>
    <definedName name="_xlnm.Print_Area" localSheetId="10">'09 13'!$A$35:$J$96</definedName>
    <definedName name="_xlnm.Print_Area" localSheetId="11">'10 13'!$A$35:$J$95</definedName>
    <definedName name="_xlnm.Print_Area" localSheetId="13">'2015 год'!$A$1:$F$58</definedName>
    <definedName name="_xlnm.Print_Area" localSheetId="12">'2016 год'!$A$1:$F$64</definedName>
    <definedName name="_xlnm.Print_Area" localSheetId="6">'июль2013г'!$A$35:$K$91</definedName>
    <definedName name="_xlnm.Print_Area" localSheetId="7">'июль2013г (2)'!$A$35:$J$91</definedName>
    <definedName name="_xlnm.Print_Area" localSheetId="8">'июль2013г (3)'!$A$35:$J$91</definedName>
    <definedName name="_xlnm.Print_Area" localSheetId="5">'свод'!$A$35:$K$108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G15" authorId="0">
      <text>
        <r>
          <rPr>
            <b/>
            <sz val="9"/>
            <rFont val="Tahoma"/>
            <family val="2"/>
          </rPr>
          <t>Online: с января 12 нет</t>
        </r>
        <r>
          <rPr>
            <sz val="9"/>
            <rFont val="Tahoma"/>
            <family val="2"/>
          </rPr>
          <t xml:space="preserve">
</t>
        </r>
      </text>
    </comment>
    <comment ref="I54" authorId="0">
      <text>
        <r>
          <rPr>
            <b/>
            <sz val="9"/>
            <rFont val="Tahoma"/>
            <family val="2"/>
          </rPr>
          <t>Online: с января 12 нет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Автор</author>
  </authors>
  <commentList>
    <comment ref="H50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---</t>
        </r>
      </text>
    </comment>
    <comment ref="N89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минус снятие</t>
        </r>
      </text>
    </comment>
  </commentList>
</comments>
</file>

<file path=xl/comments11.xml><?xml version="1.0" encoding="utf-8"?>
<comments xmlns="http://schemas.openxmlformats.org/spreadsheetml/2006/main">
  <authors>
    <author>Автор</author>
  </authors>
  <commentList>
    <comment ref="H50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---</t>
        </r>
      </text>
    </comment>
    <comment ref="N89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минус снятие</t>
        </r>
      </text>
    </comment>
  </commentList>
</comments>
</file>

<file path=xl/comments12.xml><?xml version="1.0" encoding="utf-8"?>
<comments xmlns="http://schemas.openxmlformats.org/spreadsheetml/2006/main">
  <authors>
    <author>Автор</author>
  </authors>
  <commentList>
    <comment ref="H50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---</t>
        </r>
      </text>
    </comment>
    <comment ref="Y68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минус снятие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15" authorId="0">
      <text>
        <r>
          <rPr>
            <b/>
            <sz val="9"/>
            <rFont val="Tahoma"/>
            <family val="2"/>
          </rPr>
          <t>Online: с января 12 нет</t>
        </r>
        <r>
          <rPr>
            <sz val="9"/>
            <rFont val="Tahoma"/>
            <family val="2"/>
          </rPr>
          <t xml:space="preserve">
</t>
        </r>
      </text>
    </comment>
    <comment ref="I54" authorId="0">
      <text>
        <r>
          <rPr>
            <b/>
            <sz val="9"/>
            <rFont val="Tahoma"/>
            <family val="2"/>
          </rPr>
          <t>Online: с января 12 нет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G15" authorId="0">
      <text>
        <r>
          <rPr>
            <b/>
            <sz val="9"/>
            <rFont val="Tahoma"/>
            <family val="2"/>
          </rPr>
          <t>Online: с января 12 нет</t>
        </r>
        <r>
          <rPr>
            <sz val="9"/>
            <rFont val="Tahoma"/>
            <family val="2"/>
          </rPr>
          <t xml:space="preserve">
</t>
        </r>
      </text>
    </comment>
    <comment ref="I54" authorId="0">
      <text>
        <r>
          <rPr>
            <b/>
            <sz val="9"/>
            <rFont val="Tahoma"/>
            <family val="2"/>
          </rPr>
          <t>Online: с января 12 нет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G15" authorId="0">
      <text>
        <r>
          <rPr>
            <b/>
            <sz val="9"/>
            <rFont val="Tahoma"/>
            <family val="2"/>
          </rPr>
          <t>Online: с января 12 нет</t>
        </r>
        <r>
          <rPr>
            <sz val="9"/>
            <rFont val="Tahoma"/>
            <family val="2"/>
          </rPr>
          <t xml:space="preserve">
</t>
        </r>
      </text>
    </comment>
    <comment ref="I54" authorId="0">
      <text>
        <r>
          <rPr>
            <b/>
            <sz val="9"/>
            <rFont val="Tahoma"/>
            <family val="2"/>
          </rPr>
          <t>Online: с января 12 нет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G15" authorId="0">
      <text>
        <r>
          <rPr>
            <b/>
            <sz val="9"/>
            <rFont val="Tahoma"/>
            <family val="2"/>
          </rPr>
          <t>Online: с января 12 нет</t>
        </r>
        <r>
          <rPr>
            <sz val="9"/>
            <rFont val="Tahoma"/>
            <family val="2"/>
          </rPr>
          <t xml:space="preserve">
</t>
        </r>
      </text>
    </comment>
    <comment ref="I54" authorId="0">
      <text>
        <r>
          <rPr>
            <b/>
            <sz val="9"/>
            <rFont val="Tahoma"/>
            <family val="2"/>
          </rPr>
          <t>Online: с января 12 нет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H50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---</t>
        </r>
      </text>
    </comment>
    <comment ref="E8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минус снятие</t>
        </r>
      </text>
    </comment>
  </commentList>
</comments>
</file>

<file path=xl/comments8.xml><?xml version="1.0" encoding="utf-8"?>
<comments xmlns="http://schemas.openxmlformats.org/spreadsheetml/2006/main">
  <authors>
    <author>Автор</author>
  </authors>
  <commentList>
    <comment ref="H50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---</t>
        </r>
      </text>
    </comment>
    <comment ref="E8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минус снятие</t>
        </r>
      </text>
    </comment>
  </commentList>
</comments>
</file>

<file path=xl/comments9.xml><?xml version="1.0" encoding="utf-8"?>
<comments xmlns="http://schemas.openxmlformats.org/spreadsheetml/2006/main">
  <authors>
    <author>Автор</author>
  </authors>
  <commentList>
    <comment ref="H50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---</t>
        </r>
      </text>
    </comment>
    <comment ref="N84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минус снятие</t>
        </r>
      </text>
    </comment>
  </commentList>
</comments>
</file>

<file path=xl/sharedStrings.xml><?xml version="1.0" encoding="utf-8"?>
<sst xmlns="http://schemas.openxmlformats.org/spreadsheetml/2006/main" count="1477" uniqueCount="287">
  <si>
    <t>февраль  2013г</t>
  </si>
  <si>
    <t>ОООБелово Строй Гарант</t>
  </si>
  <si>
    <t xml:space="preserve">      Сальдо</t>
  </si>
  <si>
    <t>Начислено</t>
  </si>
  <si>
    <t>Оплачено</t>
  </si>
  <si>
    <t xml:space="preserve">  Оплачено</t>
  </si>
  <si>
    <t xml:space="preserve">   Всего</t>
  </si>
  <si>
    <t>Сальдо на конец</t>
  </si>
  <si>
    <t>на начало  м-ца</t>
  </si>
  <si>
    <t>льгот</t>
  </si>
  <si>
    <t>оплачено</t>
  </si>
  <si>
    <t>периода</t>
  </si>
  <si>
    <t>Тек. ремонт.</t>
  </si>
  <si>
    <t>Содержание</t>
  </si>
  <si>
    <t>ИТОГО:</t>
  </si>
  <si>
    <t>Дата</t>
  </si>
  <si>
    <t xml:space="preserve">Краткое описание работ </t>
  </si>
  <si>
    <t xml:space="preserve"> Затраты    труда</t>
  </si>
  <si>
    <t>Бригада</t>
  </si>
  <si>
    <t>ст-ть 1 час(руб)</t>
  </si>
  <si>
    <t xml:space="preserve">время </t>
  </si>
  <si>
    <t>Ст-ть работ(руб)</t>
  </si>
  <si>
    <t>текущий ремонт</t>
  </si>
  <si>
    <t>итого</t>
  </si>
  <si>
    <t>содержание и обслуживание</t>
  </si>
  <si>
    <t>общего имущества многоквартирного</t>
  </si>
  <si>
    <t>дома</t>
  </si>
  <si>
    <t>за 1 кв.м общей</t>
  </si>
  <si>
    <t>площади</t>
  </si>
  <si>
    <t>Итого</t>
  </si>
  <si>
    <t>Лицевой счет</t>
  </si>
  <si>
    <t xml:space="preserve"> МКД    по адресу </t>
  </si>
  <si>
    <t>№ п/п</t>
  </si>
  <si>
    <t>Наименоваие</t>
  </si>
  <si>
    <t>ед .измерения</t>
  </si>
  <si>
    <t>сумма руб.</t>
  </si>
  <si>
    <t>Начислено за месяц</t>
  </si>
  <si>
    <t>руб.</t>
  </si>
  <si>
    <t>Фактические затраты в т.ч.</t>
  </si>
  <si>
    <t>7,55 в том</t>
  </si>
  <si>
    <t>числе</t>
  </si>
  <si>
    <t>уборка</t>
  </si>
  <si>
    <t>подъезда</t>
  </si>
  <si>
    <t>обслуживание и уборка придомовой</t>
  </si>
  <si>
    <t>территории и контейн-й площ-ки</t>
  </si>
  <si>
    <t xml:space="preserve">техобслуживание внутридом-х </t>
  </si>
  <si>
    <t>инженерных сетей</t>
  </si>
  <si>
    <t xml:space="preserve">аварийное обслуживание </t>
  </si>
  <si>
    <t xml:space="preserve"> внутридомовых</t>
  </si>
  <si>
    <t>сетей</t>
  </si>
  <si>
    <t xml:space="preserve">электросетей  </t>
  </si>
  <si>
    <t>прочие услуги</t>
  </si>
  <si>
    <t>Текущий ремонт</t>
  </si>
  <si>
    <t>начисление</t>
  </si>
  <si>
    <t>оплата</t>
  </si>
  <si>
    <t xml:space="preserve"> Перечисления   кап/рем с БЦКП</t>
  </si>
  <si>
    <t>Остаток перечисления  кап/рем</t>
  </si>
  <si>
    <t>с12.2010г</t>
  </si>
  <si>
    <t>Накопления на капитальный ремонт</t>
  </si>
  <si>
    <t>Накоплено на начало месяца по т/р</t>
  </si>
  <si>
    <t>Задолженность на начало месяца</t>
  </si>
  <si>
    <t>Задолженность на конец месяца</t>
  </si>
  <si>
    <t>Накоплено на конец месяца по т/р</t>
  </si>
  <si>
    <t>Подпись уполномоченного:</t>
  </si>
  <si>
    <t xml:space="preserve">  1,5руб.  за 1м2</t>
  </si>
  <si>
    <t xml:space="preserve">с12.2010г </t>
  </si>
  <si>
    <t>дата</t>
  </si>
  <si>
    <t>кап/рем</t>
  </si>
  <si>
    <t>н/сальдо</t>
  </si>
  <si>
    <t>начислен</t>
  </si>
  <si>
    <t>к/сальдо</t>
  </si>
  <si>
    <t>02.2013г</t>
  </si>
  <si>
    <t>ул. Гражданская, 9</t>
  </si>
  <si>
    <t xml:space="preserve">Гражданская, 9 </t>
  </si>
  <si>
    <t>февраль   2013г</t>
  </si>
  <si>
    <t>прочистка вентиляции</t>
  </si>
  <si>
    <t>установка табличек</t>
  </si>
  <si>
    <t>установка    табличек</t>
  </si>
  <si>
    <t>март  2013г</t>
  </si>
  <si>
    <t>март    2013г</t>
  </si>
  <si>
    <t>03,2013г</t>
  </si>
  <si>
    <t>электромонтажные работы</t>
  </si>
  <si>
    <t>апрель 2013г</t>
  </si>
  <si>
    <t>апрель     2013г</t>
  </si>
  <si>
    <t>04.2013г</t>
  </si>
  <si>
    <t>Начислено за месяцпо МКД</t>
  </si>
  <si>
    <t>тариф</t>
  </si>
  <si>
    <t>Оплачено за мес-ц по МКД</t>
  </si>
  <si>
    <t>Фактические затраты в т.ч. по МКД</t>
  </si>
  <si>
    <t>№ акта</t>
  </si>
  <si>
    <t>май 2013г</t>
  </si>
  <si>
    <t>май     2013г</t>
  </si>
  <si>
    <t>05.2013г</t>
  </si>
  <si>
    <t xml:space="preserve"> Перечисления   кап/рем с ЦУПа</t>
  </si>
  <si>
    <r>
      <t>в  "СЗ"    на счете МКД по ул.Гражданская 9   сумма кап/рем составляет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66425,58руб</t>
    </r>
    <r>
      <rPr>
        <sz val="11"/>
        <color theme="1"/>
        <rFont val="Calibri"/>
        <family val="2"/>
      </rPr>
      <t>.на 01.05.2013г</t>
    </r>
  </si>
  <si>
    <r>
      <t xml:space="preserve">перечислили с  ЦУПа кап/рем    28.05.2013г </t>
    </r>
    <r>
      <rPr>
        <b/>
        <sz val="11"/>
        <color indexed="8"/>
        <rFont val="Calibri"/>
        <family val="2"/>
      </rPr>
      <t>21714,10руб</t>
    </r>
    <r>
      <rPr>
        <sz val="11"/>
        <color theme="1"/>
        <rFont val="Calibri"/>
        <family val="2"/>
      </rPr>
      <t>.</t>
    </r>
  </si>
  <si>
    <t>июнь  2013г</t>
  </si>
  <si>
    <t>июнь     2013г</t>
  </si>
  <si>
    <t>06.2013г</t>
  </si>
  <si>
    <t xml:space="preserve"> Перечисления   кап/рем </t>
  </si>
  <si>
    <t xml:space="preserve"> Перечисления   тек/рем </t>
  </si>
  <si>
    <t>07.2013г</t>
  </si>
  <si>
    <t>ул.Гастелло, 19</t>
  </si>
  <si>
    <t xml:space="preserve"> июль  2013г</t>
  </si>
  <si>
    <t>антена</t>
  </si>
  <si>
    <t>S     МКД</t>
  </si>
  <si>
    <t>ООО "БеловоСтройГарант"</t>
  </si>
  <si>
    <t>Лицевой счет многоквартирного дома</t>
  </si>
  <si>
    <t>Адрес:</t>
  </si>
  <si>
    <t>Площадь:</t>
  </si>
  <si>
    <t>м2</t>
  </si>
  <si>
    <t>Месяц:</t>
  </si>
  <si>
    <t>июль</t>
  </si>
  <si>
    <t>2013г</t>
  </si>
  <si>
    <t>Тариф</t>
  </si>
  <si>
    <t>Содержание и текущий ремонт общего имущества многоквартирного дома</t>
  </si>
  <si>
    <t>в том числе:</t>
  </si>
  <si>
    <t>Капитальный ремонт</t>
  </si>
  <si>
    <t>Сумма</t>
  </si>
  <si>
    <t>1.</t>
  </si>
  <si>
    <t>Фактические расходы за месяц всего, в т.ч.:</t>
  </si>
  <si>
    <t>1.1.</t>
  </si>
  <si>
    <t>Содержание:</t>
  </si>
  <si>
    <t>1.1.1.</t>
  </si>
  <si>
    <t>Обслуживание и уборка придомовой территории</t>
  </si>
  <si>
    <t>1.1.2.</t>
  </si>
  <si>
    <t>Техническое обслуживание внутридомовых инженерных сетей</t>
  </si>
  <si>
    <t>1.1.3.</t>
  </si>
  <si>
    <t>Техническое обслуживание внутридомовых электрических сетей</t>
  </si>
  <si>
    <t>1.1.4.</t>
  </si>
  <si>
    <t>Аварийное обслуживание внутридомовых инженерных сетей</t>
  </si>
  <si>
    <t>1.1.5.</t>
  </si>
  <si>
    <t>Прочие услуги</t>
  </si>
  <si>
    <t>1.2.</t>
  </si>
  <si>
    <t>Текущий ремонт:</t>
  </si>
  <si>
    <t>Выполненные работы по текущему ремонту за месяц:</t>
  </si>
  <si>
    <t>Дата:</t>
  </si>
  <si>
    <t>с/с</t>
  </si>
  <si>
    <t>т/р</t>
  </si>
  <si>
    <t>нач</t>
  </si>
  <si>
    <t>опл</t>
  </si>
  <si>
    <t>факт.расх.</t>
  </si>
  <si>
    <t>Долг</t>
  </si>
  <si>
    <t>Накопл.</t>
  </si>
  <si>
    <t>Долг на нач.м</t>
  </si>
  <si>
    <t>Долг на конец м.</t>
  </si>
  <si>
    <t>февраль</t>
  </si>
  <si>
    <t>март</t>
  </si>
  <si>
    <t>апрель</t>
  </si>
  <si>
    <t>Долг текущий</t>
  </si>
  <si>
    <t>накопления</t>
  </si>
  <si>
    <t>неисп.ср-ва</t>
  </si>
  <si>
    <t>накопл.</t>
  </si>
  <si>
    <t>май</t>
  </si>
  <si>
    <t>июнь</t>
  </si>
  <si>
    <t>ИТОГО</t>
  </si>
  <si>
    <t>июль 2013 г.</t>
  </si>
  <si>
    <t>Фактич. расходы</t>
  </si>
  <si>
    <t>Фактич.остаток ("оплачено-расходы")</t>
  </si>
  <si>
    <t>Долг ("начисл.-оплач.")</t>
  </si>
  <si>
    <t>тр оплата</t>
  </si>
  <si>
    <t>Уборка подъезда</t>
  </si>
  <si>
    <t>1.1.6.</t>
  </si>
  <si>
    <t>Оплата ПСД</t>
  </si>
  <si>
    <t>Накоплено  по ТР на конец месяца</t>
  </si>
  <si>
    <t>пгт.Новый-Городок, ул.Гражданская, д.9</t>
  </si>
  <si>
    <t>февраль 2013 г.</t>
  </si>
  <si>
    <t>март 2013 г.</t>
  </si>
  <si>
    <t>S, м2</t>
  </si>
  <si>
    <t>апрель 2013 г.</t>
  </si>
  <si>
    <t>май 2013 г.</t>
  </si>
  <si>
    <t>июнь 2013 г.</t>
  </si>
  <si>
    <t>СВОД 2013</t>
  </si>
  <si>
    <t>Долг за содержание на конец месяца</t>
  </si>
  <si>
    <t>Свод по июнь</t>
  </si>
  <si>
    <t>Перечисления на КР</t>
  </si>
  <si>
    <t>Итого КР</t>
  </si>
  <si>
    <t>-устройство асфальто-бетонной отмостки</t>
  </si>
  <si>
    <t xml:space="preserve">Накопления  по капитальному ремонту на конец месяца </t>
  </si>
  <si>
    <t>Оплачено за месяц</t>
  </si>
  <si>
    <t>расх</t>
  </si>
  <si>
    <t>Накоплено по ТР на начало месяца</t>
  </si>
  <si>
    <t>Возврат</t>
  </si>
  <si>
    <t>Остаток денежных средств на начало месяца</t>
  </si>
  <si>
    <t>Остаток денежных средств на конец месяца</t>
  </si>
  <si>
    <t>Выполненные работы:</t>
  </si>
  <si>
    <t>Расходы за месяц всего, в т.ч.:</t>
  </si>
  <si>
    <t>август</t>
  </si>
  <si>
    <t>кр</t>
  </si>
  <si>
    <t>-ремонт ж/б перемычек</t>
  </si>
  <si>
    <t>-прочистка вентиляции</t>
  </si>
  <si>
    <t>-разборка подвального спуска</t>
  </si>
  <si>
    <t>-устройство асфальта</t>
  </si>
  <si>
    <t>Перечисления на ТР и ООО "Лига"</t>
  </si>
  <si>
    <t>-</t>
  </si>
  <si>
    <t>октябрь</t>
  </si>
  <si>
    <t>Техническое обслуживание внутридомовых инженерных и электрических сетей</t>
  </si>
  <si>
    <t>Общехозяйственные</t>
  </si>
  <si>
    <t>Сведения о состоянии лицевого счета</t>
  </si>
  <si>
    <t>ТР</t>
  </si>
  <si>
    <t>Перечисления на ТР с ООО "Лига"</t>
  </si>
  <si>
    <t>КР</t>
  </si>
  <si>
    <t>Выполненные работы по ремонту  общего имущества МКД и прочие оказанные услуги</t>
  </si>
  <si>
    <t>2.</t>
  </si>
  <si>
    <t>Замена запорной арматуры</t>
  </si>
  <si>
    <t>тел.3-39-09</t>
  </si>
  <si>
    <t>Итог</t>
  </si>
  <si>
    <t>Ремонт водоотведения</t>
  </si>
  <si>
    <t xml:space="preserve"> ООО "БеловоСтройГарант" </t>
  </si>
  <si>
    <t>Директор ООО "БеловоСтройГарант"__________________А.В. Рыжов</t>
  </si>
  <si>
    <t>Стоимость всего:</t>
  </si>
  <si>
    <t>Выполненные работы санитарному содержанию общего имущества собственников МКД</t>
  </si>
  <si>
    <t>Примечание</t>
  </si>
  <si>
    <t>Состав работ</t>
  </si>
  <si>
    <t>Работы выполнены в полном объеме</t>
  </si>
  <si>
    <t>перечень и периодичность работ согласно договра на оказание услуг</t>
  </si>
  <si>
    <t>перечень и периодичность согласно договра на оказание услуг</t>
  </si>
  <si>
    <t>Аварийное обслуживание внутридомовых инженерных и электрических сетей</t>
  </si>
  <si>
    <t>в т.ч. расходы со статьи КР</t>
  </si>
  <si>
    <t xml:space="preserve">Получил: </t>
  </si>
  <si>
    <t>Представитель собственников МКД____________________</t>
  </si>
  <si>
    <t>*Перечень и периодичность работ по содержанию общего имущества МКД согласно перечня, утвержденного в договоре; объём, качество услуг по содержанию и ремонту общего имущества МКД  соответствует требованиям жилищного законодательства и техническим регламентам.</t>
  </si>
  <si>
    <t xml:space="preserve">  Для получения дополнительной информации или пояснений по отчету Вам необходимо обратиться с письменным заявлением в ООО "БеловоСтройГарант"(ул.Киевская, д.39,время работы с 08.00 по 17.00, перерыв с 12.00 по 13.00).</t>
  </si>
  <si>
    <t xml:space="preserve">Отчет о выполненных работ и предоставленных услугах по содержанию и ремонту общего имущества  многоквартирномого дома </t>
  </si>
  <si>
    <t>по адресу: ул.Гражданская,д.6</t>
  </si>
  <si>
    <t>за 2015 г.</t>
  </si>
  <si>
    <t>*За период с 01.01.15г - 31.12.15г - ООО "БеловоСтройГарант" оказаны следующие виды услуг и работ согласно договра с собствениками МКД:</t>
  </si>
  <si>
    <t>Капитальный ремонт 2015 г.,руб.</t>
  </si>
  <si>
    <t>Долг по оплате на 01.01.15г.</t>
  </si>
  <si>
    <t>Начислено за 2015 г.</t>
  </si>
  <si>
    <t>Оплачено за 2015 г.</t>
  </si>
  <si>
    <t>Долг по оплате 01.01.16г.</t>
  </si>
  <si>
    <t>Расходы в 2015 г.</t>
  </si>
  <si>
    <t>Остаток ден-х ср-в на 01.01.16 г.</t>
  </si>
  <si>
    <t>Исполнитель: гл.экономист Лебедева А.В.</t>
  </si>
  <si>
    <t>Оплатат ПСД</t>
  </si>
  <si>
    <t>Ремонт теплоснабжения</t>
  </si>
  <si>
    <t>Ремонт фановых труб</t>
  </si>
  <si>
    <t>Замена выключателя</t>
  </si>
  <si>
    <t>Ремонт шиферной кровли (кв.62)</t>
  </si>
  <si>
    <t>Ремонт водоотведения (подвал)</t>
  </si>
  <si>
    <t>Освещение теплового узла</t>
  </si>
  <si>
    <t>Ремонт теплоснабжения, г.в.с. (подвал)</t>
  </si>
  <si>
    <t>Ремонт теплоснабжения (чердак)</t>
  </si>
  <si>
    <t>Ремонт системы х.в.с. (подвал)</t>
  </si>
  <si>
    <t>Ремонт системы х.в.с. (кв.42,46)</t>
  </si>
  <si>
    <t>Установка почтовых ящиков</t>
  </si>
  <si>
    <t>Ремонт крыльца</t>
  </si>
  <si>
    <t>Очистка канализационной сети</t>
  </si>
  <si>
    <t>Изготовление и установка метал.поручня</t>
  </si>
  <si>
    <t>Ремонт кровли</t>
  </si>
  <si>
    <t>Рамена ламп ДНАТ, дросселя</t>
  </si>
  <si>
    <t>Ремонт теплоснабжения (кв. 31)</t>
  </si>
  <si>
    <t>Ремонт системы х.в.с. (кв.33,37,41)</t>
  </si>
  <si>
    <t>Перечисления с ООО "Лига"</t>
  </si>
  <si>
    <t>за 2016 г.</t>
  </si>
  <si>
    <t>*За период с 01.01.16г - 31.12.16г - ООО "БеловоСтройГарант" оказаны следующие виды услуг и работ согласно договра с собствениками МКД:</t>
  </si>
  <si>
    <t>Капитальный ремонт 2016 г.,руб.</t>
  </si>
  <si>
    <t>Долг по оплате на 01.01.16г.</t>
  </si>
  <si>
    <t>Начислено за 2016 г.</t>
  </si>
  <si>
    <t>Оплачено за 2016 г.</t>
  </si>
  <si>
    <t>Долг по оплате 01.01.17г.</t>
  </si>
  <si>
    <t>Расходы в 2016 г.</t>
  </si>
  <si>
    <t>Остаток ден-х ср-в на 01.01.17 г.</t>
  </si>
  <si>
    <t>Замена датчика движения</t>
  </si>
  <si>
    <t>Ремонт водоотведения (кв.10,14,15)</t>
  </si>
  <si>
    <t>Замена запорной арматуры (кв.17)</t>
  </si>
  <si>
    <t>Навеска замка</t>
  </si>
  <si>
    <t>Замена ввода х.в.с. (кв.17)</t>
  </si>
  <si>
    <t>Установка табличек па подъезды (1 под.)</t>
  </si>
  <si>
    <t>Материалы</t>
  </si>
  <si>
    <t>Замена фотореле</t>
  </si>
  <si>
    <t>Прокладка водопровода х и г.в</t>
  </si>
  <si>
    <t>Замена запорной арматуры (подвал)</t>
  </si>
  <si>
    <t>Ремонт системы х. и г.в.с. (кв.1, подвал)</t>
  </si>
  <si>
    <t>Подвал ремонт системы х.в.с.</t>
  </si>
  <si>
    <t>Ремонт шиферной  кровли кв.13,14</t>
  </si>
  <si>
    <t>Ремонт балконной плиты кв.16</t>
  </si>
  <si>
    <t>Земляные работы</t>
  </si>
  <si>
    <t>Замена запорной арматуры кв.23</t>
  </si>
  <si>
    <t>Изготовление и монтаж металлических решеток</t>
  </si>
  <si>
    <t>Ремонт системы х.в.с. кв.49</t>
  </si>
  <si>
    <t>Ремонт системы х.в.с. кв.19,23,27</t>
  </si>
  <si>
    <t>Ремонт системы х.в.с. кв.56,60</t>
  </si>
  <si>
    <t xml:space="preserve">Ремонт системы х.в.с. и водоотведения кв.18,19 </t>
  </si>
  <si>
    <t>Замена запорной арматуры кв19</t>
  </si>
  <si>
    <t>Ремонт продухов-13 шт.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</si>
</sst>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$-F419]yyyy\,\ mmmm;@"/>
    <numFmt numFmtId="167" formatCode="#,##0.00&quot;р.&quot;"/>
    <numFmt numFmtId="168" formatCode="#,##0.000"/>
    <numFmt numFmtId="169" formatCode="_-* #,##0.00[$р.-419]_-;\-* #,##0.00[$р.-419]_-;_-* &quot;-&quot;??[$р.-419]_-;_-@_-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1"/>
      <color indexed="3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1"/>
      <color indexed="11"/>
      <name val="Calibri"/>
      <family val="2"/>
    </font>
    <font>
      <b/>
      <sz val="10"/>
      <color indexed="11"/>
      <name val="Arial"/>
      <family val="2"/>
    </font>
    <font>
      <b/>
      <sz val="10"/>
      <color indexed="11"/>
      <name val="Times New Roman"/>
      <family val="1"/>
    </font>
    <font>
      <b/>
      <sz val="14"/>
      <color indexed="9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33CC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00FF00"/>
      <name val="Calibri"/>
      <family val="2"/>
    </font>
    <font>
      <b/>
      <sz val="10"/>
      <color rgb="FF00FF00"/>
      <name val="Arial"/>
      <family val="2"/>
    </font>
    <font>
      <b/>
      <sz val="10"/>
      <color rgb="FF00FF00"/>
      <name val="Times New Roman"/>
      <family val="1"/>
    </font>
    <font>
      <b/>
      <sz val="14"/>
      <color theme="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0.799979984760284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/>
    </border>
    <border>
      <left style="thin"/>
      <right style="thin">
        <color rgb="FF000000"/>
      </right>
      <top style="thin"/>
      <bottom/>
    </border>
    <border>
      <left style="thin"/>
      <right/>
      <top/>
      <bottom style="thin"/>
    </border>
    <border>
      <left style="thin">
        <color rgb="FF000000"/>
      </left>
      <right style="thin"/>
      <top>
        <color indexed="63"/>
      </top>
      <bottom style="thin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/>
      <top style="thin"/>
      <bottom/>
    </border>
    <border>
      <left>
        <color indexed="63"/>
      </left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421">
    <xf numFmtId="0" fontId="0" fillId="0" borderId="0" xfId="0" applyFont="1" applyAlignment="1">
      <alignment/>
    </xf>
    <xf numFmtId="0" fontId="31" fillId="0" borderId="0" xfId="56" applyFont="1" applyAlignment="1">
      <alignment vertical="center"/>
      <protection/>
    </xf>
    <xf numFmtId="0" fontId="0" fillId="0" borderId="0" xfId="0" applyFont="1" applyAlignment="1">
      <alignment vertical="center"/>
    </xf>
    <xf numFmtId="17" fontId="31" fillId="0" borderId="0" xfId="56" applyNumberFormat="1" applyFont="1" applyAlignment="1">
      <alignment vertical="center"/>
      <protection/>
    </xf>
    <xf numFmtId="0" fontId="31" fillId="0" borderId="10" xfId="56" applyFont="1" applyBorder="1" applyAlignment="1">
      <alignment vertical="center"/>
      <protection/>
    </xf>
    <xf numFmtId="0" fontId="31" fillId="33" borderId="10" xfId="56" applyFont="1" applyFill="1" applyBorder="1" applyAlignment="1">
      <alignment vertical="center"/>
      <protection/>
    </xf>
    <xf numFmtId="0" fontId="0" fillId="33" borderId="10" xfId="0" applyFont="1" applyFill="1" applyBorder="1" applyAlignment="1">
      <alignment vertical="center"/>
    </xf>
    <xf numFmtId="2" fontId="31" fillId="33" borderId="10" xfId="57" applyNumberFormat="1" applyFont="1" applyFill="1" applyBorder="1" applyAlignment="1">
      <alignment horizontal="right" vertical="center"/>
      <protection/>
    </xf>
    <xf numFmtId="2" fontId="31" fillId="0" borderId="10" xfId="57" applyNumberFormat="1" applyFont="1" applyFill="1" applyBorder="1" applyAlignment="1">
      <alignment horizontal="right" vertical="center"/>
      <protection/>
    </xf>
    <xf numFmtId="2" fontId="31" fillId="33" borderId="10" xfId="56" applyNumberFormat="1" applyFont="1" applyFill="1" applyBorder="1" applyAlignment="1">
      <alignment vertical="center"/>
      <protection/>
    </xf>
    <xf numFmtId="2" fontId="31" fillId="0" borderId="10" xfId="56" applyNumberFormat="1" applyFont="1" applyBorder="1" applyAlignment="1">
      <alignment vertical="center"/>
      <protection/>
    </xf>
    <xf numFmtId="0" fontId="31" fillId="0" borderId="0" xfId="56" applyFont="1" applyBorder="1" applyAlignment="1">
      <alignment vertical="center"/>
      <protection/>
    </xf>
    <xf numFmtId="0" fontId="32" fillId="0" borderId="10" xfId="56" applyFont="1" applyBorder="1" applyAlignment="1">
      <alignment vertical="center" wrapText="1"/>
      <protection/>
    </xf>
    <xf numFmtId="0" fontId="32" fillId="0" borderId="0" xfId="56" applyFont="1" applyBorder="1" applyAlignment="1">
      <alignment vertical="center" wrapText="1"/>
      <protection/>
    </xf>
    <xf numFmtId="16" fontId="31" fillId="0" borderId="0" xfId="56" applyNumberFormat="1" applyFont="1" applyBorder="1" applyAlignment="1">
      <alignment vertical="center"/>
      <protection/>
    </xf>
    <xf numFmtId="16" fontId="31" fillId="0" borderId="10" xfId="0" applyNumberFormat="1" applyFont="1" applyBorder="1" applyAlignment="1">
      <alignment vertical="center"/>
    </xf>
    <xf numFmtId="9" fontId="31" fillId="0" borderId="10" xfId="0" applyNumberFormat="1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17" fontId="31" fillId="0" borderId="10" xfId="56" applyNumberFormat="1" applyFont="1" applyBorder="1" applyAlignment="1">
      <alignment vertical="center"/>
      <protection/>
    </xf>
    <xf numFmtId="0" fontId="31" fillId="0" borderId="11" xfId="56" applyFont="1" applyBorder="1" applyAlignment="1">
      <alignment horizontal="center" vertical="center"/>
      <protection/>
    </xf>
    <xf numFmtId="0" fontId="31" fillId="0" borderId="10" xfId="56" applyFont="1" applyBorder="1" applyAlignment="1">
      <alignment horizontal="center" vertical="center"/>
      <protection/>
    </xf>
    <xf numFmtId="16" fontId="0" fillId="0" borderId="0" xfId="0" applyNumberFormat="1" applyFont="1" applyBorder="1" applyAlignment="1">
      <alignment vertical="center"/>
    </xf>
    <xf numFmtId="0" fontId="31" fillId="34" borderId="10" xfId="56" applyFont="1" applyFill="1" applyBorder="1" applyAlignment="1">
      <alignment vertical="center"/>
      <protection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33" fillId="33" borderId="10" xfId="56" applyFont="1" applyFill="1" applyBorder="1" applyAlignment="1">
      <alignment vertical="center"/>
      <protection/>
    </xf>
    <xf numFmtId="0" fontId="33" fillId="0" borderId="10" xfId="56" applyFont="1" applyBorder="1" applyAlignment="1">
      <alignment vertical="center"/>
      <protection/>
    </xf>
    <xf numFmtId="2" fontId="33" fillId="33" borderId="10" xfId="56" applyNumberFormat="1" applyFont="1" applyFill="1" applyBorder="1" applyAlignment="1">
      <alignment vertical="center"/>
      <protection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36" fillId="33" borderId="0" xfId="56" applyFont="1" applyFill="1" applyBorder="1" applyAlignment="1">
      <alignment vertical="center"/>
      <protection/>
    </xf>
    <xf numFmtId="0" fontId="37" fillId="0" borderId="0" xfId="0" applyFont="1" applyAlignment="1">
      <alignment vertical="center"/>
    </xf>
    <xf numFmtId="0" fontId="0" fillId="34" borderId="12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66" fillId="35" borderId="10" xfId="0" applyFont="1" applyFill="1" applyBorder="1" applyAlignment="1">
      <alignment vertical="center"/>
    </xf>
    <xf numFmtId="0" fontId="67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vertical="center"/>
    </xf>
    <xf numFmtId="0" fontId="57" fillId="33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vertical="center"/>
    </xf>
    <xf numFmtId="17" fontId="31" fillId="34" borderId="10" xfId="56" applyNumberFormat="1" applyFont="1" applyFill="1" applyBorder="1" applyAlignment="1">
      <alignment vertical="center"/>
      <protection/>
    </xf>
    <xf numFmtId="0" fontId="66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66" fillId="34" borderId="10" xfId="0" applyFont="1" applyFill="1" applyBorder="1" applyAlignment="1">
      <alignment vertical="center"/>
    </xf>
    <xf numFmtId="0" fontId="66" fillId="37" borderId="10" xfId="0" applyFont="1" applyFill="1" applyBorder="1" applyAlignment="1">
      <alignment vertical="center"/>
    </xf>
    <xf numFmtId="0" fontId="67" fillId="37" borderId="10" xfId="0" applyFont="1" applyFill="1" applyBorder="1" applyAlignment="1">
      <alignment vertical="center"/>
    </xf>
    <xf numFmtId="0" fontId="0" fillId="37" borderId="10" xfId="0" applyFont="1" applyFill="1" applyBorder="1" applyAlignment="1">
      <alignment vertical="center"/>
    </xf>
    <xf numFmtId="1" fontId="0" fillId="0" borderId="0" xfId="0" applyNumberFormat="1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/>
    </xf>
    <xf numFmtId="164" fontId="33" fillId="34" borderId="10" xfId="59" applyNumberFormat="1" applyFont="1" applyFill="1" applyBorder="1" applyAlignment="1">
      <alignment horizontal="right"/>
      <protection/>
    </xf>
    <xf numFmtId="164" fontId="31" fillId="34" borderId="10" xfId="59" applyNumberFormat="1" applyFont="1" applyFill="1" applyBorder="1" applyAlignment="1">
      <alignment horizontal="right"/>
      <protection/>
    </xf>
    <xf numFmtId="0" fontId="0" fillId="0" borderId="10" xfId="0" applyFill="1" applyBorder="1" applyAlignment="1">
      <alignment horizontal="left"/>
    </xf>
    <xf numFmtId="0" fontId="57" fillId="37" borderId="10" xfId="0" applyFont="1" applyFill="1" applyBorder="1" applyAlignment="1">
      <alignment vertical="center"/>
    </xf>
    <xf numFmtId="2" fontId="57" fillId="37" borderId="10" xfId="0" applyNumberFormat="1" applyFont="1" applyFill="1" applyBorder="1" applyAlignment="1">
      <alignment vertical="center"/>
    </xf>
    <xf numFmtId="0" fontId="36" fillId="33" borderId="13" xfId="57" applyFont="1" applyFill="1" applyBorder="1">
      <alignment/>
      <protection/>
    </xf>
    <xf numFmtId="0" fontId="31" fillId="0" borderId="14" xfId="56" applyFont="1" applyBorder="1" applyAlignment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0" fontId="57" fillId="0" borderId="10" xfId="0" applyFont="1" applyFill="1" applyBorder="1" applyAlignment="1">
      <alignment vertical="center"/>
    </xf>
    <xf numFmtId="2" fontId="0" fillId="33" borderId="10" xfId="0" applyNumberFormat="1" applyFill="1" applyBorder="1" applyAlignment="1">
      <alignment/>
    </xf>
    <xf numFmtId="0" fontId="0" fillId="0" borderId="10" xfId="0" applyFill="1" applyBorder="1" applyAlignment="1">
      <alignment vertical="center"/>
    </xf>
    <xf numFmtId="0" fontId="68" fillId="0" borderId="1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1" fontId="0" fillId="33" borderId="10" xfId="0" applyNumberFormat="1" applyFont="1" applyFill="1" applyBorder="1" applyAlignment="1">
      <alignment vertical="center"/>
    </xf>
    <xf numFmtId="2" fontId="0" fillId="0" borderId="0" xfId="0" applyNumberFormat="1" applyFont="1" applyAlignment="1">
      <alignment vertical="center"/>
    </xf>
    <xf numFmtId="0" fontId="57" fillId="0" borderId="10" xfId="0" applyFont="1" applyFill="1" applyBorder="1" applyAlignment="1">
      <alignment horizontal="center" vertical="center"/>
    </xf>
    <xf numFmtId="0" fontId="57" fillId="38" borderId="10" xfId="0" applyFont="1" applyFill="1" applyBorder="1" applyAlignment="1">
      <alignment vertical="center"/>
    </xf>
    <xf numFmtId="2" fontId="69" fillId="33" borderId="10" xfId="0" applyNumberFormat="1" applyFont="1" applyFill="1" applyBorder="1" applyAlignment="1">
      <alignment vertical="center"/>
    </xf>
    <xf numFmtId="0" fontId="57" fillId="0" borderId="0" xfId="0" applyFont="1" applyAlignment="1">
      <alignment vertical="center"/>
    </xf>
    <xf numFmtId="0" fontId="57" fillId="0" borderId="15" xfId="0" applyFont="1" applyBorder="1" applyAlignment="1">
      <alignment vertical="center"/>
    </xf>
    <xf numFmtId="0" fontId="57" fillId="0" borderId="16" xfId="0" applyFont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31" fillId="0" borderId="11" xfId="56" applyFont="1" applyBorder="1" applyAlignment="1">
      <alignment horizontal="center" vertical="center"/>
      <protection/>
    </xf>
    <xf numFmtId="0" fontId="31" fillId="0" borderId="14" xfId="56" applyFont="1" applyBorder="1" applyAlignment="1">
      <alignment horizontal="center" vertical="center"/>
      <protection/>
    </xf>
    <xf numFmtId="0" fontId="31" fillId="0" borderId="11" xfId="56" applyFont="1" applyBorder="1" applyAlignment="1">
      <alignment horizontal="center" vertical="center"/>
      <protection/>
    </xf>
    <xf numFmtId="0" fontId="31" fillId="0" borderId="14" xfId="56" applyFont="1" applyBorder="1" applyAlignment="1">
      <alignment horizontal="center" vertical="center"/>
      <protection/>
    </xf>
    <xf numFmtId="2" fontId="0" fillId="0" borderId="10" xfId="0" applyNumberFormat="1" applyFont="1" applyFill="1" applyBorder="1" applyAlignment="1">
      <alignment vertical="center"/>
    </xf>
    <xf numFmtId="0" fontId="67" fillId="37" borderId="10" xfId="0" applyFont="1" applyFill="1" applyBorder="1" applyAlignment="1">
      <alignment/>
    </xf>
    <xf numFmtId="0" fontId="66" fillId="36" borderId="10" xfId="0" applyFont="1" applyFill="1" applyBorder="1" applyAlignment="1">
      <alignment/>
    </xf>
    <xf numFmtId="0" fontId="67" fillId="36" borderId="10" xfId="0" applyFont="1" applyFill="1" applyBorder="1" applyAlignment="1">
      <alignment/>
    </xf>
    <xf numFmtId="0" fontId="31" fillId="0" borderId="12" xfId="56" applyFont="1" applyBorder="1" applyAlignment="1">
      <alignment vertical="center"/>
      <protection/>
    </xf>
    <xf numFmtId="0" fontId="32" fillId="0" borderId="18" xfId="56" applyFont="1" applyBorder="1" applyAlignment="1">
      <alignment vertical="center" wrapText="1"/>
      <protection/>
    </xf>
    <xf numFmtId="0" fontId="32" fillId="0" borderId="19" xfId="56" applyFont="1" applyBorder="1" applyAlignment="1">
      <alignment vertical="center" wrapText="1"/>
      <protection/>
    </xf>
    <xf numFmtId="0" fontId="68" fillId="37" borderId="10" xfId="0" applyFont="1" applyFill="1" applyBorder="1" applyAlignment="1">
      <alignment/>
    </xf>
    <xf numFmtId="0" fontId="0" fillId="34" borderId="14" xfId="0" applyFont="1" applyFill="1" applyBorder="1" applyAlignment="1">
      <alignment vertical="center"/>
    </xf>
    <xf numFmtId="0" fontId="66" fillId="37" borderId="12" xfId="0" applyFont="1" applyFill="1" applyBorder="1" applyAlignment="1">
      <alignment/>
    </xf>
    <xf numFmtId="0" fontId="0" fillId="34" borderId="20" xfId="0" applyFont="1" applyFill="1" applyBorder="1" applyAlignment="1">
      <alignment vertical="center"/>
    </xf>
    <xf numFmtId="0" fontId="31" fillId="0" borderId="11" xfId="56" applyFont="1" applyBorder="1" applyAlignment="1">
      <alignment horizontal="center" vertical="center"/>
      <protection/>
    </xf>
    <xf numFmtId="0" fontId="31" fillId="0" borderId="14" xfId="56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31" fillId="0" borderId="11" xfId="56" applyFont="1" applyBorder="1" applyAlignment="1">
      <alignment horizontal="center" vertical="center"/>
      <protection/>
    </xf>
    <xf numFmtId="0" fontId="31" fillId="0" borderId="14" xfId="56" applyFont="1" applyBorder="1" applyAlignment="1">
      <alignment horizontal="center" vertical="center"/>
      <protection/>
    </xf>
    <xf numFmtId="0" fontId="0" fillId="0" borderId="0" xfId="53" applyFont="1">
      <alignment/>
      <protection/>
    </xf>
    <xf numFmtId="0" fontId="57" fillId="0" borderId="0" xfId="53" applyFont="1">
      <alignment/>
      <protection/>
    </xf>
    <xf numFmtId="0" fontId="0" fillId="0" borderId="10" xfId="53" applyFont="1" applyBorder="1">
      <alignment/>
      <protection/>
    </xf>
    <xf numFmtId="0" fontId="57" fillId="0" borderId="10" xfId="53" applyFont="1" applyBorder="1">
      <alignment/>
      <protection/>
    </xf>
    <xf numFmtId="0" fontId="57" fillId="0" borderId="0" xfId="53" applyFont="1" applyBorder="1">
      <alignment/>
      <protection/>
    </xf>
    <xf numFmtId="0" fontId="0" fillId="0" borderId="10" xfId="53" applyBorder="1">
      <alignment/>
      <protection/>
    </xf>
    <xf numFmtId="0" fontId="0" fillId="33" borderId="10" xfId="53" applyFont="1" applyFill="1" applyBorder="1">
      <alignment/>
      <protection/>
    </xf>
    <xf numFmtId="2" fontId="0" fillId="33" borderId="10" xfId="53" applyNumberFormat="1" applyFont="1" applyFill="1" applyBorder="1">
      <alignment/>
      <protection/>
    </xf>
    <xf numFmtId="0" fontId="0" fillId="0" borderId="0" xfId="53" applyFont="1" applyBorder="1">
      <alignment/>
      <protection/>
    </xf>
    <xf numFmtId="0" fontId="57" fillId="0" borderId="21" xfId="53" applyFont="1" applyBorder="1">
      <alignment/>
      <protection/>
    </xf>
    <xf numFmtId="0" fontId="57" fillId="0" borderId="12" xfId="53" applyFont="1" applyBorder="1">
      <alignment/>
      <protection/>
    </xf>
    <xf numFmtId="0" fontId="0" fillId="0" borderId="12" xfId="53" applyFont="1" applyBorder="1">
      <alignment/>
      <protection/>
    </xf>
    <xf numFmtId="0" fontId="31" fillId="33" borderId="22" xfId="53" applyFont="1" applyFill="1" applyBorder="1">
      <alignment/>
      <protection/>
    </xf>
    <xf numFmtId="0" fontId="31" fillId="0" borderId="22" xfId="53" applyFont="1" applyBorder="1">
      <alignment/>
      <protection/>
    </xf>
    <xf numFmtId="0" fontId="0" fillId="0" borderId="10" xfId="53" applyFill="1" applyBorder="1">
      <alignment/>
      <protection/>
    </xf>
    <xf numFmtId="0" fontId="0" fillId="0" borderId="10" xfId="53" applyFont="1" applyFill="1" applyBorder="1">
      <alignment/>
      <protection/>
    </xf>
    <xf numFmtId="0" fontId="70" fillId="0" borderId="0" xfId="53" applyFont="1">
      <alignment/>
      <protection/>
    </xf>
    <xf numFmtId="2" fontId="57" fillId="33" borderId="10" xfId="53" applyNumberFormat="1" applyFont="1" applyFill="1" applyBorder="1">
      <alignment/>
      <protection/>
    </xf>
    <xf numFmtId="2" fontId="0" fillId="0" borderId="10" xfId="53" applyNumberFormat="1" applyFont="1" applyBorder="1">
      <alignment/>
      <protection/>
    </xf>
    <xf numFmtId="0" fontId="67" fillId="0" borderId="0" xfId="53" applyFont="1">
      <alignment/>
      <protection/>
    </xf>
    <xf numFmtId="4" fontId="70" fillId="0" borderId="0" xfId="53" applyNumberFormat="1" applyFont="1">
      <alignment/>
      <protection/>
    </xf>
    <xf numFmtId="4" fontId="57" fillId="0" borderId="0" xfId="53" applyNumberFormat="1" applyFont="1">
      <alignment/>
      <protection/>
    </xf>
    <xf numFmtId="4" fontId="0" fillId="0" borderId="0" xfId="53" applyNumberFormat="1" applyFont="1">
      <alignment/>
      <protection/>
    </xf>
    <xf numFmtId="4" fontId="66" fillId="0" borderId="0" xfId="53" applyNumberFormat="1" applyFont="1">
      <alignment/>
      <protection/>
    </xf>
    <xf numFmtId="4" fontId="67" fillId="0" borderId="0" xfId="53" applyNumberFormat="1" applyFont="1">
      <alignment/>
      <protection/>
    </xf>
    <xf numFmtId="4" fontId="67" fillId="0" borderId="0" xfId="53" applyNumberFormat="1" applyFont="1" applyAlignment="1">
      <alignment horizontal="center"/>
      <protection/>
    </xf>
    <xf numFmtId="4" fontId="71" fillId="0" borderId="21" xfId="53" applyNumberFormat="1" applyFont="1" applyBorder="1" applyAlignment="1">
      <alignment horizontal="center"/>
      <protection/>
    </xf>
    <xf numFmtId="4" fontId="66" fillId="0" borderId="10" xfId="53" applyNumberFormat="1" applyFont="1" applyBorder="1">
      <alignment/>
      <protection/>
    </xf>
    <xf numFmtId="4" fontId="57" fillId="0" borderId="10" xfId="53" applyNumberFormat="1" applyFont="1" applyBorder="1">
      <alignment/>
      <protection/>
    </xf>
    <xf numFmtId="4" fontId="66" fillId="0" borderId="0" xfId="53" applyNumberFormat="1" applyFont="1" applyFill="1" applyBorder="1" applyAlignment="1">
      <alignment/>
      <protection/>
    </xf>
    <xf numFmtId="4" fontId="67" fillId="0" borderId="0" xfId="53" applyNumberFormat="1" applyFont="1" applyFill="1" applyBorder="1" applyAlignment="1">
      <alignment/>
      <protection/>
    </xf>
    <xf numFmtId="4" fontId="67" fillId="0" borderId="10" xfId="53" applyNumberFormat="1" applyFont="1" applyFill="1" applyBorder="1" applyAlignment="1">
      <alignment horizontal="center"/>
      <protection/>
    </xf>
    <xf numFmtId="0" fontId="0" fillId="0" borderId="0" xfId="53">
      <alignment/>
      <protection/>
    </xf>
    <xf numFmtId="4" fontId="66" fillId="0" borderId="10" xfId="53" applyNumberFormat="1" applyFont="1" applyBorder="1" applyAlignment="1">
      <alignment horizontal="left"/>
      <protection/>
    </xf>
    <xf numFmtId="4" fontId="0" fillId="0" borderId="0" xfId="53" applyNumberFormat="1">
      <alignment/>
      <protection/>
    </xf>
    <xf numFmtId="4" fontId="66" fillId="0" borderId="11" xfId="53" applyNumberFormat="1" applyFont="1" applyBorder="1" applyAlignment="1">
      <alignment horizontal="left" wrapText="1"/>
      <protection/>
    </xf>
    <xf numFmtId="4" fontId="67" fillId="0" borderId="14" xfId="53" applyNumberFormat="1" applyFont="1" applyFill="1" applyBorder="1" applyAlignment="1">
      <alignment wrapText="1"/>
      <protection/>
    </xf>
    <xf numFmtId="0" fontId="0" fillId="0" borderId="0" xfId="53" applyAlignment="1">
      <alignment horizontal="right"/>
      <protection/>
    </xf>
    <xf numFmtId="4" fontId="70" fillId="0" borderId="0" xfId="53" applyNumberFormat="1" applyFont="1" applyBorder="1">
      <alignment/>
      <protection/>
    </xf>
    <xf numFmtId="4" fontId="0" fillId="0" borderId="12" xfId="53" applyNumberFormat="1" applyFont="1" applyFill="1" applyBorder="1">
      <alignment/>
      <protection/>
    </xf>
    <xf numFmtId="4" fontId="0" fillId="0" borderId="10" xfId="53" applyNumberFormat="1" applyFont="1" applyFill="1" applyBorder="1">
      <alignment/>
      <protection/>
    </xf>
    <xf numFmtId="4" fontId="0" fillId="0" borderId="0" xfId="53" applyNumberFormat="1" applyFill="1" applyBorder="1" applyAlignment="1">
      <alignment wrapText="1"/>
      <protection/>
    </xf>
    <xf numFmtId="4" fontId="0" fillId="0" borderId="0" xfId="53" applyNumberFormat="1" applyBorder="1" applyAlignment="1">
      <alignment wrapText="1"/>
      <protection/>
    </xf>
    <xf numFmtId="4" fontId="0" fillId="0" borderId="0" xfId="53" applyNumberFormat="1" applyFont="1" applyFill="1" applyBorder="1">
      <alignment/>
      <protection/>
    </xf>
    <xf numFmtId="4" fontId="0" fillId="0" borderId="0" xfId="53" applyNumberFormat="1" applyFill="1" applyBorder="1" applyAlignment="1">
      <alignment horizontal="right"/>
      <protection/>
    </xf>
    <xf numFmtId="4" fontId="66" fillId="0" borderId="10" xfId="53" applyNumberFormat="1" applyFont="1" applyFill="1" applyBorder="1" applyAlignment="1">
      <alignment/>
      <protection/>
    </xf>
    <xf numFmtId="4" fontId="57" fillId="0" borderId="0" xfId="53" applyNumberFormat="1" applyFont="1" applyFill="1" applyBorder="1">
      <alignment/>
      <protection/>
    </xf>
    <xf numFmtId="4" fontId="0" fillId="0" borderId="0" xfId="53" applyNumberFormat="1" applyFont="1" applyBorder="1">
      <alignment/>
      <protection/>
    </xf>
    <xf numFmtId="4" fontId="0" fillId="0" borderId="0" xfId="53" applyNumberFormat="1" applyFont="1" applyFill="1">
      <alignment/>
      <protection/>
    </xf>
    <xf numFmtId="4" fontId="57" fillId="0" borderId="0" xfId="53" applyNumberFormat="1" applyFont="1" applyBorder="1" applyAlignment="1">
      <alignment vertical="center"/>
      <protection/>
    </xf>
    <xf numFmtId="4" fontId="0" fillId="34" borderId="0" xfId="53" applyNumberFormat="1" applyFill="1" applyBorder="1" applyAlignment="1">
      <alignment vertical="center"/>
      <protection/>
    </xf>
    <xf numFmtId="4" fontId="57" fillId="0" borderId="10" xfId="53" applyNumberFormat="1" applyFont="1" applyBorder="1" applyAlignment="1">
      <alignment horizontal="center" vertical="center"/>
      <protection/>
    </xf>
    <xf numFmtId="4" fontId="0" fillId="0" borderId="10" xfId="53" applyNumberFormat="1" applyFont="1" applyBorder="1" applyAlignment="1">
      <alignment horizontal="center" vertical="center"/>
      <protection/>
    </xf>
    <xf numFmtId="4" fontId="0" fillId="34" borderId="10" xfId="53" applyNumberFormat="1" applyFill="1" applyBorder="1" applyAlignment="1">
      <alignment horizontal="center" vertical="center"/>
      <protection/>
    </xf>
    <xf numFmtId="0" fontId="0" fillId="0" borderId="10" xfId="53" applyBorder="1" applyAlignment="1">
      <alignment vertical="center"/>
      <protection/>
    </xf>
    <xf numFmtId="0" fontId="0" fillId="0" borderId="21" xfId="53" applyBorder="1" applyAlignment="1">
      <alignment vertical="center"/>
      <protection/>
    </xf>
    <xf numFmtId="4" fontId="0" fillId="0" borderId="10" xfId="53" applyNumberFormat="1" applyFont="1" applyBorder="1">
      <alignment/>
      <protection/>
    </xf>
    <xf numFmtId="2" fontId="31" fillId="0" borderId="0" xfId="56" applyNumberFormat="1" applyFont="1" applyAlignment="1">
      <alignment vertical="center"/>
      <protection/>
    </xf>
    <xf numFmtId="4" fontId="57" fillId="0" borderId="12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vertical="center"/>
    </xf>
    <xf numFmtId="0" fontId="64" fillId="0" borderId="10" xfId="0" applyFont="1" applyBorder="1" applyAlignment="1">
      <alignment vertical="center"/>
    </xf>
    <xf numFmtId="0" fontId="7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0" xfId="0" applyNumberFormat="1" applyFont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2" fontId="64" fillId="0" borderId="10" xfId="0" applyNumberFormat="1" applyFont="1" applyBorder="1" applyAlignment="1">
      <alignment vertical="center"/>
    </xf>
    <xf numFmtId="0" fontId="57" fillId="0" borderId="10" xfId="0" applyFont="1" applyBorder="1" applyAlignment="1">
      <alignment horizontal="center" vertical="center"/>
    </xf>
    <xf numFmtId="4" fontId="67" fillId="0" borderId="10" xfId="53" applyNumberFormat="1" applyFont="1" applyFill="1" applyBorder="1" applyAlignment="1">
      <alignment wrapText="1"/>
      <protection/>
    </xf>
    <xf numFmtId="4" fontId="0" fillId="0" borderId="10" xfId="53" applyNumberFormat="1" applyFont="1" applyBorder="1" applyAlignment="1">
      <alignment horizontal="right" wrapText="1"/>
      <protection/>
    </xf>
    <xf numFmtId="4" fontId="73" fillId="0" borderId="10" xfId="53" applyNumberFormat="1" applyFont="1" applyFill="1" applyBorder="1" applyAlignment="1">
      <alignment horizontal="center" wrapText="1"/>
      <protection/>
    </xf>
    <xf numFmtId="0" fontId="33" fillId="0" borderId="23" xfId="58" applyFont="1" applyBorder="1" applyAlignment="1">
      <alignment horizontal="center" wrapText="1"/>
      <protection/>
    </xf>
    <xf numFmtId="0" fontId="33" fillId="0" borderId="24" xfId="58" applyFont="1" applyBorder="1" applyAlignment="1">
      <alignment horizontal="center" wrapText="1"/>
      <protection/>
    </xf>
    <xf numFmtId="165" fontId="67" fillId="0" borderId="0" xfId="53" applyNumberFormat="1" applyFont="1" applyFill="1">
      <alignment/>
      <protection/>
    </xf>
    <xf numFmtId="4" fontId="68" fillId="0" borderId="0" xfId="53" applyNumberFormat="1" applyFont="1">
      <alignment/>
      <protection/>
    </xf>
    <xf numFmtId="4" fontId="73" fillId="0" borderId="0" xfId="53" applyNumberFormat="1" applyFont="1" applyAlignment="1">
      <alignment horizontal="center"/>
      <protection/>
    </xf>
    <xf numFmtId="4" fontId="73" fillId="0" borderId="0" xfId="53" applyNumberFormat="1" applyFont="1">
      <alignment/>
      <protection/>
    </xf>
    <xf numFmtId="4" fontId="73" fillId="0" borderId="21" xfId="53" applyNumberFormat="1" applyFont="1" applyBorder="1" applyAlignment="1">
      <alignment horizontal="center" vertical="center"/>
      <protection/>
    </xf>
    <xf numFmtId="4" fontId="73" fillId="0" borderId="10" xfId="53" applyNumberFormat="1" applyFont="1" applyBorder="1" applyAlignment="1">
      <alignment horizontal="center" vertical="center"/>
      <protection/>
    </xf>
    <xf numFmtId="4" fontId="73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53" applyFont="1" applyBorder="1" applyAlignment="1">
      <alignment horizontal="center" vertical="center" wrapText="1"/>
      <protection/>
    </xf>
    <xf numFmtId="4" fontId="73" fillId="0" borderId="21" xfId="53" applyNumberFormat="1" applyFont="1" applyBorder="1" applyAlignment="1">
      <alignment horizontal="center"/>
      <protection/>
    </xf>
    <xf numFmtId="4" fontId="68" fillId="39" borderId="10" xfId="53" applyNumberFormat="1" applyFont="1" applyFill="1" applyBorder="1" applyAlignment="1">
      <alignment horizontal="center"/>
      <protection/>
    </xf>
    <xf numFmtId="4" fontId="68" fillId="39" borderId="10" xfId="53" applyNumberFormat="1" applyFont="1" applyFill="1" applyBorder="1">
      <alignment/>
      <protection/>
    </xf>
    <xf numFmtId="4" fontId="73" fillId="39" borderId="10" xfId="53" applyNumberFormat="1" applyFont="1" applyFill="1" applyBorder="1">
      <alignment/>
      <protection/>
    </xf>
    <xf numFmtId="2" fontId="9" fillId="40" borderId="0" xfId="54" applyNumberFormat="1" applyFill="1" applyAlignment="1">
      <alignment horizontal="right"/>
      <protection/>
    </xf>
    <xf numFmtId="2" fontId="2" fillId="40" borderId="0" xfId="55" applyNumberFormat="1" applyFill="1" applyBorder="1" applyAlignment="1">
      <alignment horizontal="right"/>
      <protection/>
    </xf>
    <xf numFmtId="4" fontId="68" fillId="0" borderId="10" xfId="53" applyNumberFormat="1" applyFont="1" applyBorder="1" applyAlignment="1">
      <alignment horizontal="center"/>
      <protection/>
    </xf>
    <xf numFmtId="4" fontId="73" fillId="0" borderId="10" xfId="53" applyNumberFormat="1" applyFont="1" applyBorder="1">
      <alignment/>
      <protection/>
    </xf>
    <xf numFmtId="0" fontId="73" fillId="0" borderId="10" xfId="53" applyFont="1" applyBorder="1">
      <alignment/>
      <protection/>
    </xf>
    <xf numFmtId="0" fontId="73" fillId="39" borderId="10" xfId="53" applyFont="1" applyFill="1" applyBorder="1">
      <alignment/>
      <protection/>
    </xf>
    <xf numFmtId="4" fontId="67" fillId="0" borderId="0" xfId="53" applyNumberFormat="1" applyFont="1" applyBorder="1" applyAlignment="1">
      <alignment horizontal="left"/>
      <protection/>
    </xf>
    <xf numFmtId="4" fontId="70" fillId="0" borderId="0" xfId="53" applyNumberFormat="1" applyFont="1" applyBorder="1" applyAlignment="1">
      <alignment horizontal="left"/>
      <protection/>
    </xf>
    <xf numFmtId="4" fontId="67" fillId="0" borderId="0" xfId="53" applyNumberFormat="1" applyFont="1" applyFill="1" applyBorder="1" applyAlignment="1">
      <alignment horizontal="left"/>
      <protection/>
    </xf>
    <xf numFmtId="4" fontId="0" fillId="0" borderId="14" xfId="53" applyNumberFormat="1" applyFont="1" applyFill="1" applyBorder="1" applyAlignment="1">
      <alignment horizontal="center" wrapText="1"/>
      <protection/>
    </xf>
    <xf numFmtId="4" fontId="0" fillId="0" borderId="10" xfId="53" applyNumberFormat="1" applyFont="1" applyFill="1" applyBorder="1" applyAlignment="1">
      <alignment wrapText="1"/>
      <protection/>
    </xf>
    <xf numFmtId="4" fontId="0" fillId="0" borderId="10" xfId="53" applyNumberFormat="1" applyFont="1" applyFill="1" applyBorder="1" applyAlignment="1">
      <alignment horizontal="center" wrapText="1"/>
      <protection/>
    </xf>
    <xf numFmtId="4" fontId="0" fillId="0" borderId="10" xfId="53" applyNumberFormat="1" applyFont="1" applyFill="1" applyBorder="1" applyAlignment="1">
      <alignment horizontal="center"/>
      <protection/>
    </xf>
    <xf numFmtId="4" fontId="74" fillId="0" borderId="10" xfId="53" applyNumberFormat="1" applyFont="1" applyFill="1" applyBorder="1" applyAlignment="1">
      <alignment horizontal="right"/>
      <protection/>
    </xf>
    <xf numFmtId="4" fontId="74" fillId="0" borderId="10" xfId="53" applyNumberFormat="1" applyFont="1" applyFill="1" applyBorder="1" applyAlignment="1">
      <alignment/>
      <protection/>
    </xf>
    <xf numFmtId="0" fontId="0" fillId="0" borderId="10" xfId="53" applyFont="1" applyBorder="1" applyAlignment="1">
      <alignment vertical="center"/>
      <protection/>
    </xf>
    <xf numFmtId="4" fontId="68" fillId="0" borderId="10" xfId="53" applyNumberFormat="1" applyFont="1" applyBorder="1" applyAlignment="1">
      <alignment horizontal="right"/>
      <protection/>
    </xf>
    <xf numFmtId="4" fontId="68" fillId="0" borderId="10" xfId="53" applyNumberFormat="1" applyFont="1" applyBorder="1">
      <alignment/>
      <protection/>
    </xf>
    <xf numFmtId="165" fontId="68" fillId="0" borderId="10" xfId="53" applyNumberFormat="1" applyFont="1" applyBorder="1">
      <alignment/>
      <protection/>
    </xf>
    <xf numFmtId="2" fontId="0" fillId="0" borderId="0" xfId="0" applyNumberFormat="1" applyFill="1" applyAlignment="1">
      <alignment horizontal="right"/>
    </xf>
    <xf numFmtId="0" fontId="68" fillId="39" borderId="10" xfId="53" applyFont="1" applyFill="1" applyBorder="1">
      <alignment/>
      <protection/>
    </xf>
    <xf numFmtId="0" fontId="64" fillId="0" borderId="0" xfId="53" applyFont="1">
      <alignment/>
      <protection/>
    </xf>
    <xf numFmtId="0" fontId="64" fillId="0" borderId="10" xfId="53" applyFont="1" applyBorder="1" applyAlignment="1">
      <alignment vertical="center"/>
      <protection/>
    </xf>
    <xf numFmtId="0" fontId="0" fillId="0" borderId="0" xfId="53" applyFont="1">
      <alignment/>
      <protection/>
    </xf>
    <xf numFmtId="4" fontId="73" fillId="0" borderId="10" xfId="53" applyNumberFormat="1" applyFont="1" applyBorder="1" applyAlignment="1">
      <alignment horizontal="center" vertical="center" wrapText="1"/>
      <protection/>
    </xf>
    <xf numFmtId="4" fontId="68" fillId="41" borderId="10" xfId="53" applyNumberFormat="1" applyFont="1" applyFill="1" applyBorder="1">
      <alignment/>
      <protection/>
    </xf>
    <xf numFmtId="4" fontId="0" fillId="0" borderId="0" xfId="53" applyNumberFormat="1" applyFont="1">
      <alignment/>
      <protection/>
    </xf>
    <xf numFmtId="0" fontId="0" fillId="0" borderId="0" xfId="53" applyFont="1">
      <alignment/>
      <protection/>
    </xf>
    <xf numFmtId="2" fontId="0" fillId="0" borderId="0" xfId="53" applyNumberFormat="1" applyFont="1">
      <alignment/>
      <protection/>
    </xf>
    <xf numFmtId="0" fontId="33" fillId="0" borderId="23" xfId="58" applyFont="1" applyBorder="1" applyAlignment="1">
      <alignment horizontal="center" wrapText="1"/>
      <protection/>
    </xf>
    <xf numFmtId="0" fontId="33" fillId="0" borderId="24" xfId="58" applyFont="1" applyBorder="1" applyAlignment="1">
      <alignment horizontal="center" wrapText="1"/>
      <protection/>
    </xf>
    <xf numFmtId="4" fontId="0" fillId="0" borderId="10" xfId="53" applyNumberFormat="1" applyFont="1" applyBorder="1" applyAlignment="1">
      <alignment horizontal="right" wrapText="1"/>
      <protection/>
    </xf>
    <xf numFmtId="4" fontId="0" fillId="0" borderId="10" xfId="53" applyNumberFormat="1" applyFont="1" applyFill="1" applyBorder="1" applyAlignment="1">
      <alignment horizontal="center" wrapText="1"/>
      <protection/>
    </xf>
    <xf numFmtId="4" fontId="0" fillId="0" borderId="10" xfId="53" applyNumberFormat="1" applyFont="1" applyFill="1" applyBorder="1" applyAlignment="1">
      <alignment wrapText="1"/>
      <protection/>
    </xf>
    <xf numFmtId="0" fontId="33" fillId="0" borderId="23" xfId="58" applyFont="1" applyBorder="1" applyAlignment="1">
      <alignment horizontal="center" wrapText="1"/>
      <protection/>
    </xf>
    <xf numFmtId="0" fontId="33" fillId="0" borderId="24" xfId="58" applyFont="1" applyBorder="1" applyAlignment="1">
      <alignment horizontal="center" wrapText="1"/>
      <protection/>
    </xf>
    <xf numFmtId="4" fontId="0" fillId="0" borderId="10" xfId="53" applyNumberFormat="1" applyFont="1" applyBorder="1" applyAlignment="1">
      <alignment horizontal="right" wrapText="1"/>
      <protection/>
    </xf>
    <xf numFmtId="4" fontId="0" fillId="0" borderId="10" xfId="53" applyNumberFormat="1" applyFont="1" applyFill="1" applyBorder="1" applyAlignment="1">
      <alignment horizontal="center" wrapText="1"/>
      <protection/>
    </xf>
    <xf numFmtId="4" fontId="0" fillId="0" borderId="10" xfId="53" applyNumberFormat="1" applyFont="1" applyFill="1" applyBorder="1" applyAlignment="1">
      <alignment wrapText="1"/>
      <protection/>
    </xf>
    <xf numFmtId="0" fontId="33" fillId="0" borderId="23" xfId="58" applyFont="1" applyBorder="1" applyAlignment="1">
      <alignment horizontal="center" wrapText="1"/>
      <protection/>
    </xf>
    <xf numFmtId="0" fontId="33" fillId="0" borderId="24" xfId="58" applyFont="1" applyBorder="1" applyAlignment="1">
      <alignment horizontal="center" wrapText="1"/>
      <protection/>
    </xf>
    <xf numFmtId="4" fontId="0" fillId="0" borderId="10" xfId="53" applyNumberFormat="1" applyFont="1" applyBorder="1" applyAlignment="1">
      <alignment horizontal="right" wrapText="1"/>
      <protection/>
    </xf>
    <xf numFmtId="4" fontId="0" fillId="0" borderId="10" xfId="53" applyNumberFormat="1" applyFont="1" applyFill="1" applyBorder="1" applyAlignment="1">
      <alignment horizontal="center" wrapText="1"/>
      <protection/>
    </xf>
    <xf numFmtId="4" fontId="0" fillId="0" borderId="10" xfId="53" applyNumberFormat="1" applyFont="1" applyFill="1" applyBorder="1" applyAlignment="1">
      <alignment wrapText="1"/>
      <protection/>
    </xf>
    <xf numFmtId="0" fontId="75" fillId="0" borderId="0" xfId="53" applyFont="1" applyAlignment="1">
      <alignment horizontal="center" vertical="center"/>
      <protection/>
    </xf>
    <xf numFmtId="2" fontId="76" fillId="40" borderId="0" xfId="54" applyNumberFormat="1" applyFont="1" applyFill="1" applyAlignment="1">
      <alignment horizontal="center" vertical="center"/>
      <protection/>
    </xf>
    <xf numFmtId="2" fontId="77" fillId="40" borderId="0" xfId="55" applyNumberFormat="1" applyFont="1" applyFill="1" applyBorder="1" applyAlignment="1">
      <alignment horizontal="center" vertical="center"/>
      <protection/>
    </xf>
    <xf numFmtId="0" fontId="33" fillId="0" borderId="23" xfId="58" applyFont="1" applyBorder="1" applyAlignment="1">
      <alignment horizontal="center" wrapText="1"/>
      <protection/>
    </xf>
    <xf numFmtId="0" fontId="33" fillId="0" borderId="24" xfId="58" applyFont="1" applyBorder="1" applyAlignment="1">
      <alignment horizontal="center" wrapText="1"/>
      <protection/>
    </xf>
    <xf numFmtId="4" fontId="0" fillId="0" borderId="10" xfId="53" applyNumberFormat="1" applyFont="1" applyBorder="1" applyAlignment="1">
      <alignment horizontal="right" wrapText="1"/>
      <protection/>
    </xf>
    <xf numFmtId="4" fontId="0" fillId="0" borderId="10" xfId="53" applyNumberFormat="1" applyFont="1" applyFill="1" applyBorder="1" applyAlignment="1">
      <alignment horizontal="center" wrapText="1"/>
      <protection/>
    </xf>
    <xf numFmtId="4" fontId="0" fillId="0" borderId="10" xfId="53" applyNumberFormat="1" applyFont="1" applyFill="1" applyBorder="1" applyAlignment="1">
      <alignment wrapText="1"/>
      <protection/>
    </xf>
    <xf numFmtId="4" fontId="66" fillId="0" borderId="11" xfId="53" applyNumberFormat="1" applyFont="1" applyBorder="1">
      <alignment/>
      <protection/>
    </xf>
    <xf numFmtId="4" fontId="67" fillId="0" borderId="25" xfId="53" applyNumberFormat="1" applyFont="1" applyBorder="1" applyAlignment="1">
      <alignment horizontal="center"/>
      <protection/>
    </xf>
    <xf numFmtId="4" fontId="67" fillId="0" borderId="25" xfId="53" applyNumberFormat="1" applyFont="1" applyBorder="1">
      <alignment/>
      <protection/>
    </xf>
    <xf numFmtId="4" fontId="73" fillId="0" borderId="14" xfId="53" applyNumberFormat="1" applyFont="1" applyBorder="1" applyAlignment="1">
      <alignment horizontal="right"/>
      <protection/>
    </xf>
    <xf numFmtId="4" fontId="67" fillId="0" borderId="0" xfId="53" applyNumberFormat="1" applyFont="1" applyBorder="1">
      <alignment/>
      <protection/>
    </xf>
    <xf numFmtId="4" fontId="73" fillId="0" borderId="0" xfId="53" applyNumberFormat="1" applyFont="1" applyBorder="1" applyAlignment="1">
      <alignment horizontal="right"/>
      <protection/>
    </xf>
    <xf numFmtId="4" fontId="67" fillId="0" borderId="11" xfId="53" applyNumberFormat="1" applyFont="1" applyBorder="1">
      <alignment/>
      <protection/>
    </xf>
    <xf numFmtId="0" fontId="33" fillId="0" borderId="23" xfId="58" applyFont="1" applyBorder="1" applyAlignment="1">
      <alignment horizontal="center" wrapText="1"/>
      <protection/>
    </xf>
    <xf numFmtId="0" fontId="33" fillId="0" borderId="24" xfId="58" applyFont="1" applyBorder="1" applyAlignment="1">
      <alignment horizontal="center" wrapText="1"/>
      <protection/>
    </xf>
    <xf numFmtId="4" fontId="0" fillId="0" borderId="10" xfId="53" applyNumberFormat="1" applyFont="1" applyBorder="1" applyAlignment="1">
      <alignment horizontal="right" wrapText="1"/>
      <protection/>
    </xf>
    <xf numFmtId="4" fontId="0" fillId="0" borderId="10" xfId="53" applyNumberFormat="1" applyFont="1" applyFill="1" applyBorder="1" applyAlignment="1">
      <alignment horizontal="center" wrapText="1"/>
      <protection/>
    </xf>
    <xf numFmtId="4" fontId="0" fillId="0" borderId="10" xfId="53" applyNumberFormat="1" applyFont="1" applyFill="1" applyBorder="1" applyAlignment="1">
      <alignment wrapText="1"/>
      <protection/>
    </xf>
    <xf numFmtId="4" fontId="0" fillId="0" borderId="10" xfId="53" applyNumberFormat="1" applyFont="1" applyBorder="1" applyAlignment="1">
      <alignment horizontal="right" wrapText="1"/>
      <protection/>
    </xf>
    <xf numFmtId="4" fontId="7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67" fillId="0" borderId="0" xfId="0" applyNumberFormat="1" applyFont="1" applyAlignment="1">
      <alignment/>
    </xf>
    <xf numFmtId="4" fontId="67" fillId="0" borderId="0" xfId="0" applyNumberFormat="1" applyFont="1" applyFill="1" applyAlignment="1">
      <alignment/>
    </xf>
    <xf numFmtId="4" fontId="67" fillId="0" borderId="0" xfId="0" applyNumberFormat="1" applyFont="1" applyAlignment="1">
      <alignment horizontal="center"/>
    </xf>
    <xf numFmtId="4" fontId="67" fillId="0" borderId="0" xfId="0" applyNumberFormat="1" applyFont="1" applyFill="1" applyBorder="1" applyAlignment="1">
      <alignment/>
    </xf>
    <xf numFmtId="4" fontId="66" fillId="0" borderId="10" xfId="0" applyNumberFormat="1" applyFont="1" applyBorder="1" applyAlignment="1">
      <alignment horizontal="center"/>
    </xf>
    <xf numFmtId="4" fontId="78" fillId="0" borderId="0" xfId="0" applyNumberFormat="1" applyFont="1" applyAlignment="1">
      <alignment horizontal="center"/>
    </xf>
    <xf numFmtId="4" fontId="0" fillId="0" borderId="0" xfId="0" applyNumberFormat="1" applyFill="1" applyBorder="1" applyAlignment="1">
      <alignment horizontal="right"/>
    </xf>
    <xf numFmtId="0" fontId="0" fillId="0" borderId="0" xfId="53" applyFont="1" applyAlignment="1">
      <alignment horizontal="center" vertical="center"/>
      <protection/>
    </xf>
    <xf numFmtId="4" fontId="0" fillId="0" borderId="0" xfId="53" applyNumberFormat="1" applyFont="1" applyAlignment="1">
      <alignment horizontal="center" vertical="center"/>
      <protection/>
    </xf>
    <xf numFmtId="4" fontId="64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67" fillId="0" borderId="0" xfId="0" applyNumberFormat="1" applyFont="1" applyBorder="1" applyAlignment="1">
      <alignment/>
    </xf>
    <xf numFmtId="4" fontId="66" fillId="0" borderId="0" xfId="0" applyNumberFormat="1" applyFont="1" applyFill="1" applyBorder="1" applyAlignment="1">
      <alignment horizontal="center"/>
    </xf>
    <xf numFmtId="4" fontId="67" fillId="0" borderId="0" xfId="0" applyNumberFormat="1" applyFont="1" applyFill="1" applyBorder="1" applyAlignment="1">
      <alignment/>
    </xf>
    <xf numFmtId="4" fontId="66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78" fillId="0" borderId="0" xfId="0" applyNumberFormat="1" applyFont="1" applyFill="1" applyAlignment="1">
      <alignment horizontal="center"/>
    </xf>
    <xf numFmtId="4" fontId="64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79" fillId="0" borderId="0" xfId="0" applyNumberFormat="1" applyFont="1" applyBorder="1" applyAlignment="1">
      <alignment horizontal="center" wrapText="1"/>
    </xf>
    <xf numFmtId="4" fontId="80" fillId="0" borderId="0" xfId="0" applyNumberFormat="1" applyFont="1" applyAlignment="1">
      <alignment/>
    </xf>
    <xf numFmtId="4" fontId="79" fillId="0" borderId="0" xfId="0" applyNumberFormat="1" applyFont="1" applyAlignment="1">
      <alignment horizontal="center"/>
    </xf>
    <xf numFmtId="4" fontId="79" fillId="0" borderId="0" xfId="0" applyNumberFormat="1" applyFont="1" applyAlignment="1">
      <alignment/>
    </xf>
    <xf numFmtId="4" fontId="80" fillId="0" borderId="0" xfId="0" applyNumberFormat="1" applyFont="1" applyFill="1" applyBorder="1" applyAlignment="1">
      <alignment horizontal="right" vertical="center"/>
    </xf>
    <xf numFmtId="4" fontId="13" fillId="0" borderId="0" xfId="0" applyNumberFormat="1" applyFont="1" applyAlignment="1">
      <alignment/>
    </xf>
    <xf numFmtId="4" fontId="79" fillId="0" borderId="0" xfId="0" applyNumberFormat="1" applyFont="1" applyBorder="1" applyAlignment="1">
      <alignment/>
    </xf>
    <xf numFmtId="4" fontId="79" fillId="0" borderId="0" xfId="0" applyNumberFormat="1" applyFont="1" applyFill="1" applyBorder="1" applyAlignment="1">
      <alignment wrapText="1"/>
    </xf>
    <xf numFmtId="4" fontId="79" fillId="0" borderId="0" xfId="0" applyNumberFormat="1" applyFont="1" applyFill="1" applyBorder="1" applyAlignment="1">
      <alignment horizontal="right"/>
    </xf>
    <xf numFmtId="4" fontId="79" fillId="0" borderId="0" xfId="0" applyNumberFormat="1" applyFont="1" applyFill="1" applyBorder="1" applyAlignment="1">
      <alignment/>
    </xf>
    <xf numFmtId="4" fontId="80" fillId="0" borderId="26" xfId="0" applyNumberFormat="1" applyFont="1" applyBorder="1" applyAlignment="1">
      <alignment horizontal="right" vertical="center"/>
    </xf>
    <xf numFmtId="4" fontId="67" fillId="0" borderId="10" xfId="0" applyNumberFormat="1" applyFont="1" applyFill="1" applyBorder="1" applyAlignment="1" applyProtection="1">
      <alignment horizontal="center"/>
      <protection hidden="1"/>
    </xf>
    <xf numFmtId="4" fontId="79" fillId="0" borderId="0" xfId="0" applyNumberFormat="1" applyFont="1" applyFill="1" applyBorder="1" applyAlignment="1">
      <alignment horizontal="left" wrapText="1"/>
    </xf>
    <xf numFmtId="4" fontId="79" fillId="0" borderId="0" xfId="0" applyNumberFormat="1" applyFont="1" applyAlignment="1">
      <alignment horizontal="left"/>
    </xf>
    <xf numFmtId="4" fontId="13" fillId="0" borderId="0" xfId="0" applyNumberFormat="1" applyFont="1" applyAlignment="1">
      <alignment horizontal="left"/>
    </xf>
    <xf numFmtId="4" fontId="0" fillId="0" borderId="0" xfId="0" applyNumberFormat="1" applyFont="1" applyAlignment="1">
      <alignment horizontal="left" wrapText="1"/>
    </xf>
    <xf numFmtId="4" fontId="79" fillId="0" borderId="0" xfId="0" applyNumberFormat="1" applyFont="1" applyBorder="1" applyAlignment="1">
      <alignment vertical="center"/>
    </xf>
    <xf numFmtId="4" fontId="79" fillId="0" borderId="0" xfId="0" applyNumberFormat="1" applyFont="1" applyFill="1" applyBorder="1" applyAlignment="1">
      <alignment horizontal="center" vertical="center"/>
    </xf>
    <xf numFmtId="4" fontId="14" fillId="0" borderId="11" xfId="0" applyNumberFormat="1" applyFont="1" applyFill="1" applyBorder="1" applyAlignment="1">
      <alignment horizontal="center"/>
    </xf>
    <xf numFmtId="4" fontId="79" fillId="0" borderId="0" xfId="0" applyNumberFormat="1" applyFont="1" applyAlignment="1">
      <alignment/>
    </xf>
    <xf numFmtId="4" fontId="6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4" fillId="0" borderId="10" xfId="0" applyNumberFormat="1" applyFont="1" applyFill="1" applyBorder="1" applyAlignment="1">
      <alignment horizontal="left" wrapText="1"/>
    </xf>
    <xf numFmtId="4" fontId="14" fillId="0" borderId="1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wrapText="1"/>
    </xf>
    <xf numFmtId="4" fontId="67" fillId="0" borderId="0" xfId="0" applyNumberFormat="1" applyFont="1" applyAlignment="1">
      <alignment horizontal="left" wrapText="1"/>
    </xf>
    <xf numFmtId="4" fontId="79" fillId="0" borderId="0" xfId="0" applyNumberFormat="1" applyFont="1" applyAlignment="1">
      <alignment horizontal="left" wrapText="1"/>
    </xf>
    <xf numFmtId="0" fontId="67" fillId="0" borderId="10" xfId="0" applyFont="1" applyFill="1" applyBorder="1" applyAlignment="1" applyProtection="1">
      <alignment horizontal="center" vertical="center" wrapText="1"/>
      <protection hidden="1"/>
    </xf>
    <xf numFmtId="4" fontId="67" fillId="0" borderId="0" xfId="0" applyNumberFormat="1" applyFont="1" applyFill="1" applyBorder="1" applyAlignment="1" applyProtection="1">
      <alignment horizontal="center"/>
      <protection hidden="1"/>
    </xf>
    <xf numFmtId="4" fontId="14" fillId="39" borderId="27" xfId="0" applyNumberFormat="1" applyFont="1" applyFill="1" applyBorder="1" applyAlignment="1">
      <alignment horizontal="center" vertical="center" wrapText="1"/>
    </xf>
    <xf numFmtId="4" fontId="14" fillId="39" borderId="28" xfId="0" applyNumberFormat="1" applyFont="1" applyFill="1" applyBorder="1" applyAlignment="1">
      <alignment horizontal="center" vertical="center" wrapText="1"/>
    </xf>
    <xf numFmtId="4" fontId="14" fillId="39" borderId="29" xfId="0" applyNumberFormat="1" applyFont="1" applyFill="1" applyBorder="1" applyAlignment="1">
      <alignment horizontal="center" vertical="center" wrapText="1"/>
    </xf>
    <xf numFmtId="4" fontId="14" fillId="42" borderId="30" xfId="0" applyNumberFormat="1" applyFont="1" applyFill="1" applyBorder="1" applyAlignment="1">
      <alignment horizontal="left" vertical="center" wrapText="1"/>
    </xf>
    <xf numFmtId="4" fontId="14" fillId="42" borderId="10" xfId="0" applyNumberFormat="1" applyFont="1" applyFill="1" applyBorder="1" applyAlignment="1">
      <alignment horizontal="center" vertical="center" wrapText="1"/>
    </xf>
    <xf numFmtId="4" fontId="14" fillId="42" borderId="31" xfId="0" applyNumberFormat="1" applyFont="1" applyFill="1" applyBorder="1" applyAlignment="1">
      <alignment horizontal="center" vertical="center" wrapText="1"/>
    </xf>
    <xf numFmtId="4" fontId="67" fillId="0" borderId="0" xfId="0" applyNumberFormat="1" applyFont="1" applyFill="1" applyBorder="1" applyAlignment="1">
      <alignment vertical="center"/>
    </xf>
    <xf numFmtId="4" fontId="64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4" fontId="0" fillId="0" borderId="0" xfId="0" applyNumberFormat="1" applyFill="1" applyAlignment="1">
      <alignment vertical="center"/>
    </xf>
    <xf numFmtId="4" fontId="78" fillId="0" borderId="0" xfId="0" applyNumberFormat="1" applyFont="1" applyFill="1" applyAlignment="1">
      <alignment horizontal="center" vertical="center"/>
    </xf>
    <xf numFmtId="4" fontId="14" fillId="0" borderId="32" xfId="0" applyNumberFormat="1" applyFont="1" applyFill="1" applyBorder="1" applyAlignment="1">
      <alignment horizontal="left" vertical="center" wrapText="1"/>
    </xf>
    <xf numFmtId="4" fontId="14" fillId="0" borderId="21" xfId="0" applyNumberFormat="1" applyFont="1" applyFill="1" applyBorder="1" applyAlignment="1">
      <alignment horizontal="center" vertical="center" wrapText="1"/>
    </xf>
    <xf numFmtId="4" fontId="14" fillId="0" borderId="33" xfId="0" applyNumberFormat="1" applyFont="1" applyFill="1" applyBorder="1" applyAlignment="1">
      <alignment horizontal="center" vertical="center" wrapText="1"/>
    </xf>
    <xf numFmtId="4" fontId="14" fillId="42" borderId="10" xfId="0" applyNumberFormat="1" applyFont="1" applyFill="1" applyBorder="1" applyAlignment="1">
      <alignment horizontal="left" vertical="center" wrapText="1"/>
    </xf>
    <xf numFmtId="4" fontId="14" fillId="0" borderId="0" xfId="0" applyNumberFormat="1" applyFont="1" applyFill="1" applyBorder="1" applyAlignment="1">
      <alignment horizontal="left" wrapText="1"/>
    </xf>
    <xf numFmtId="4" fontId="14" fillId="0" borderId="0" xfId="0" applyNumberFormat="1" applyFont="1" applyFill="1" applyBorder="1" applyAlignment="1">
      <alignment horizontal="center"/>
    </xf>
    <xf numFmtId="4" fontId="64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78" fillId="0" borderId="0" xfId="0" applyNumberFormat="1" applyFont="1" applyFill="1" applyBorder="1" applyAlignment="1">
      <alignment horizontal="center"/>
    </xf>
    <xf numFmtId="4" fontId="14" fillId="39" borderId="10" xfId="0" applyNumberFormat="1" applyFont="1" applyFill="1" applyBorder="1" applyAlignment="1">
      <alignment horizontal="center" vertical="center" wrapText="1"/>
    </xf>
    <xf numFmtId="4" fontId="14" fillId="0" borderId="24" xfId="0" applyNumberFormat="1" applyFont="1" applyFill="1" applyBorder="1" applyAlignment="1">
      <alignment horizontal="left" wrapText="1"/>
    </xf>
    <xf numFmtId="4" fontId="14" fillId="0" borderId="12" xfId="0" applyNumberFormat="1" applyFont="1" applyFill="1" applyBorder="1" applyAlignment="1">
      <alignment horizontal="center"/>
    </xf>
    <xf numFmtId="4" fontId="14" fillId="0" borderId="34" xfId="0" applyNumberFormat="1" applyFont="1" applyFill="1" applyBorder="1" applyAlignment="1">
      <alignment horizontal="center"/>
    </xf>
    <xf numFmtId="4" fontId="14" fillId="0" borderId="14" xfId="0" applyNumberFormat="1" applyFont="1" applyFill="1" applyBorder="1" applyAlignment="1">
      <alignment horizontal="left" wrapText="1"/>
    </xf>
    <xf numFmtId="4" fontId="67" fillId="0" borderId="0" xfId="0" applyNumberFormat="1" applyFont="1" applyAlignment="1">
      <alignment wrapText="1"/>
    </xf>
    <xf numFmtId="4" fontId="0" fillId="0" borderId="0" xfId="0" applyNumberFormat="1" applyFont="1" applyAlignment="1">
      <alignment wrapText="1"/>
    </xf>
    <xf numFmtId="4" fontId="64" fillId="0" borderId="0" xfId="0" applyNumberFormat="1" applyFont="1" applyAlignment="1">
      <alignment wrapText="1"/>
    </xf>
    <xf numFmtId="4" fontId="67" fillId="0" borderId="0" xfId="0" applyNumberFormat="1" applyFont="1" applyAlignment="1">
      <alignment vertical="center"/>
    </xf>
    <xf numFmtId="4" fontId="67" fillId="0" borderId="11" xfId="0" applyNumberFormat="1" applyFont="1" applyBorder="1" applyAlignment="1">
      <alignment horizontal="center" vertical="center" wrapText="1"/>
    </xf>
    <xf numFmtId="4" fontId="67" fillId="0" borderId="10" xfId="0" applyNumberFormat="1" applyFont="1" applyBorder="1" applyAlignment="1">
      <alignment horizontal="center" vertical="center"/>
    </xf>
    <xf numFmtId="4" fontId="64" fillId="0" borderId="0" xfId="0" applyNumberFormat="1" applyFont="1" applyAlignment="1">
      <alignment vertical="center"/>
    </xf>
    <xf numFmtId="4" fontId="79" fillId="0" borderId="0" xfId="0" applyNumberFormat="1" applyFont="1" applyAlignment="1" applyProtection="1">
      <alignment/>
      <protection hidden="1"/>
    </xf>
    <xf numFmtId="4" fontId="79" fillId="0" borderId="0" xfId="0" applyNumberFormat="1" applyFont="1" applyAlignment="1" applyProtection="1">
      <alignment horizontal="left" wrapText="1"/>
      <protection hidden="1"/>
    </xf>
    <xf numFmtId="4" fontId="79" fillId="0" borderId="0" xfId="0" applyNumberFormat="1" applyFont="1" applyAlignment="1" applyProtection="1">
      <alignment wrapText="1"/>
      <protection hidden="1"/>
    </xf>
    <xf numFmtId="4" fontId="13" fillId="0" borderId="0" xfId="0" applyNumberFormat="1" applyFont="1" applyAlignment="1" applyProtection="1">
      <alignment wrapText="1"/>
      <protection hidden="1"/>
    </xf>
    <xf numFmtId="4" fontId="79" fillId="0" borderId="0" xfId="0" applyNumberFormat="1" applyFont="1" applyFill="1" applyBorder="1" applyAlignment="1">
      <alignment vertical="center"/>
    </xf>
    <xf numFmtId="4" fontId="14" fillId="0" borderId="35" xfId="0" applyNumberFormat="1" applyFont="1" applyFill="1" applyBorder="1" applyAlignment="1">
      <alignment horizontal="left" vertical="center" wrapText="1"/>
    </xf>
    <xf numFmtId="4" fontId="14" fillId="0" borderId="10" xfId="0" applyNumberFormat="1" applyFont="1" applyFill="1" applyBorder="1" applyAlignment="1">
      <alignment horizontal="left" vertical="center" wrapText="1"/>
    </xf>
    <xf numFmtId="0" fontId="67" fillId="41" borderId="10" xfId="0" applyFont="1" applyFill="1" applyBorder="1" applyAlignment="1">
      <alignment horizontal="center"/>
    </xf>
    <xf numFmtId="4" fontId="67" fillId="41" borderId="10" xfId="0" applyNumberFormat="1" applyFont="1" applyFill="1" applyBorder="1" applyAlignment="1">
      <alignment horizontal="center"/>
    </xf>
    <xf numFmtId="0" fontId="31" fillId="0" borderId="0" xfId="56" applyFont="1" applyBorder="1" applyAlignment="1">
      <alignment horizontal="center" vertical="center"/>
      <protection/>
    </xf>
    <xf numFmtId="0" fontId="33" fillId="37" borderId="11" xfId="56" applyFont="1" applyFill="1" applyBorder="1" applyAlignment="1">
      <alignment horizontal="center" vertical="center"/>
      <protection/>
    </xf>
    <xf numFmtId="0" fontId="33" fillId="37" borderId="14" xfId="56" applyFont="1" applyFill="1" applyBorder="1" applyAlignment="1">
      <alignment horizontal="center" vertical="center"/>
      <protection/>
    </xf>
    <xf numFmtId="0" fontId="31" fillId="0" borderId="10" xfId="0" applyFont="1" applyBorder="1" applyAlignment="1">
      <alignment horizontal="center" vertical="center"/>
    </xf>
    <xf numFmtId="44" fontId="31" fillId="0" borderId="21" xfId="44" applyFont="1" applyBorder="1" applyAlignment="1">
      <alignment horizontal="center" vertical="center"/>
    </xf>
    <xf numFmtId="44" fontId="31" fillId="0" borderId="12" xfId="44" applyFont="1" applyBorder="1" applyAlignment="1">
      <alignment horizontal="center" vertical="center"/>
    </xf>
    <xf numFmtId="0" fontId="31" fillId="0" borderId="36" xfId="56" applyFont="1" applyBorder="1" applyAlignment="1">
      <alignment horizontal="center" vertical="center"/>
      <protection/>
    </xf>
    <xf numFmtId="0" fontId="31" fillId="0" borderId="23" xfId="56" applyFont="1" applyBorder="1" applyAlignment="1">
      <alignment horizontal="center" vertical="center"/>
      <protection/>
    </xf>
    <xf numFmtId="0" fontId="31" fillId="0" borderId="34" xfId="56" applyFont="1" applyBorder="1" applyAlignment="1">
      <alignment horizontal="center" vertical="center"/>
      <protection/>
    </xf>
    <xf numFmtId="0" fontId="31" fillId="0" borderId="24" xfId="56" applyFont="1" applyBorder="1" applyAlignment="1">
      <alignment horizontal="center" vertical="center"/>
      <protection/>
    </xf>
    <xf numFmtId="0" fontId="31" fillId="0" borderId="11" xfId="56" applyFont="1" applyBorder="1" applyAlignment="1">
      <alignment horizontal="center" vertical="center"/>
      <protection/>
    </xf>
    <xf numFmtId="0" fontId="31" fillId="0" borderId="25" xfId="56" applyFont="1" applyBorder="1" applyAlignment="1">
      <alignment horizontal="center" vertical="center"/>
      <protection/>
    </xf>
    <xf numFmtId="0" fontId="31" fillId="0" borderId="14" xfId="56" applyFont="1" applyBorder="1" applyAlignment="1">
      <alignment horizontal="center" vertical="center"/>
      <protection/>
    </xf>
    <xf numFmtId="44" fontId="31" fillId="0" borderId="37" xfId="44" applyFont="1" applyBorder="1" applyAlignment="1">
      <alignment horizontal="center" vertical="center"/>
    </xf>
    <xf numFmtId="44" fontId="31" fillId="0" borderId="38" xfId="44" applyFont="1" applyBorder="1" applyAlignment="1">
      <alignment horizontal="center" vertical="center"/>
    </xf>
    <xf numFmtId="0" fontId="31" fillId="0" borderId="39" xfId="56" applyFont="1" applyBorder="1" applyAlignment="1">
      <alignment horizontal="center" vertical="center"/>
      <protection/>
    </xf>
    <xf numFmtId="0" fontId="31" fillId="0" borderId="40" xfId="56" applyFont="1" applyBorder="1" applyAlignment="1">
      <alignment horizontal="center" vertical="center"/>
      <protection/>
    </xf>
    <xf numFmtId="0" fontId="31" fillId="0" borderId="41" xfId="56" applyFont="1" applyBorder="1" applyAlignment="1">
      <alignment horizontal="center" vertical="center"/>
      <protection/>
    </xf>
    <xf numFmtId="0" fontId="31" fillId="0" borderId="42" xfId="56" applyFont="1" applyBorder="1" applyAlignment="1">
      <alignment horizontal="center" vertical="center"/>
      <protection/>
    </xf>
    <xf numFmtId="0" fontId="31" fillId="0" borderId="43" xfId="56" applyFont="1" applyBorder="1" applyAlignment="1">
      <alignment horizontal="center" vertical="center"/>
      <protection/>
    </xf>
    <xf numFmtId="0" fontId="31" fillId="0" borderId="44" xfId="56" applyFont="1" applyBorder="1" applyAlignment="1">
      <alignment horizontal="center" vertical="center"/>
      <protection/>
    </xf>
    <xf numFmtId="0" fontId="31" fillId="0" borderId="45" xfId="56" applyFont="1" applyBorder="1" applyAlignment="1">
      <alignment horizontal="center" vertical="center"/>
      <protection/>
    </xf>
    <xf numFmtId="0" fontId="33" fillId="37" borderId="34" xfId="56" applyFont="1" applyFill="1" applyBorder="1" applyAlignment="1">
      <alignment horizontal="center" vertical="center"/>
      <protection/>
    </xf>
    <xf numFmtId="0" fontId="33" fillId="37" borderId="24" xfId="56" applyFont="1" applyFill="1" applyBorder="1" applyAlignment="1">
      <alignment horizontal="center" vertical="center"/>
      <protection/>
    </xf>
    <xf numFmtId="4" fontId="68" fillId="39" borderId="10" xfId="53" applyNumberFormat="1" applyFont="1" applyFill="1" applyBorder="1" applyAlignment="1">
      <alignment horizontal="left" wrapText="1"/>
      <protection/>
    </xf>
    <xf numFmtId="4" fontId="73" fillId="0" borderId="11" xfId="53" applyNumberFormat="1" applyFont="1" applyBorder="1" applyAlignment="1">
      <alignment horizontal="center" wrapText="1"/>
      <protection/>
    </xf>
    <xf numFmtId="4" fontId="73" fillId="0" borderId="25" xfId="53" applyNumberFormat="1" applyFont="1" applyBorder="1" applyAlignment="1">
      <alignment horizontal="center" wrapText="1"/>
      <protection/>
    </xf>
    <xf numFmtId="4" fontId="73" fillId="0" borderId="14" xfId="53" applyNumberFormat="1" applyFont="1" applyBorder="1" applyAlignment="1">
      <alignment horizontal="center" wrapText="1"/>
      <protection/>
    </xf>
    <xf numFmtId="4" fontId="73" fillId="0" borderId="10" xfId="53" applyNumberFormat="1" applyFont="1" applyBorder="1" applyAlignment="1">
      <alignment horizontal="right" wrapText="1"/>
      <protection/>
    </xf>
    <xf numFmtId="4" fontId="68" fillId="39" borderId="11" xfId="53" applyNumberFormat="1" applyFont="1" applyFill="1" applyBorder="1" applyAlignment="1">
      <alignment horizontal="right" wrapText="1"/>
      <protection/>
    </xf>
    <xf numFmtId="4" fontId="68" fillId="39" borderId="25" xfId="53" applyNumberFormat="1" applyFont="1" applyFill="1" applyBorder="1" applyAlignment="1">
      <alignment horizontal="right" wrapText="1"/>
      <protection/>
    </xf>
    <xf numFmtId="4" fontId="68" fillId="39" borderId="14" xfId="53" applyNumberFormat="1" applyFont="1" applyFill="1" applyBorder="1" applyAlignment="1">
      <alignment horizontal="right" wrapText="1"/>
      <protection/>
    </xf>
    <xf numFmtId="0" fontId="33" fillId="0" borderId="46" xfId="58" applyFont="1" applyBorder="1" applyAlignment="1">
      <alignment horizontal="center" wrapText="1"/>
      <protection/>
    </xf>
    <xf numFmtId="0" fontId="33" fillId="0" borderId="23" xfId="58" applyFont="1" applyBorder="1" applyAlignment="1">
      <alignment horizontal="center" wrapText="1"/>
      <protection/>
    </xf>
    <xf numFmtId="0" fontId="33" fillId="0" borderId="47" xfId="58" applyFont="1" applyBorder="1" applyAlignment="1">
      <alignment horizontal="center" wrapText="1"/>
      <protection/>
    </xf>
    <xf numFmtId="0" fontId="33" fillId="0" borderId="24" xfId="58" applyFont="1" applyBorder="1" applyAlignment="1">
      <alignment horizontal="center" wrapText="1"/>
      <protection/>
    </xf>
    <xf numFmtId="4" fontId="66" fillId="0" borderId="0" xfId="53" applyNumberFormat="1" applyFont="1" applyFill="1" applyBorder="1" applyAlignment="1">
      <alignment wrapText="1"/>
      <protection/>
    </xf>
    <xf numFmtId="4" fontId="0" fillId="0" borderId="0" xfId="53" applyNumberFormat="1" applyAlignment="1">
      <alignment wrapText="1"/>
      <protection/>
    </xf>
    <xf numFmtId="4" fontId="57" fillId="0" borderId="11" xfId="53" applyNumberFormat="1" applyFont="1" applyBorder="1" applyAlignment="1">
      <alignment horizontal="center" vertical="center" wrapText="1"/>
      <protection/>
    </xf>
    <xf numFmtId="4" fontId="0" fillId="0" borderId="25" xfId="53" applyNumberFormat="1" applyBorder="1" applyAlignment="1">
      <alignment horizontal="center" wrapText="1"/>
      <protection/>
    </xf>
    <xf numFmtId="4" fontId="0" fillId="0" borderId="14" xfId="53" applyNumberFormat="1" applyBorder="1" applyAlignment="1">
      <alignment horizontal="center" wrapText="1"/>
      <protection/>
    </xf>
    <xf numFmtId="4" fontId="66" fillId="0" borderId="10" xfId="53" applyNumberFormat="1" applyFont="1" applyFill="1" applyBorder="1" applyAlignment="1">
      <alignment wrapText="1"/>
      <protection/>
    </xf>
    <xf numFmtId="4" fontId="66" fillId="0" borderId="10" xfId="53" applyNumberFormat="1" applyFont="1" applyBorder="1" applyAlignment="1">
      <alignment wrapText="1"/>
      <protection/>
    </xf>
    <xf numFmtId="4" fontId="0" fillId="0" borderId="12" xfId="53" applyNumberFormat="1" applyFont="1" applyFill="1" applyBorder="1" applyAlignment="1">
      <alignment wrapText="1"/>
      <protection/>
    </xf>
    <xf numFmtId="4" fontId="0" fillId="0" borderId="12" xfId="53" applyNumberFormat="1" applyFont="1" applyBorder="1" applyAlignment="1">
      <alignment wrapText="1"/>
      <protection/>
    </xf>
    <xf numFmtId="4" fontId="0" fillId="0" borderId="11" xfId="53" applyNumberFormat="1" applyFont="1" applyFill="1" applyBorder="1" applyAlignment="1" quotePrefix="1">
      <alignment horizontal="right" wrapText="1"/>
      <protection/>
    </xf>
    <xf numFmtId="4" fontId="0" fillId="0" borderId="25" xfId="53" applyNumberFormat="1" applyBorder="1" applyAlignment="1">
      <alignment horizontal="right" wrapText="1"/>
      <protection/>
    </xf>
    <xf numFmtId="4" fontId="0" fillId="0" borderId="14" xfId="53" applyNumberFormat="1" applyBorder="1" applyAlignment="1">
      <alignment horizontal="right" wrapText="1"/>
      <protection/>
    </xf>
    <xf numFmtId="4" fontId="0" fillId="0" borderId="10" xfId="53" applyNumberFormat="1" applyFont="1" applyBorder="1" applyAlignment="1">
      <alignment horizontal="right" wrapText="1"/>
      <protection/>
    </xf>
    <xf numFmtId="4" fontId="0" fillId="0" borderId="10" xfId="53" applyNumberFormat="1" applyFont="1" applyFill="1" applyBorder="1" applyAlignment="1">
      <alignment horizontal="left" wrapText="1"/>
      <protection/>
    </xf>
    <xf numFmtId="4" fontId="0" fillId="0" borderId="10" xfId="53" applyNumberFormat="1" applyFont="1" applyBorder="1" applyAlignment="1">
      <alignment wrapText="1"/>
      <protection/>
    </xf>
    <xf numFmtId="4" fontId="0" fillId="0" borderId="10" xfId="53" applyNumberFormat="1" applyFont="1" applyFill="1" applyBorder="1" applyAlignment="1">
      <alignment horizontal="center" wrapText="1"/>
      <protection/>
    </xf>
    <xf numFmtId="4" fontId="0" fillId="0" borderId="10" xfId="53" applyNumberFormat="1" applyFont="1" applyFill="1" applyBorder="1" applyAlignment="1">
      <alignment wrapText="1"/>
      <protection/>
    </xf>
    <xf numFmtId="4" fontId="57" fillId="0" borderId="10" xfId="53" applyNumberFormat="1" applyFont="1" applyFill="1" applyBorder="1" applyAlignment="1">
      <alignment horizontal="left" wrapText="1"/>
      <protection/>
    </xf>
    <xf numFmtId="4" fontId="57" fillId="0" borderId="10" xfId="53" applyNumberFormat="1" applyFont="1" applyBorder="1" applyAlignment="1">
      <alignment wrapText="1"/>
      <protection/>
    </xf>
    <xf numFmtId="4" fontId="66" fillId="0" borderId="10" xfId="53" applyNumberFormat="1" applyFont="1" applyBorder="1" applyAlignment="1">
      <alignment horizontal="left" wrapText="1"/>
      <protection/>
    </xf>
    <xf numFmtId="0" fontId="10" fillId="0" borderId="10" xfId="53" applyFont="1" applyBorder="1" applyAlignment="1">
      <alignment wrapText="1"/>
      <protection/>
    </xf>
    <xf numFmtId="4" fontId="66" fillId="0" borderId="11" xfId="53" applyNumberFormat="1" applyFont="1" applyFill="1" applyBorder="1" applyAlignment="1">
      <alignment horizontal="left" wrapText="1"/>
      <protection/>
    </xf>
    <xf numFmtId="4" fontId="0" fillId="0" borderId="25" xfId="53" applyNumberFormat="1" applyBorder="1" applyAlignment="1">
      <alignment wrapText="1"/>
      <protection/>
    </xf>
    <xf numFmtId="4" fontId="0" fillId="0" borderId="14" xfId="53" applyNumberFormat="1" applyBorder="1" applyAlignment="1">
      <alignment wrapText="1"/>
      <protection/>
    </xf>
    <xf numFmtId="4" fontId="0" fillId="0" borderId="11" xfId="53" applyNumberFormat="1" applyFont="1" applyFill="1" applyBorder="1" applyAlignment="1">
      <alignment horizontal="left" wrapText="1"/>
      <protection/>
    </xf>
    <xf numFmtId="4" fontId="0" fillId="0" borderId="25" xfId="53" applyNumberFormat="1" applyFont="1" applyBorder="1" applyAlignment="1">
      <alignment wrapText="1"/>
      <protection/>
    </xf>
    <xf numFmtId="4" fontId="0" fillId="0" borderId="14" xfId="53" applyNumberFormat="1" applyFont="1" applyBorder="1" applyAlignment="1">
      <alignment wrapText="1"/>
      <protection/>
    </xf>
    <xf numFmtId="4" fontId="0" fillId="0" borderId="12" xfId="53" applyNumberFormat="1" applyFont="1" applyFill="1" applyBorder="1" applyAlignment="1">
      <alignment horizontal="left" wrapText="1"/>
      <protection/>
    </xf>
    <xf numFmtId="4" fontId="66" fillId="0" borderId="11" xfId="53" applyNumberFormat="1" applyFont="1" applyBorder="1" applyAlignment="1">
      <alignment wrapText="1"/>
      <protection/>
    </xf>
    <xf numFmtId="4" fontId="66" fillId="0" borderId="10" xfId="53" applyNumberFormat="1" applyFont="1" applyFill="1" applyBorder="1" applyAlignment="1">
      <alignment horizontal="center" wrapText="1"/>
      <protection/>
    </xf>
    <xf numFmtId="0" fontId="66" fillId="0" borderId="10" xfId="0" applyFont="1" applyBorder="1" applyAlignment="1">
      <alignment horizontal="center" wrapText="1"/>
    </xf>
    <xf numFmtId="4" fontId="66" fillId="0" borderId="10" xfId="53" applyNumberFormat="1" applyFont="1" applyBorder="1" applyAlignment="1">
      <alignment horizontal="center" wrapText="1"/>
      <protection/>
    </xf>
    <xf numFmtId="4" fontId="71" fillId="0" borderId="11" xfId="53" applyNumberFormat="1" applyFont="1" applyFill="1" applyBorder="1" applyAlignment="1">
      <alignment horizontal="center" wrapText="1"/>
      <protection/>
    </xf>
    <xf numFmtId="0" fontId="71" fillId="0" borderId="14" xfId="0" applyFont="1" applyBorder="1" applyAlignment="1">
      <alignment horizontal="center" wrapText="1"/>
    </xf>
    <xf numFmtId="4" fontId="67" fillId="0" borderId="10" xfId="53" applyNumberFormat="1" applyFont="1" applyFill="1" applyBorder="1" applyAlignment="1">
      <alignment horizontal="center" wrapText="1"/>
      <protection/>
    </xf>
    <xf numFmtId="0" fontId="67" fillId="0" borderId="10" xfId="0" applyFont="1" applyBorder="1" applyAlignment="1">
      <alignment horizontal="center" wrapText="1"/>
    </xf>
    <xf numFmtId="4" fontId="67" fillId="0" borderId="10" xfId="53" applyNumberFormat="1" applyFont="1" applyBorder="1" applyAlignment="1">
      <alignment horizontal="center" wrapText="1"/>
      <protection/>
    </xf>
    <xf numFmtId="4" fontId="66" fillId="0" borderId="10" xfId="53" applyNumberFormat="1" applyFont="1" applyFill="1" applyBorder="1" applyAlignment="1">
      <alignment horizontal="left" wrapText="1"/>
      <protection/>
    </xf>
    <xf numFmtId="4" fontId="73" fillId="0" borderId="10" xfId="53" applyNumberFormat="1" applyFont="1" applyBorder="1" applyAlignment="1">
      <alignment horizontal="center"/>
      <protection/>
    </xf>
    <xf numFmtId="0" fontId="66" fillId="0" borderId="0" xfId="53" applyFont="1" applyAlignment="1">
      <alignment horizontal="center" vertical="center"/>
      <protection/>
    </xf>
    <xf numFmtId="4" fontId="79" fillId="0" borderId="0" xfId="0" applyNumberFormat="1" applyFont="1" applyAlignment="1">
      <alignment horizontal="center" wrapText="1"/>
    </xf>
    <xf numFmtId="4" fontId="81" fillId="0" borderId="0" xfId="0" applyNumberFormat="1" applyFont="1" applyAlignment="1" applyProtection="1">
      <alignment horizontal="left" wrapText="1"/>
      <protection hidden="1"/>
    </xf>
    <xf numFmtId="4" fontId="15" fillId="0" borderId="0" xfId="0" applyNumberFormat="1" applyFont="1" applyAlignment="1" applyProtection="1">
      <alignment horizontal="left" wrapText="1"/>
      <protection hidden="1"/>
    </xf>
    <xf numFmtId="4" fontId="80" fillId="0" borderId="0" xfId="0" applyNumberFormat="1" applyFont="1" applyFill="1" applyBorder="1" applyAlignment="1">
      <alignment horizontal="center" wrapText="1"/>
    </xf>
    <xf numFmtId="4" fontId="80" fillId="0" borderId="0" xfId="0" applyNumberFormat="1" applyFont="1" applyFill="1" applyBorder="1" applyAlignment="1">
      <alignment horizontal="center" vertical="center" wrapText="1"/>
    </xf>
    <xf numFmtId="4" fontId="79" fillId="0" borderId="0" xfId="0" applyNumberFormat="1" applyFont="1" applyAlignment="1" applyProtection="1">
      <alignment horizontal="center" wrapText="1"/>
      <protection hidden="1"/>
    </xf>
    <xf numFmtId="0" fontId="14" fillId="0" borderId="10" xfId="0" applyFont="1" applyFill="1" applyBorder="1" applyAlignment="1" applyProtection="1">
      <alignment horizontal="center"/>
      <protection hidden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_декабрь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_декабрь" xfId="56"/>
    <cellStyle name="Обычный_ноябрь" xfId="57"/>
    <cellStyle name="Обычный_ноябрь 2" xfId="58"/>
    <cellStyle name="Обычный_октябрь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435" name="Таблица421436" displayName="Таблица421436" ref="B17:D45" totalsRowCount="1">
  <autoFilter ref="B17:D45"/>
  <tableColumns count="3">
    <tableColumn id="1" name="Выполненные работы по ремонту  общего имущества МКД и прочие оказанные услуги"/>
    <tableColumn id="2" name="Стоимость всего:" totalsRowFunction="sum"/>
    <tableColumn id="3" name="в т.ч. расходы со статьи КР" totalsRowFunction="sum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419" name="Таблица421" displayName="Таблица421" ref="B17:D39" totalsRowCount="1">
  <autoFilter ref="B17:D39"/>
  <tableColumns count="3">
    <tableColumn id="1" name="Выполненные работы по ремонту  общего имущества МКД и прочие оказанные услуги"/>
    <tableColumn id="2" name="Стоимость всего:" totalsRowFunction="sum"/>
    <tableColumn id="3" name="в т.ч. расходы со статьи КР" totalsRowFunction="sum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table" Target="../tables/table1.xml" /><Relationship Id="rId3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5"/>
  <sheetViews>
    <sheetView view="pageBreakPreview" zoomScaleNormal="80" zoomScaleSheetLayoutView="100" zoomScalePageLayoutView="0" workbookViewId="0" topLeftCell="A34">
      <selection activeCell="E73" sqref="E73"/>
    </sheetView>
  </sheetViews>
  <sheetFormatPr defaultColWidth="9.140625" defaultRowHeight="15"/>
  <cols>
    <col min="1" max="1" width="13.28125" style="2" customWidth="1"/>
    <col min="2" max="2" width="15.7109375" style="2" customWidth="1"/>
    <col min="3" max="3" width="11.421875" style="2" customWidth="1"/>
    <col min="4" max="4" width="12.7109375" style="2" customWidth="1"/>
    <col min="5" max="5" width="10.8515625" style="2" customWidth="1"/>
    <col min="6" max="6" width="11.00390625" style="2" customWidth="1"/>
    <col min="7" max="7" width="12.8515625" style="2" customWidth="1"/>
    <col min="8" max="8" width="14.7109375" style="2" customWidth="1"/>
    <col min="9" max="9" width="10.57421875" style="2" bestFit="1" customWidth="1"/>
    <col min="10" max="10" width="9.140625" style="2" customWidth="1"/>
    <col min="11" max="11" width="9.421875" style="2" bestFit="1" customWidth="1"/>
    <col min="12" max="13" width="9.140625" style="2" customWidth="1"/>
    <col min="14" max="14" width="4.57421875" style="2" customWidth="1"/>
    <col min="15" max="15" width="12.00390625" style="2" bestFit="1" customWidth="1"/>
    <col min="16" max="16" width="10.8515625" style="2" bestFit="1" customWidth="1"/>
    <col min="17" max="17" width="16.00390625" style="2" customWidth="1"/>
    <col min="18" max="18" width="15.00390625" style="2" customWidth="1"/>
    <col min="19" max="19" width="18.140625" style="2" customWidth="1"/>
    <col min="20" max="20" width="17.8515625" style="2" bestFit="1" customWidth="1"/>
    <col min="21" max="21" width="11.140625" style="2" bestFit="1" customWidth="1"/>
    <col min="22" max="22" width="12.57421875" style="2" bestFit="1" customWidth="1"/>
    <col min="23" max="23" width="10.421875" style="2" bestFit="1" customWidth="1"/>
    <col min="24" max="25" width="9.28125" style="2" bestFit="1" customWidth="1"/>
    <col min="26" max="26" width="11.140625" style="2" bestFit="1" customWidth="1"/>
    <col min="27" max="27" width="9.140625" style="2" customWidth="1"/>
    <col min="28" max="28" width="9.28125" style="2" bestFit="1" customWidth="1"/>
    <col min="29" max="16384" width="9.140625" style="2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 t="s">
        <v>73</v>
      </c>
      <c r="C2" s="3" t="s">
        <v>0</v>
      </c>
      <c r="D2" s="1" t="s">
        <v>1</v>
      </c>
      <c r="E2" s="1"/>
      <c r="F2" s="1"/>
      <c r="G2" s="1"/>
      <c r="H2" s="1"/>
      <c r="I2" s="1"/>
      <c r="J2" s="1"/>
      <c r="K2" s="1"/>
      <c r="L2" s="1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4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1"/>
      <c r="I5" s="1"/>
      <c r="J5" s="1"/>
      <c r="K5" s="1"/>
      <c r="L5" s="1"/>
    </row>
    <row r="6" spans="1:12" ht="15">
      <c r="A6" s="4"/>
      <c r="B6" s="4" t="s">
        <v>8</v>
      </c>
      <c r="C6" s="4"/>
      <c r="D6" s="4"/>
      <c r="E6" s="4" t="s">
        <v>9</v>
      </c>
      <c r="F6" s="4" t="s">
        <v>10</v>
      </c>
      <c r="G6" s="4" t="s">
        <v>11</v>
      </c>
      <c r="H6" s="1"/>
      <c r="I6" s="1"/>
      <c r="J6" s="1"/>
      <c r="K6" s="1"/>
      <c r="L6" s="1"/>
    </row>
    <row r="7" spans="1:12" ht="15">
      <c r="A7" s="4" t="s">
        <v>12</v>
      </c>
      <c r="B7" s="5">
        <v>0</v>
      </c>
      <c r="C7" s="6">
        <v>11295.95</v>
      </c>
      <c r="D7" s="7">
        <v>5517.64</v>
      </c>
      <c r="E7" s="8"/>
      <c r="F7" s="9">
        <f>SUM(D7:E7)</f>
        <v>5517.64</v>
      </c>
      <c r="G7" s="9">
        <v>5778.31</v>
      </c>
      <c r="H7" s="1"/>
      <c r="I7" s="1"/>
      <c r="J7" s="1"/>
      <c r="K7" s="1"/>
      <c r="L7" s="1"/>
    </row>
    <row r="8" spans="1:12" ht="15">
      <c r="A8" s="4" t="s">
        <v>13</v>
      </c>
      <c r="B8" s="9">
        <v>0</v>
      </c>
      <c r="C8" s="7">
        <v>14806.45</v>
      </c>
      <c r="D8" s="7">
        <v>7389.13</v>
      </c>
      <c r="E8" s="8"/>
      <c r="F8" s="9">
        <f>SUM(D8:E8)</f>
        <v>7389.13</v>
      </c>
      <c r="G8" s="9">
        <v>7417.32</v>
      </c>
      <c r="H8" s="1"/>
      <c r="I8" s="1"/>
      <c r="J8" s="1"/>
      <c r="K8" s="1"/>
      <c r="L8" s="1"/>
    </row>
    <row r="9" spans="1:12" ht="15">
      <c r="A9" s="4" t="s">
        <v>14</v>
      </c>
      <c r="B9" s="4"/>
      <c r="C9" s="5">
        <f>SUM(C7:C8)</f>
        <v>26102.4</v>
      </c>
      <c r="D9" s="10">
        <f>SUM(D7:D8)</f>
        <v>12906.77</v>
      </c>
      <c r="E9" s="10"/>
      <c r="F9" s="9">
        <f>SUM(F7:F8)</f>
        <v>12906.77</v>
      </c>
      <c r="G9" s="4"/>
      <c r="H9" s="1"/>
      <c r="I9" s="1"/>
      <c r="J9" s="1"/>
      <c r="K9" s="1"/>
      <c r="L9" s="1"/>
    </row>
    <row r="10" spans="1:12" ht="15">
      <c r="A10" s="11"/>
      <c r="B10" s="11"/>
      <c r="C10" s="11"/>
      <c r="D10" s="11"/>
      <c r="E10" s="11"/>
      <c r="F10" s="11"/>
      <c r="G10" s="11"/>
      <c r="H10" s="1"/>
      <c r="I10" s="1"/>
      <c r="J10" s="1"/>
      <c r="K10" s="1"/>
      <c r="L10" s="1"/>
    </row>
    <row r="11" spans="1:12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">
      <c r="A12" s="342" t="s">
        <v>15</v>
      </c>
      <c r="B12" s="344" t="s">
        <v>16</v>
      </c>
      <c r="C12" s="345"/>
      <c r="D12" s="348" t="s">
        <v>17</v>
      </c>
      <c r="E12" s="349"/>
      <c r="F12" s="349"/>
      <c r="G12" s="350"/>
      <c r="H12" s="338"/>
      <c r="I12" s="338"/>
      <c r="J12" s="338"/>
      <c r="K12" s="338"/>
      <c r="L12" s="338"/>
    </row>
    <row r="13" spans="1:12" ht="25.5">
      <c r="A13" s="343"/>
      <c r="B13" s="346"/>
      <c r="C13" s="347"/>
      <c r="D13" s="12" t="s">
        <v>18</v>
      </c>
      <c r="E13" s="12" t="s">
        <v>19</v>
      </c>
      <c r="F13" s="12" t="s">
        <v>20</v>
      </c>
      <c r="G13" s="12" t="s">
        <v>21</v>
      </c>
      <c r="H13" s="13"/>
      <c r="I13" s="13"/>
      <c r="J13" s="13"/>
      <c r="K13" s="13"/>
      <c r="L13" s="13"/>
    </row>
    <row r="14" spans="1:12" ht="15">
      <c r="A14" s="4"/>
      <c r="B14" s="339" t="s">
        <v>22</v>
      </c>
      <c r="C14" s="340"/>
      <c r="D14" s="4"/>
      <c r="E14" s="4"/>
      <c r="F14" s="4"/>
      <c r="G14" s="4"/>
      <c r="H14" s="11"/>
      <c r="I14" s="14"/>
      <c r="J14" s="11"/>
      <c r="K14" s="11"/>
      <c r="L14" s="11"/>
    </row>
    <row r="15" spans="1:12" ht="15">
      <c r="A15" s="15" t="s">
        <v>71</v>
      </c>
      <c r="B15" s="341" t="s">
        <v>75</v>
      </c>
      <c r="C15" s="341"/>
      <c r="D15" s="16"/>
      <c r="E15" s="17"/>
      <c r="F15" s="4"/>
      <c r="G15" s="5">
        <v>465</v>
      </c>
      <c r="H15" s="11"/>
      <c r="I15" s="11"/>
      <c r="J15" s="11"/>
      <c r="K15" s="11"/>
      <c r="L15" s="11"/>
    </row>
    <row r="16" spans="1:12" ht="15">
      <c r="A16" s="18" t="s">
        <v>71</v>
      </c>
      <c r="B16" s="19" t="s">
        <v>76</v>
      </c>
      <c r="C16" s="20"/>
      <c r="D16" s="4"/>
      <c r="E16" s="4"/>
      <c r="F16" s="4"/>
      <c r="G16" s="5">
        <v>1440</v>
      </c>
      <c r="H16" s="11"/>
      <c r="I16" s="21"/>
      <c r="J16" s="11"/>
      <c r="K16" s="11"/>
      <c r="L16" s="11"/>
    </row>
    <row r="17" spans="1:12" ht="15">
      <c r="A17" s="18"/>
      <c r="B17" s="4"/>
      <c r="C17" s="4"/>
      <c r="D17" s="4"/>
      <c r="E17" s="4"/>
      <c r="F17" s="4"/>
      <c r="G17" s="22"/>
      <c r="H17" s="11"/>
      <c r="I17" s="11"/>
      <c r="J17" s="11"/>
      <c r="K17" s="11"/>
      <c r="L17" s="11"/>
    </row>
    <row r="18" spans="1:12" ht="15">
      <c r="A18" s="4"/>
      <c r="B18" s="4"/>
      <c r="C18" s="4"/>
      <c r="D18" s="4"/>
      <c r="E18" s="4"/>
      <c r="F18" s="11" t="s">
        <v>23</v>
      </c>
      <c r="G18" s="5">
        <f>SUM(G15:G17)</f>
        <v>1905</v>
      </c>
      <c r="H18" s="11"/>
      <c r="I18" s="11"/>
      <c r="J18" s="11"/>
      <c r="K18" s="11"/>
      <c r="L18" s="11"/>
    </row>
    <row r="19" spans="1:12" ht="15">
      <c r="A19" s="4"/>
      <c r="B19" s="4"/>
      <c r="C19" s="4"/>
      <c r="D19" s="4"/>
      <c r="E19" s="4"/>
      <c r="F19" s="4"/>
      <c r="G19" s="4"/>
      <c r="H19" s="11"/>
      <c r="I19" s="11"/>
      <c r="J19" s="11"/>
      <c r="K19" s="11"/>
      <c r="L19" s="11"/>
    </row>
    <row r="20" spans="1:12" ht="15">
      <c r="A20" s="4"/>
      <c r="B20" s="23" t="s">
        <v>24</v>
      </c>
      <c r="C20" s="24"/>
      <c r="D20" s="24"/>
      <c r="E20" s="25">
        <v>1961.1</v>
      </c>
      <c r="F20" s="26">
        <v>7.55</v>
      </c>
      <c r="G20" s="9">
        <f>E20*F20</f>
        <v>14806.304999999998</v>
      </c>
      <c r="H20" s="11"/>
      <c r="I20" s="11"/>
      <c r="J20" s="11"/>
      <c r="K20" s="11"/>
      <c r="L20" s="11"/>
    </row>
    <row r="21" spans="1:12" ht="15">
      <c r="A21" s="4"/>
      <c r="B21" s="23" t="s">
        <v>25</v>
      </c>
      <c r="C21" s="24"/>
      <c r="D21" s="24"/>
      <c r="E21" s="4"/>
      <c r="F21" s="4"/>
      <c r="G21" s="4"/>
      <c r="H21" s="11"/>
      <c r="I21" s="11"/>
      <c r="J21" s="11"/>
      <c r="K21" s="11"/>
      <c r="L21" s="11"/>
    </row>
    <row r="22" spans="1:12" ht="15">
      <c r="A22" s="4"/>
      <c r="B22" s="23" t="s">
        <v>26</v>
      </c>
      <c r="C22" s="23" t="s">
        <v>27</v>
      </c>
      <c r="D22" s="24"/>
      <c r="E22" s="5"/>
      <c r="F22" s="4"/>
      <c r="G22" s="9"/>
      <c r="H22" s="11"/>
      <c r="I22" s="11"/>
      <c r="J22" s="11"/>
      <c r="K22" s="11"/>
      <c r="L22" s="11"/>
    </row>
    <row r="23" spans="1:12" ht="15">
      <c r="A23" s="4"/>
      <c r="B23" s="23" t="s">
        <v>28</v>
      </c>
      <c r="C23" s="24"/>
      <c r="D23" s="24"/>
      <c r="E23" s="5"/>
      <c r="F23" s="4"/>
      <c r="G23" s="9">
        <f>E23*1.68</f>
        <v>0</v>
      </c>
      <c r="H23" s="11"/>
      <c r="I23" s="11"/>
      <c r="J23" s="11"/>
      <c r="K23" s="11"/>
      <c r="L23" s="11"/>
    </row>
    <row r="24" spans="1:12" ht="15">
      <c r="A24" s="4"/>
      <c r="B24" s="4"/>
      <c r="C24" s="4"/>
      <c r="D24" s="4"/>
      <c r="E24" s="4"/>
      <c r="F24" s="26" t="s">
        <v>29</v>
      </c>
      <c r="G24" s="27">
        <f>SUM(G18:G23)</f>
        <v>16711.305</v>
      </c>
      <c r="H24" s="11"/>
      <c r="I24" s="11"/>
      <c r="J24" s="11"/>
      <c r="K24" s="11"/>
      <c r="L24" s="11"/>
    </row>
    <row r="25" spans="1:12" ht="15">
      <c r="A25" s="11"/>
      <c r="B25" s="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5">
      <c r="A26" s="1"/>
      <c r="B26" s="1"/>
      <c r="C26" s="1"/>
      <c r="D26" s="1"/>
      <c r="E26" s="1"/>
      <c r="F26" s="11"/>
      <c r="G26" s="1"/>
      <c r="H26" s="1"/>
      <c r="I26" s="1"/>
      <c r="J26" s="1"/>
      <c r="K26" s="1"/>
      <c r="L26" s="1"/>
    </row>
    <row r="27" spans="1:12" ht="15">
      <c r="A27" s="1"/>
      <c r="B27" s="1"/>
      <c r="C27" s="1"/>
      <c r="D27" s="1"/>
      <c r="E27" s="1"/>
      <c r="F27" s="11"/>
      <c r="G27" s="1"/>
      <c r="H27" s="1"/>
      <c r="I27" s="1"/>
      <c r="J27" s="1"/>
      <c r="K27" s="1"/>
      <c r="L27" s="1"/>
    </row>
    <row r="28" spans="1:1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ht="15">
      <c r="V29" s="158">
        <f>P48-Q48</f>
        <v>-3804.6800000000003</v>
      </c>
    </row>
    <row r="30" spans="5:11" ht="18.75">
      <c r="E30" s="28" t="s">
        <v>30</v>
      </c>
      <c r="F30" s="28"/>
      <c r="G30" s="28" t="s">
        <v>31</v>
      </c>
      <c r="H30" s="28"/>
      <c r="I30" s="28"/>
      <c r="J30" s="28"/>
      <c r="K30" s="29"/>
    </row>
    <row r="31" spans="4:11" ht="18.75">
      <c r="D31" s="30">
        <v>1961.1</v>
      </c>
      <c r="E31" s="28"/>
      <c r="F31" s="28" t="s">
        <v>72</v>
      </c>
      <c r="G31" s="28"/>
      <c r="H31" s="31" t="s">
        <v>74</v>
      </c>
      <c r="I31" s="28"/>
      <c r="J31" s="28"/>
      <c r="K31" s="29"/>
    </row>
    <row r="32" spans="4:11" ht="15">
      <c r="D32" s="32" t="s">
        <v>32</v>
      </c>
      <c r="E32" s="33" t="s">
        <v>33</v>
      </c>
      <c r="F32" s="33"/>
      <c r="G32" s="33"/>
      <c r="H32" s="33" t="s">
        <v>34</v>
      </c>
      <c r="I32" s="33" t="s">
        <v>35</v>
      </c>
      <c r="K32" s="2">
        <v>1958.2</v>
      </c>
    </row>
    <row r="33" spans="4:9" ht="18.75">
      <c r="D33" s="34" t="s">
        <v>36</v>
      </c>
      <c r="E33" s="35"/>
      <c r="F33" s="35"/>
      <c r="G33" s="36"/>
      <c r="H33" s="36" t="s">
        <v>37</v>
      </c>
      <c r="I33" s="37">
        <f>C9</f>
        <v>26102.4</v>
      </c>
    </row>
    <row r="34" spans="4:11" ht="15">
      <c r="D34" s="38"/>
      <c r="E34" s="39"/>
      <c r="F34" s="40"/>
      <c r="G34" s="33"/>
      <c r="H34" s="33"/>
      <c r="I34" s="37"/>
      <c r="K34" s="2">
        <f>K32*7.55</f>
        <v>14784.41</v>
      </c>
    </row>
    <row r="35" spans="4:9" ht="18.75">
      <c r="D35" s="41" t="s">
        <v>4</v>
      </c>
      <c r="E35" s="41"/>
      <c r="F35" s="42"/>
      <c r="G35" s="42"/>
      <c r="H35" s="42" t="s">
        <v>37</v>
      </c>
      <c r="I35" s="27">
        <v>12906.77</v>
      </c>
    </row>
    <row r="36" spans="4:9" ht="18.75">
      <c r="D36" s="43"/>
      <c r="E36" s="43"/>
      <c r="F36" s="33"/>
      <c r="G36" s="33"/>
      <c r="H36" s="33"/>
      <c r="I36" s="27"/>
    </row>
    <row r="37" spans="4:19" ht="18.75">
      <c r="D37" s="44" t="s">
        <v>38</v>
      </c>
      <c r="E37" s="45"/>
      <c r="F37" s="45"/>
      <c r="G37" s="46"/>
      <c r="H37" s="46" t="s">
        <v>37</v>
      </c>
      <c r="I37" s="9">
        <v>16711.31</v>
      </c>
      <c r="J37" s="47"/>
      <c r="K37" s="65">
        <f>I37-I35</f>
        <v>3804.540000000001</v>
      </c>
      <c r="R37" s="2">
        <f>P47-Q47</f>
        <v>3612.6400000000003</v>
      </c>
      <c r="S37" s="2">
        <f>O47-R37</f>
        <v>7683.31</v>
      </c>
    </row>
    <row r="38" spans="4:9" ht="15">
      <c r="D38" s="48">
        <v>7.55</v>
      </c>
      <c r="E38" s="49" t="s">
        <v>24</v>
      </c>
      <c r="F38" s="49"/>
      <c r="G38" s="49"/>
      <c r="H38" s="50"/>
      <c r="I38" s="9"/>
    </row>
    <row r="39" spans="4:9" ht="15">
      <c r="D39" s="48"/>
      <c r="E39" s="49" t="s">
        <v>25</v>
      </c>
      <c r="F39" s="49"/>
      <c r="G39" s="49"/>
      <c r="H39" s="51"/>
      <c r="I39" s="4">
        <f>D31*D38</f>
        <v>14806.304999999998</v>
      </c>
    </row>
    <row r="40" spans="4:20" ht="15">
      <c r="D40" s="48"/>
      <c r="E40" s="49" t="s">
        <v>26</v>
      </c>
      <c r="F40" s="49" t="s">
        <v>27</v>
      </c>
      <c r="G40" s="49"/>
      <c r="H40" s="51" t="s">
        <v>39</v>
      </c>
      <c r="I40" s="9"/>
      <c r="T40" s="65">
        <f>W47-O47</f>
        <v>-7683.31</v>
      </c>
    </row>
    <row r="41" spans="4:18" ht="15">
      <c r="D41" s="48"/>
      <c r="E41" s="49" t="s">
        <v>28</v>
      </c>
      <c r="F41" s="49"/>
      <c r="G41" s="49"/>
      <c r="H41" s="51" t="s">
        <v>40</v>
      </c>
      <c r="I41" s="4"/>
      <c r="O41" s="2">
        <f>O47-P47</f>
        <v>5778.31</v>
      </c>
      <c r="R41" s="2">
        <f>O47-P47</f>
        <v>5778.31</v>
      </c>
    </row>
    <row r="42" spans="4:9" ht="15">
      <c r="D42" s="48"/>
      <c r="E42" s="23" t="s">
        <v>41</v>
      </c>
      <c r="F42" s="23" t="s">
        <v>42</v>
      </c>
      <c r="G42" s="23"/>
      <c r="H42" s="52">
        <v>1.68</v>
      </c>
      <c r="I42" s="10">
        <f>D31*H42</f>
        <v>3294.6479999999997</v>
      </c>
    </row>
    <row r="43" spans="4:9" ht="15">
      <c r="D43" s="48"/>
      <c r="E43" s="23" t="s">
        <v>43</v>
      </c>
      <c r="F43" s="23"/>
      <c r="G43" s="23"/>
      <c r="H43" s="52">
        <v>2.22</v>
      </c>
      <c r="I43" s="10">
        <f>D31*H43</f>
        <v>4353.642</v>
      </c>
    </row>
    <row r="44" spans="4:21" ht="15">
      <c r="D44" s="48"/>
      <c r="E44" s="23" t="s">
        <v>44</v>
      </c>
      <c r="F44" s="23"/>
      <c r="G44" s="23"/>
      <c r="H44" s="52"/>
      <c r="I44" s="4"/>
      <c r="R44" s="156" t="s">
        <v>146</v>
      </c>
      <c r="T44" s="157" t="s">
        <v>151</v>
      </c>
      <c r="U44" s="73" t="s">
        <v>152</v>
      </c>
    </row>
    <row r="45" spans="4:26" ht="15">
      <c r="D45" s="48"/>
      <c r="E45" s="23" t="s">
        <v>45</v>
      </c>
      <c r="F45" s="23"/>
      <c r="G45" s="23"/>
      <c r="H45" s="52">
        <v>0.69</v>
      </c>
      <c r="I45" s="10">
        <f>D31*H45</f>
        <v>1353.1589999999999</v>
      </c>
      <c r="N45" s="74"/>
      <c r="O45" s="73" t="s">
        <v>139</v>
      </c>
      <c r="P45" s="73" t="s">
        <v>140</v>
      </c>
      <c r="Q45" s="73" t="s">
        <v>141</v>
      </c>
      <c r="R45" s="157" t="s">
        <v>142</v>
      </c>
      <c r="T45" s="160"/>
      <c r="U45" s="74"/>
      <c r="W45" s="92"/>
      <c r="X45" s="92" t="s">
        <v>150</v>
      </c>
      <c r="Z45" s="92" t="s">
        <v>143</v>
      </c>
    </row>
    <row r="46" spans="4:23" ht="15">
      <c r="D46" s="48"/>
      <c r="E46" s="23" t="s">
        <v>46</v>
      </c>
      <c r="F46" s="23"/>
      <c r="G46" s="23"/>
      <c r="H46" s="52"/>
      <c r="I46" s="4"/>
      <c r="N46" s="73" t="s">
        <v>137</v>
      </c>
      <c r="O46" s="154">
        <f>C8</f>
        <v>14806.45</v>
      </c>
      <c r="P46" s="154">
        <f>D8</f>
        <v>7389.13</v>
      </c>
      <c r="Q46" s="154">
        <f>O46</f>
        <v>14806.45</v>
      </c>
      <c r="R46" s="154">
        <f>P46-O46</f>
        <v>-7417.320000000001</v>
      </c>
      <c r="T46" s="161"/>
      <c r="U46" s="74"/>
      <c r="W46" s="159">
        <f>P46-Q46</f>
        <v>-7417.320000000001</v>
      </c>
    </row>
    <row r="47" spans="4:24" ht="15">
      <c r="D47" s="48"/>
      <c r="E47" s="23" t="s">
        <v>47</v>
      </c>
      <c r="F47" s="23"/>
      <c r="G47" s="23"/>
      <c r="H47" s="52">
        <v>2</v>
      </c>
      <c r="I47" s="4">
        <f>D31*H47</f>
        <v>3922.2</v>
      </c>
      <c r="N47" s="73" t="s">
        <v>138</v>
      </c>
      <c r="O47" s="74">
        <f>C7</f>
        <v>11295.95</v>
      </c>
      <c r="P47" s="74">
        <f>D7</f>
        <v>5517.64</v>
      </c>
      <c r="Q47" s="74">
        <f>I54+I55</f>
        <v>1905</v>
      </c>
      <c r="R47" s="154">
        <f>P47-O47</f>
        <v>-5778.31</v>
      </c>
      <c r="T47" s="161">
        <f>O47-Q47</f>
        <v>9390.95</v>
      </c>
      <c r="U47" s="74">
        <f>P47-Q47</f>
        <v>3612.6400000000003</v>
      </c>
      <c r="W47" s="159">
        <f>P47-Q47</f>
        <v>3612.6400000000003</v>
      </c>
      <c r="X47" s="65">
        <f>O47-Q47</f>
        <v>9390.95</v>
      </c>
    </row>
    <row r="48" spans="4:19" ht="15">
      <c r="D48" s="48"/>
      <c r="E48" s="23" t="s">
        <v>48</v>
      </c>
      <c r="F48" s="23"/>
      <c r="G48" s="23" t="s">
        <v>49</v>
      </c>
      <c r="H48" s="52"/>
      <c r="I48" s="4"/>
      <c r="O48" s="153">
        <f>SUM(O46:O47)</f>
        <v>26102.4</v>
      </c>
      <c r="P48" s="153">
        <f>SUM(P46:P47)</f>
        <v>12906.77</v>
      </c>
      <c r="Q48" s="153">
        <f>SUM(Q46:Q47)</f>
        <v>16711.45</v>
      </c>
      <c r="R48" s="153">
        <f>SUM(R46:R47)</f>
        <v>-13195.630000000001</v>
      </c>
      <c r="S48" s="158">
        <f>O48-P48</f>
        <v>13195.630000000001</v>
      </c>
    </row>
    <row r="49" spans="4:9" ht="15">
      <c r="D49" s="48"/>
      <c r="E49" s="23" t="s">
        <v>45</v>
      </c>
      <c r="F49" s="23"/>
      <c r="G49" s="23"/>
      <c r="H49" s="52">
        <v>0.57</v>
      </c>
      <c r="I49" s="10">
        <f>D31*H49</f>
        <v>1117.8269999999998</v>
      </c>
    </row>
    <row r="50" spans="4:19" ht="15">
      <c r="D50" s="48"/>
      <c r="E50" s="23" t="s">
        <v>50</v>
      </c>
      <c r="F50" s="23"/>
      <c r="G50" s="23"/>
      <c r="H50" s="52"/>
      <c r="I50" s="4"/>
      <c r="S50" s="156" t="s">
        <v>147</v>
      </c>
    </row>
    <row r="51" spans="4:28" ht="15">
      <c r="D51" s="48"/>
      <c r="E51" s="23" t="s">
        <v>51</v>
      </c>
      <c r="F51" s="23"/>
      <c r="G51" s="23"/>
      <c r="H51" s="52">
        <v>0.39</v>
      </c>
      <c r="I51" s="10">
        <f>D31*H51</f>
        <v>764.829</v>
      </c>
      <c r="N51" s="74"/>
      <c r="O51" s="73" t="s">
        <v>139</v>
      </c>
      <c r="P51" s="73" t="s">
        <v>140</v>
      </c>
      <c r="Q51" s="73" t="s">
        <v>141</v>
      </c>
      <c r="R51" s="73" t="s">
        <v>149</v>
      </c>
      <c r="S51" s="73" t="s">
        <v>144</v>
      </c>
      <c r="T51" s="73" t="s">
        <v>145</v>
      </c>
      <c r="AB51" s="2">
        <f>Q53-P53</f>
        <v>45876.87</v>
      </c>
    </row>
    <row r="52" spans="4:28" ht="18.75">
      <c r="D52" s="44" t="s">
        <v>52</v>
      </c>
      <c r="E52" s="45"/>
      <c r="F52" s="46"/>
      <c r="G52" s="53" t="s">
        <v>53</v>
      </c>
      <c r="H52" s="44">
        <v>5.76</v>
      </c>
      <c r="I52" s="53">
        <f>D31*H52</f>
        <v>11295.936</v>
      </c>
      <c r="K52" s="2">
        <f>7.55*D31</f>
        <v>14806.304999999998</v>
      </c>
      <c r="N52" s="73" t="s">
        <v>137</v>
      </c>
      <c r="O52" s="154">
        <f>O46</f>
        <v>14806.45</v>
      </c>
      <c r="P52" s="154">
        <v>11897.86</v>
      </c>
      <c r="Q52" s="154">
        <f>O52</f>
        <v>14806.45</v>
      </c>
      <c r="R52" s="154">
        <f>P52-O52</f>
        <v>-2908.59</v>
      </c>
      <c r="S52" s="154">
        <f>R46</f>
        <v>-7417.320000000001</v>
      </c>
      <c r="T52" s="154">
        <f>S52+R52</f>
        <v>-10325.91</v>
      </c>
      <c r="U52" s="154">
        <f>P52-Q52</f>
        <v>-2908.59</v>
      </c>
      <c r="V52" s="65">
        <f>W46+U52</f>
        <v>-10325.91</v>
      </c>
      <c r="AB52" s="2">
        <f>O53-P53</f>
        <v>2230.6099999999988</v>
      </c>
    </row>
    <row r="53" spans="4:25" ht="18.75">
      <c r="D53" s="44"/>
      <c r="E53" s="45"/>
      <c r="F53" s="46"/>
      <c r="G53" s="53" t="s">
        <v>54</v>
      </c>
      <c r="H53" s="44"/>
      <c r="I53" s="54"/>
      <c r="N53" s="73" t="s">
        <v>138</v>
      </c>
      <c r="O53" s="74">
        <f>март2013г!C7</f>
        <v>11295.96</v>
      </c>
      <c r="P53" s="74">
        <f>март2013г!D7</f>
        <v>9065.35</v>
      </c>
      <c r="Q53" s="155">
        <f>март2013г!I54</f>
        <v>54942.22</v>
      </c>
      <c r="R53" s="154">
        <f>-(Q53-P53+(O53-P53))</f>
        <v>-48107.48</v>
      </c>
      <c r="S53" s="154">
        <f>R47</f>
        <v>-5778.31</v>
      </c>
      <c r="T53" s="154">
        <f>S53+R53</f>
        <v>-53885.79</v>
      </c>
      <c r="U53" s="154">
        <f>P53-Q53</f>
        <v>-45876.87</v>
      </c>
      <c r="V53" s="65">
        <f>U53+W47</f>
        <v>-42264.23</v>
      </c>
      <c r="X53" s="2">
        <f>P53-Q53</f>
        <v>-45876.87</v>
      </c>
      <c r="Y53" s="2">
        <f>Q53-P53</f>
        <v>45876.87</v>
      </c>
    </row>
    <row r="54" spans="4:26" ht="15.75">
      <c r="D54" s="15" t="s">
        <v>71</v>
      </c>
      <c r="E54" s="341" t="s">
        <v>75</v>
      </c>
      <c r="F54" s="341"/>
      <c r="G54" s="4"/>
      <c r="H54" s="55"/>
      <c r="I54" s="5">
        <v>465</v>
      </c>
      <c r="O54" s="153">
        <f aca="true" t="shared" si="0" ref="O54:T54">SUM(O52:O53)</f>
        <v>26102.41</v>
      </c>
      <c r="P54" s="153">
        <f t="shared" si="0"/>
        <v>20963.21</v>
      </c>
      <c r="Q54" s="153">
        <f t="shared" si="0"/>
        <v>69748.67</v>
      </c>
      <c r="R54" s="153">
        <f t="shared" si="0"/>
        <v>-51016.07000000001</v>
      </c>
      <c r="S54" s="153">
        <f t="shared" si="0"/>
        <v>-13195.630000000001</v>
      </c>
      <c r="T54" s="153">
        <f t="shared" si="0"/>
        <v>-64211.7</v>
      </c>
      <c r="Z54" s="65">
        <f>X53+R47</f>
        <v>-51655.18</v>
      </c>
    </row>
    <row r="55" spans="4:9" ht="15">
      <c r="D55" s="18" t="s">
        <v>71</v>
      </c>
      <c r="E55" s="19" t="s">
        <v>77</v>
      </c>
      <c r="F55" s="20"/>
      <c r="G55" s="56"/>
      <c r="H55" s="57"/>
      <c r="I55" s="5">
        <v>1440</v>
      </c>
    </row>
    <row r="56" spans="4:19" ht="15">
      <c r="D56" s="48"/>
      <c r="E56" s="58" t="s">
        <v>55</v>
      </c>
      <c r="F56" s="58"/>
      <c r="G56" s="58"/>
      <c r="H56" s="57" t="s">
        <v>37</v>
      </c>
      <c r="I56" s="59"/>
      <c r="S56" s="156" t="s">
        <v>148</v>
      </c>
    </row>
    <row r="57" spans="4:20" ht="15">
      <c r="D57" s="48"/>
      <c r="E57" s="60" t="s">
        <v>56</v>
      </c>
      <c r="F57" s="57"/>
      <c r="G57" s="57"/>
      <c r="H57" s="57"/>
      <c r="I57" s="57"/>
      <c r="N57" s="74"/>
      <c r="O57" s="73" t="s">
        <v>139</v>
      </c>
      <c r="P57" s="73" t="s">
        <v>140</v>
      </c>
      <c r="Q57" s="73" t="s">
        <v>141</v>
      </c>
      <c r="R57" s="73" t="s">
        <v>149</v>
      </c>
      <c r="S57" s="73" t="s">
        <v>144</v>
      </c>
      <c r="T57" s="73" t="s">
        <v>145</v>
      </c>
    </row>
    <row r="58" spans="4:23" ht="15.75">
      <c r="D58" s="61" t="s">
        <v>57</v>
      </c>
      <c r="E58" s="62" t="s">
        <v>58</v>
      </c>
      <c r="F58" s="62"/>
      <c r="G58" s="62"/>
      <c r="H58" s="57"/>
      <c r="I58" s="63">
        <v>1220.73</v>
      </c>
      <c r="N58" s="73" t="s">
        <v>137</v>
      </c>
      <c r="O58" s="154">
        <f>O52</f>
        <v>14806.45</v>
      </c>
      <c r="P58" s="154">
        <f>апрель2013г!D8</f>
        <v>13811.7</v>
      </c>
      <c r="Q58" s="154">
        <f>O58</f>
        <v>14806.45</v>
      </c>
      <c r="R58" s="154">
        <f>O58-P58</f>
        <v>994.75</v>
      </c>
      <c r="S58" s="154"/>
      <c r="U58" s="2">
        <f>P53+U47-Q53</f>
        <v>-42264.229999999996</v>
      </c>
      <c r="W58" s="2">
        <f>O53-P53</f>
        <v>2230.6099999999988</v>
      </c>
    </row>
    <row r="59" spans="4:19" ht="15">
      <c r="D59" s="48"/>
      <c r="E59" s="60" t="s">
        <v>59</v>
      </c>
      <c r="F59" s="57"/>
      <c r="G59" s="57"/>
      <c r="H59" s="57" t="s">
        <v>37</v>
      </c>
      <c r="I59" s="64">
        <v>0</v>
      </c>
      <c r="N59" s="73" t="s">
        <v>138</v>
      </c>
      <c r="O59" s="74">
        <f>апрель2013г!C7</f>
        <v>11295.97</v>
      </c>
      <c r="P59" s="74">
        <f>апрель2013г!D7</f>
        <v>10531.13</v>
      </c>
      <c r="Q59" s="155"/>
      <c r="R59" s="154">
        <f>O59-P59</f>
        <v>764.8400000000001</v>
      </c>
      <c r="S59" s="154"/>
    </row>
    <row r="60" spans="4:19" ht="15">
      <c r="D60" s="48"/>
      <c r="E60" s="57" t="s">
        <v>60</v>
      </c>
      <c r="F60" s="57"/>
      <c r="G60" s="57"/>
      <c r="H60" s="57" t="s">
        <v>37</v>
      </c>
      <c r="I60" s="57"/>
      <c r="K60" s="65"/>
      <c r="O60" s="153">
        <f>SUM(O58:O59)</f>
        <v>26102.42</v>
      </c>
      <c r="P60" s="153">
        <f>SUM(P58:P59)</f>
        <v>24342.83</v>
      </c>
      <c r="Q60" s="153">
        <f>SUM(Q58:Q59)</f>
        <v>14806.45</v>
      </c>
      <c r="R60" s="153">
        <f>SUM(R58:R59)</f>
        <v>1759.5900000000001</v>
      </c>
      <c r="S60" s="153">
        <f>SUM(S58:S59)</f>
        <v>0</v>
      </c>
    </row>
    <row r="61" spans="4:11" ht="15">
      <c r="D61" s="48"/>
      <c r="E61" s="60"/>
      <c r="F61" s="57"/>
      <c r="G61" s="57"/>
      <c r="H61" s="57" t="s">
        <v>37</v>
      </c>
      <c r="I61" s="57"/>
      <c r="K61" s="65"/>
    </row>
    <row r="62" spans="4:19" ht="15">
      <c r="D62" s="48"/>
      <c r="E62" s="57" t="s">
        <v>61</v>
      </c>
      <c r="F62" s="57"/>
      <c r="G62" s="57"/>
      <c r="H62" s="57" t="s">
        <v>37</v>
      </c>
      <c r="I62" s="57">
        <v>-3804.54</v>
      </c>
      <c r="K62" s="65"/>
      <c r="S62" s="156" t="s">
        <v>153</v>
      </c>
    </row>
    <row r="63" spans="4:20" ht="15">
      <c r="D63" s="66"/>
      <c r="E63" s="67" t="s">
        <v>62</v>
      </c>
      <c r="F63" s="67"/>
      <c r="G63" s="67"/>
      <c r="H63" s="67" t="s">
        <v>37</v>
      </c>
      <c r="I63" s="68"/>
      <c r="J63" s="65"/>
      <c r="K63" s="65"/>
      <c r="N63" s="74"/>
      <c r="O63" s="73" t="s">
        <v>139</v>
      </c>
      <c r="P63" s="73" t="s">
        <v>140</v>
      </c>
      <c r="Q63" s="73" t="s">
        <v>141</v>
      </c>
      <c r="R63" s="73" t="s">
        <v>149</v>
      </c>
      <c r="S63" s="73" t="s">
        <v>144</v>
      </c>
      <c r="T63" s="73" t="s">
        <v>145</v>
      </c>
    </row>
    <row r="64" spans="5:19" ht="15">
      <c r="E64" s="69"/>
      <c r="F64" s="69" t="s">
        <v>63</v>
      </c>
      <c r="G64" s="69"/>
      <c r="H64" s="69"/>
      <c r="N64" s="73" t="s">
        <v>137</v>
      </c>
      <c r="O64" s="154">
        <f>O58</f>
        <v>14806.45</v>
      </c>
      <c r="P64" s="154">
        <f>май2013г!D8</f>
        <v>11199.22</v>
      </c>
      <c r="Q64" s="154">
        <f>O64</f>
        <v>14806.45</v>
      </c>
      <c r="R64" s="154">
        <f>P64-O64</f>
        <v>-3607.2300000000014</v>
      </c>
      <c r="S64" s="154"/>
    </row>
    <row r="65" spans="5:19" ht="15.75" thickBot="1">
      <c r="E65" s="69"/>
      <c r="F65" s="69"/>
      <c r="G65" s="69"/>
      <c r="H65" s="69"/>
      <c r="N65" s="73" t="s">
        <v>138</v>
      </c>
      <c r="O65" s="154">
        <f>май2013г!C7</f>
        <v>11295.96</v>
      </c>
      <c r="P65" s="154">
        <f>май2013г!D7</f>
        <v>8541.22</v>
      </c>
      <c r="Q65" s="162"/>
      <c r="R65" s="154">
        <f>-(Q65-P65+(O65-P65))</f>
        <v>5786.48</v>
      </c>
      <c r="S65" s="154"/>
    </row>
    <row r="66" spans="4:19" ht="15.75" thickBot="1">
      <c r="D66" s="70" t="s">
        <v>58</v>
      </c>
      <c r="E66" s="71"/>
      <c r="F66" s="71"/>
      <c r="G66" s="71" t="s">
        <v>64</v>
      </c>
      <c r="H66" s="71"/>
      <c r="I66" s="72" t="s">
        <v>65</v>
      </c>
      <c r="O66" s="153">
        <f>SUM(O64:O65)</f>
        <v>26102.41</v>
      </c>
      <c r="P66" s="153">
        <f>SUM(P64:P65)</f>
        <v>19740.44</v>
      </c>
      <c r="Q66" s="153">
        <f>SUM(Q64:Q65)</f>
        <v>14806.45</v>
      </c>
      <c r="R66" s="153">
        <f>SUM(R64:R65)</f>
        <v>2179.249999999998</v>
      </c>
      <c r="S66" s="153">
        <f>SUM(S64:S65)</f>
        <v>0</v>
      </c>
    </row>
    <row r="67" spans="4:18" ht="15">
      <c r="D67" s="73" t="s">
        <v>66</v>
      </c>
      <c r="E67" s="74" t="s">
        <v>67</v>
      </c>
      <c r="F67" s="74" t="s">
        <v>68</v>
      </c>
      <c r="G67" s="74" t="s">
        <v>69</v>
      </c>
      <c r="H67" s="74" t="s">
        <v>54</v>
      </c>
      <c r="I67" s="74" t="s">
        <v>70</v>
      </c>
      <c r="R67" s="65"/>
    </row>
    <row r="68" spans="4:19" ht="15">
      <c r="D68" s="73" t="s">
        <v>71</v>
      </c>
      <c r="E68" s="74"/>
      <c r="F68" s="74">
        <v>0</v>
      </c>
      <c r="G68" s="74"/>
      <c r="H68" s="74">
        <v>1220.73</v>
      </c>
      <c r="I68" s="74">
        <v>1029.28</v>
      </c>
      <c r="S68" s="156" t="s">
        <v>154</v>
      </c>
    </row>
    <row r="69" spans="14:20" ht="15">
      <c r="N69" s="74"/>
      <c r="O69" s="73" t="s">
        <v>139</v>
      </c>
      <c r="P69" s="73" t="s">
        <v>140</v>
      </c>
      <c r="Q69" s="73" t="s">
        <v>141</v>
      </c>
      <c r="R69" s="73" t="s">
        <v>149</v>
      </c>
      <c r="S69" s="73" t="s">
        <v>144</v>
      </c>
      <c r="T69" s="73" t="s">
        <v>145</v>
      </c>
    </row>
    <row r="70" spans="14:19" ht="15">
      <c r="N70" s="73" t="s">
        <v>137</v>
      </c>
      <c r="O70" s="154">
        <f>'июнь 2013г'!C8</f>
        <v>14784.56</v>
      </c>
      <c r="P70" s="154">
        <f>'июнь 2013г'!D8</f>
        <v>11783.62</v>
      </c>
      <c r="Q70" s="154">
        <f>O70</f>
        <v>14784.56</v>
      </c>
      <c r="R70" s="154">
        <f>P70-O70</f>
        <v>-3000.9399999999987</v>
      </c>
      <c r="S70" s="154"/>
    </row>
    <row r="71" spans="14:19" ht="15">
      <c r="N71" s="73" t="s">
        <v>138</v>
      </c>
      <c r="O71" s="74">
        <f>'июнь 2013г'!B7</f>
        <v>11528.5</v>
      </c>
      <c r="P71" s="154">
        <f>'июнь 2013г'!D7</f>
        <v>8987.59</v>
      </c>
      <c r="Q71" s="162">
        <f>Q65</f>
        <v>0</v>
      </c>
      <c r="R71" s="154">
        <f>-(Q71-P71+(O71-P71))</f>
        <v>6446.68</v>
      </c>
      <c r="S71" s="154"/>
    </row>
    <row r="72" spans="15:19" ht="15">
      <c r="O72" s="153">
        <f>SUM(O70:O71)</f>
        <v>26313.059999999998</v>
      </c>
      <c r="P72" s="153">
        <f>SUM(P70:P71)</f>
        <v>20771.21</v>
      </c>
      <c r="Q72" s="153">
        <f>SUM(Q70:Q71)</f>
        <v>14784.56</v>
      </c>
      <c r="R72" s="153">
        <f>SUM(R70:R71)</f>
        <v>3445.7400000000016</v>
      </c>
      <c r="S72" s="153">
        <f>SUM(S70:S71)</f>
        <v>0</v>
      </c>
    </row>
    <row r="75" ht="15">
      <c r="P75" s="92" t="s">
        <v>155</v>
      </c>
    </row>
    <row r="76" spans="14:23" ht="15">
      <c r="N76" s="163"/>
      <c r="O76" s="163" t="s">
        <v>139</v>
      </c>
      <c r="P76" s="163" t="s">
        <v>140</v>
      </c>
      <c r="Q76" s="163" t="s">
        <v>141</v>
      </c>
      <c r="R76" s="163" t="s">
        <v>149</v>
      </c>
      <c r="S76" s="163" t="s">
        <v>144</v>
      </c>
      <c r="T76" s="163" t="s">
        <v>145</v>
      </c>
      <c r="V76" s="158"/>
      <c r="W76" s="158"/>
    </row>
    <row r="77" spans="14:23" ht="15">
      <c r="N77" s="73" t="s">
        <v>137</v>
      </c>
      <c r="O77" s="159">
        <f aca="true" t="shared" si="1" ref="O77:Q78">O46+O52+O58+O64+O70</f>
        <v>74010.36</v>
      </c>
      <c r="P77" s="159">
        <f t="shared" si="1"/>
        <v>56081.530000000006</v>
      </c>
      <c r="Q77" s="159">
        <f t="shared" si="1"/>
        <v>74010.36</v>
      </c>
      <c r="R77" s="154">
        <f>P77-Q77</f>
        <v>-17928.829999999994</v>
      </c>
      <c r="S77" s="154"/>
      <c r="V77" s="158"/>
      <c r="W77" s="158"/>
    </row>
    <row r="78" spans="14:19" ht="15">
      <c r="N78" s="73" t="s">
        <v>138</v>
      </c>
      <c r="O78" s="159">
        <f t="shared" si="1"/>
        <v>56712.34</v>
      </c>
      <c r="P78" s="159">
        <f t="shared" si="1"/>
        <v>42642.93000000001</v>
      </c>
      <c r="Q78" s="159">
        <f t="shared" si="1"/>
        <v>56847.22</v>
      </c>
      <c r="R78" s="154">
        <f>P78-Q78</f>
        <v>-14204.289999999994</v>
      </c>
      <c r="S78" s="154"/>
    </row>
    <row r="79" spans="15:19" ht="15">
      <c r="O79" s="153">
        <f>SUM(O77:O78)</f>
        <v>130722.7</v>
      </c>
      <c r="P79" s="153">
        <f>SUM(P77:P78)</f>
        <v>98724.46000000002</v>
      </c>
      <c r="Q79" s="153">
        <f>SUM(Q77:Q78)</f>
        <v>130857.58</v>
      </c>
      <c r="R79" s="153">
        <f>SUM(R77:R78)</f>
        <v>-32133.119999999988</v>
      </c>
      <c r="S79" s="153">
        <f>SUM(S77:S78)</f>
        <v>0</v>
      </c>
    </row>
    <row r="81" spans="15:22" ht="15">
      <c r="O81" s="158"/>
      <c r="S81" s="158">
        <f>P79+20000-Q79</f>
        <v>-12133.11999999998</v>
      </c>
      <c r="V81" s="158"/>
    </row>
    <row r="82" spans="17:22" ht="15">
      <c r="Q82" s="158"/>
      <c r="R82" s="158"/>
      <c r="T82" s="158"/>
      <c r="V82" s="158"/>
    </row>
    <row r="83" ht="15">
      <c r="T83" s="158"/>
    </row>
    <row r="84" ht="15">
      <c r="R84" s="158"/>
    </row>
    <row r="85" ht="15">
      <c r="R85" s="158"/>
    </row>
  </sheetData>
  <sheetProtection/>
  <mergeCells count="7">
    <mergeCell ref="H12:L12"/>
    <mergeCell ref="B14:C14"/>
    <mergeCell ref="B15:C15"/>
    <mergeCell ref="E54:F54"/>
    <mergeCell ref="A12:A13"/>
    <mergeCell ref="B12:C13"/>
    <mergeCell ref="D12:G12"/>
  </mergeCells>
  <printOptions/>
  <pageMargins left="0.7" right="0.7" top="0.75" bottom="0.75" header="0.3" footer="0.3"/>
  <pageSetup horizontalDpi="180" verticalDpi="180" orientation="portrait" paperSize="9" scale="77" r:id="rId3"/>
  <rowBreaks count="1" manualBreakCount="1">
    <brk id="43" max="255" man="1"/>
  </rowBreaks>
  <colBreaks count="2" manualBreakCount="2">
    <brk id="9" max="65535" man="1"/>
    <brk id="13" max="65535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2:X96"/>
  <sheetViews>
    <sheetView view="pageBreakPreview" zoomScale="80" zoomScaleSheetLayoutView="80" zoomScalePageLayoutView="0" workbookViewId="0" topLeftCell="A42">
      <selection activeCell="B62" sqref="B62:F68"/>
    </sheetView>
  </sheetViews>
  <sheetFormatPr defaultColWidth="9.140625" defaultRowHeight="15"/>
  <cols>
    <col min="1" max="1" width="9.8515625" style="111" bestFit="1" customWidth="1"/>
    <col min="2" max="2" width="12.140625" style="208" customWidth="1"/>
    <col min="3" max="3" width="9.57421875" style="208" customWidth="1"/>
    <col min="4" max="4" width="15.00390625" style="208" customWidth="1"/>
    <col min="5" max="6" width="10.28125" style="208" customWidth="1"/>
    <col min="7" max="7" width="12.140625" style="208" customWidth="1"/>
    <col min="8" max="8" width="13.140625" style="208" customWidth="1"/>
    <col min="9" max="9" width="13.421875" style="208" customWidth="1"/>
    <col min="10" max="10" width="12.28125" style="208" bestFit="1" customWidth="1"/>
    <col min="11" max="11" width="15.7109375" style="208" bestFit="1" customWidth="1"/>
    <col min="12" max="12" width="13.421875" style="208" customWidth="1"/>
    <col min="13" max="13" width="7.421875" style="208" customWidth="1"/>
    <col min="14" max="14" width="10.7109375" style="208" bestFit="1" customWidth="1"/>
    <col min="15" max="15" width="10.57421875" style="208" bestFit="1" customWidth="1"/>
    <col min="16" max="16" width="9.28125" style="208" bestFit="1" customWidth="1"/>
    <col min="17" max="17" width="7.421875" style="208" customWidth="1"/>
    <col min="18" max="23" width="9.140625" style="208" customWidth="1"/>
    <col min="24" max="24" width="12.421875" style="208" bestFit="1" customWidth="1"/>
    <col min="25" max="16384" width="9.140625" style="208" customWidth="1"/>
  </cols>
  <sheetData>
    <row r="1" ht="12.75" customHeight="1"/>
    <row r="2" spans="2:8" ht="15">
      <c r="B2" s="96" t="s">
        <v>102</v>
      </c>
      <c r="C2" s="96"/>
      <c r="D2" s="96" t="s">
        <v>103</v>
      </c>
      <c r="E2" s="96"/>
      <c r="F2" s="96" t="s">
        <v>1</v>
      </c>
      <c r="G2" s="96"/>
      <c r="H2" s="96"/>
    </row>
    <row r="3" ht="15"/>
    <row r="4" ht="1.5" customHeight="1"/>
    <row r="5" ht="15" hidden="1"/>
    <row r="6" spans="2:11" ht="15">
      <c r="B6" s="97"/>
      <c r="C6" s="98" t="s">
        <v>2</v>
      </c>
      <c r="D6" s="98" t="s">
        <v>3</v>
      </c>
      <c r="E6" s="98"/>
      <c r="F6" s="98" t="s">
        <v>4</v>
      </c>
      <c r="G6" s="98" t="s">
        <v>5</v>
      </c>
      <c r="H6" s="98" t="s">
        <v>6</v>
      </c>
      <c r="I6" s="98" t="s">
        <v>7</v>
      </c>
      <c r="J6" s="98"/>
      <c r="K6" s="99"/>
    </row>
    <row r="7" spans="2:11" ht="15">
      <c r="B7" s="97"/>
      <c r="C7" s="98" t="s">
        <v>8</v>
      </c>
      <c r="D7" s="98"/>
      <c r="E7" s="98"/>
      <c r="F7" s="98"/>
      <c r="G7" s="98" t="s">
        <v>9</v>
      </c>
      <c r="H7" s="98" t="s">
        <v>10</v>
      </c>
      <c r="I7" s="98" t="s">
        <v>11</v>
      </c>
      <c r="J7" s="98"/>
      <c r="K7" s="99"/>
    </row>
    <row r="8" spans="2:11" ht="15">
      <c r="B8" s="100" t="s">
        <v>12</v>
      </c>
      <c r="C8" s="101">
        <v>48.28</v>
      </c>
      <c r="D8" s="101">
        <v>0</v>
      </c>
      <c r="E8" s="101"/>
      <c r="F8" s="102"/>
      <c r="G8" s="97"/>
      <c r="H8" s="101">
        <v>0</v>
      </c>
      <c r="I8" s="102">
        <v>48.28</v>
      </c>
      <c r="J8" s="97"/>
      <c r="K8" s="103"/>
    </row>
    <row r="9" spans="2:11" ht="15">
      <c r="B9" s="97" t="s">
        <v>13</v>
      </c>
      <c r="C9" s="101">
        <v>4790.06</v>
      </c>
      <c r="D9" s="101">
        <v>3707.55</v>
      </c>
      <c r="E9" s="101"/>
      <c r="F9" s="102">
        <v>2795.32</v>
      </c>
      <c r="G9" s="97"/>
      <c r="H9" s="101">
        <v>2795.32</v>
      </c>
      <c r="I9" s="102">
        <v>5702.29</v>
      </c>
      <c r="J9" s="97"/>
      <c r="K9" s="103"/>
    </row>
    <row r="10" spans="2:11" ht="15">
      <c r="B10" s="97" t="s">
        <v>14</v>
      </c>
      <c r="C10" s="97"/>
      <c r="D10" s="101">
        <f>SUM(D8:D9)</f>
        <v>3707.55</v>
      </c>
      <c r="E10" s="101"/>
      <c r="F10" s="97"/>
      <c r="G10" s="97"/>
      <c r="H10" s="101">
        <f>SUM(H8:H9)</f>
        <v>2795.32</v>
      </c>
      <c r="I10" s="97"/>
      <c r="J10" s="97"/>
      <c r="K10" s="103"/>
    </row>
    <row r="11" ht="15">
      <c r="B11" s="208" t="s">
        <v>104</v>
      </c>
    </row>
    <row r="12" ht="7.5" customHeight="1"/>
    <row r="13" ht="8.25" customHeight="1"/>
    <row r="14" spans="2:17" ht="15">
      <c r="B14" s="104" t="s">
        <v>66</v>
      </c>
      <c r="C14" s="370" t="s">
        <v>16</v>
      </c>
      <c r="D14" s="371"/>
      <c r="E14" s="220"/>
      <c r="F14" s="98"/>
      <c r="G14" s="98"/>
      <c r="H14" s="98"/>
      <c r="I14" s="98" t="s">
        <v>21</v>
      </c>
      <c r="J14" s="103"/>
      <c r="K14" s="103"/>
      <c r="L14" s="103"/>
      <c r="M14" s="103"/>
      <c r="N14" s="103"/>
      <c r="O14" s="103"/>
      <c r="P14" s="103"/>
      <c r="Q14" s="103"/>
    </row>
    <row r="15" spans="2:17" ht="14.25" customHeight="1">
      <c r="B15" s="105"/>
      <c r="C15" s="372"/>
      <c r="D15" s="373"/>
      <c r="E15" s="221"/>
      <c r="F15" s="98"/>
      <c r="G15" s="98"/>
      <c r="H15" s="98" t="s">
        <v>89</v>
      </c>
      <c r="I15" s="98"/>
      <c r="J15" s="103"/>
      <c r="K15" s="103"/>
      <c r="L15" s="103"/>
      <c r="M15" s="103"/>
      <c r="N15" s="103"/>
      <c r="O15" s="103"/>
      <c r="P15" s="103"/>
      <c r="Q15" s="103"/>
    </row>
    <row r="16" spans="2:17" ht="3.75" customHeight="1" hidden="1">
      <c r="B16" s="106"/>
      <c r="C16" s="97"/>
      <c r="D16" s="97"/>
      <c r="E16" s="97"/>
      <c r="F16" s="97"/>
      <c r="G16" s="97"/>
      <c r="H16" s="97"/>
      <c r="I16" s="97"/>
      <c r="J16" s="103"/>
      <c r="K16" s="103"/>
      <c r="L16" s="103"/>
      <c r="M16" s="103"/>
      <c r="N16" s="103"/>
      <c r="O16" s="103"/>
      <c r="P16" s="103"/>
      <c r="Q16" s="103"/>
    </row>
    <row r="17" spans="2:17" ht="13.5" customHeight="1">
      <c r="B17" s="100"/>
      <c r="C17" s="100"/>
      <c r="D17" s="97"/>
      <c r="E17" s="97"/>
      <c r="F17" s="97"/>
      <c r="G17" s="97"/>
      <c r="H17" s="97"/>
      <c r="I17" s="97"/>
      <c r="J17" s="103"/>
      <c r="K17" s="103"/>
      <c r="L17" s="103"/>
      <c r="M17" s="103"/>
      <c r="N17" s="103"/>
      <c r="O17" s="103"/>
      <c r="P17" s="103"/>
      <c r="Q17" s="103"/>
    </row>
    <row r="18" spans="2:17" ht="0.75" customHeight="1" hidden="1">
      <c r="B18" s="97"/>
      <c r="C18" s="97"/>
      <c r="D18" s="97"/>
      <c r="E18" s="97"/>
      <c r="F18" s="97"/>
      <c r="G18" s="97"/>
      <c r="H18" s="97"/>
      <c r="I18" s="97"/>
      <c r="J18" s="103"/>
      <c r="K18" s="103"/>
      <c r="L18" s="103"/>
      <c r="M18" s="103"/>
      <c r="N18" s="103"/>
      <c r="O18" s="103"/>
      <c r="P18" s="103"/>
      <c r="Q18" s="103"/>
    </row>
    <row r="19" spans="2:17" ht="14.25" customHeight="1" thickBot="1">
      <c r="B19" s="97"/>
      <c r="C19" s="97"/>
      <c r="D19" s="97"/>
      <c r="E19" s="97"/>
      <c r="F19" s="97"/>
      <c r="G19" s="97"/>
      <c r="H19" s="97"/>
      <c r="I19" s="97"/>
      <c r="J19" s="103"/>
      <c r="K19" s="103"/>
      <c r="L19" s="103"/>
      <c r="M19" s="103"/>
      <c r="N19" s="103"/>
      <c r="O19" s="103"/>
      <c r="P19" s="103"/>
      <c r="Q19" s="103"/>
    </row>
    <row r="20" spans="2:17" ht="0.75" customHeight="1" hidden="1">
      <c r="B20" s="97"/>
      <c r="C20" s="97"/>
      <c r="D20" s="97"/>
      <c r="E20" s="97"/>
      <c r="F20" s="97"/>
      <c r="G20" s="97"/>
      <c r="H20" s="97"/>
      <c r="I20" s="97"/>
      <c r="J20" s="103"/>
      <c r="K20" s="103"/>
      <c r="L20" s="103"/>
      <c r="M20" s="103"/>
      <c r="N20" s="103"/>
      <c r="O20" s="103"/>
      <c r="P20" s="103"/>
      <c r="Q20" s="103"/>
    </row>
    <row r="21" spans="2:17" ht="15.75" thickBot="1">
      <c r="B21" s="97"/>
      <c r="C21" s="97"/>
      <c r="D21" s="97"/>
      <c r="E21" s="97"/>
      <c r="F21" s="97"/>
      <c r="G21" s="107" t="s">
        <v>105</v>
      </c>
      <c r="H21" s="108" t="s">
        <v>86</v>
      </c>
      <c r="I21" s="97"/>
      <c r="J21" s="103"/>
      <c r="K21" s="103"/>
      <c r="L21" s="103"/>
      <c r="M21" s="103"/>
      <c r="N21" s="103"/>
      <c r="O21" s="103"/>
      <c r="P21" s="103"/>
      <c r="Q21" s="103"/>
    </row>
    <row r="22" spans="2:17" ht="15">
      <c r="B22" s="109" t="s">
        <v>24</v>
      </c>
      <c r="C22" s="110"/>
      <c r="D22" s="110"/>
      <c r="E22" s="110"/>
      <c r="F22" s="101"/>
      <c r="G22" s="100">
        <v>347.8</v>
      </c>
      <c r="H22" s="97">
        <v>7.55</v>
      </c>
      <c r="I22" s="102">
        <f>G22*H22</f>
        <v>2625.89</v>
      </c>
      <c r="J22" s="103"/>
      <c r="K22" s="103"/>
      <c r="L22" s="103"/>
      <c r="M22" s="103"/>
      <c r="N22" s="103"/>
      <c r="O22" s="103"/>
      <c r="P22" s="103"/>
      <c r="Q22" s="103"/>
    </row>
    <row r="23" spans="2:17" ht="15">
      <c r="B23" s="109" t="s">
        <v>25</v>
      </c>
      <c r="C23" s="110"/>
      <c r="D23" s="110"/>
      <c r="E23" s="110"/>
      <c r="F23" s="97"/>
      <c r="G23" s="97"/>
      <c r="H23" s="97"/>
      <c r="I23" s="97"/>
      <c r="J23" s="103"/>
      <c r="K23" s="103"/>
      <c r="L23" s="103"/>
      <c r="M23" s="103"/>
      <c r="N23" s="103"/>
      <c r="O23" s="103"/>
      <c r="P23" s="103"/>
      <c r="Q23" s="103"/>
    </row>
    <row r="24" spans="2:17" ht="2.25" customHeight="1" hidden="1">
      <c r="B24" s="109" t="s">
        <v>26</v>
      </c>
      <c r="C24" s="109" t="s">
        <v>27</v>
      </c>
      <c r="D24" s="110"/>
      <c r="E24" s="110"/>
      <c r="F24" s="97"/>
      <c r="G24" s="97"/>
      <c r="H24" s="97"/>
      <c r="I24" s="97"/>
      <c r="J24" s="103"/>
      <c r="K24" s="103"/>
      <c r="L24" s="103"/>
      <c r="M24" s="103"/>
      <c r="N24" s="103"/>
      <c r="O24" s="103"/>
      <c r="P24" s="103"/>
      <c r="Q24" s="103"/>
    </row>
    <row r="25" spans="2:17" ht="14.25" customHeight="1">
      <c r="B25" s="109" t="s">
        <v>28</v>
      </c>
      <c r="C25" s="110"/>
      <c r="D25" s="110"/>
      <c r="E25" s="110"/>
      <c r="F25" s="97"/>
      <c r="G25" s="97"/>
      <c r="H25" s="97"/>
      <c r="I25" s="97"/>
      <c r="J25" s="103"/>
      <c r="K25" s="103"/>
      <c r="L25" s="103"/>
      <c r="M25" s="103"/>
      <c r="N25" s="103"/>
      <c r="O25" s="103"/>
      <c r="P25" s="103"/>
      <c r="Q25" s="103"/>
    </row>
    <row r="26" spans="2:17" ht="15" hidden="1">
      <c r="B26" s="97"/>
      <c r="C26" s="97"/>
      <c r="D26" s="97"/>
      <c r="E26" s="97"/>
      <c r="F26" s="97"/>
      <c r="G26" s="97"/>
      <c r="H26" s="97"/>
      <c r="I26" s="97"/>
      <c r="J26" s="103"/>
      <c r="K26" s="103"/>
      <c r="L26" s="103"/>
      <c r="M26" s="103"/>
      <c r="N26" s="103"/>
      <c r="O26" s="103"/>
      <c r="P26" s="103"/>
      <c r="Q26" s="103"/>
    </row>
    <row r="27" spans="2:17" ht="0.75" customHeight="1" hidden="1">
      <c r="B27" s="97"/>
      <c r="C27" s="97"/>
      <c r="D27" s="97"/>
      <c r="E27" s="97"/>
      <c r="F27" s="97"/>
      <c r="G27" s="97"/>
      <c r="H27" s="97"/>
      <c r="I27" s="97"/>
      <c r="J27" s="103"/>
      <c r="K27" s="103"/>
      <c r="L27" s="103"/>
      <c r="M27" s="103"/>
      <c r="N27" s="103"/>
      <c r="O27" s="103"/>
      <c r="P27" s="103"/>
      <c r="Q27" s="103"/>
    </row>
    <row r="28" spans="2:17" ht="3.75" customHeight="1" hidden="1">
      <c r="B28" s="97"/>
      <c r="C28" s="97"/>
      <c r="D28" s="97"/>
      <c r="E28" s="97"/>
      <c r="F28" s="97"/>
      <c r="G28" s="97"/>
      <c r="H28" s="97"/>
      <c r="I28" s="97"/>
      <c r="J28" s="103"/>
      <c r="K28" s="103"/>
      <c r="L28" s="103"/>
      <c r="M28" s="103"/>
      <c r="N28" s="103"/>
      <c r="O28" s="103"/>
      <c r="P28" s="103"/>
      <c r="Q28" s="103"/>
    </row>
    <row r="29" spans="2:17" ht="15" hidden="1">
      <c r="B29" s="97"/>
      <c r="C29" s="97"/>
      <c r="D29" s="97"/>
      <c r="E29" s="97"/>
      <c r="F29" s="97"/>
      <c r="G29" s="97"/>
      <c r="H29" s="97"/>
      <c r="I29" s="97"/>
      <c r="J29" s="103"/>
      <c r="K29" s="103"/>
      <c r="L29" s="103"/>
      <c r="M29" s="103"/>
      <c r="N29" s="103"/>
      <c r="O29" s="103"/>
      <c r="P29" s="103"/>
      <c r="Q29" s="103"/>
    </row>
    <row r="30" spans="2:17" ht="0.75" customHeight="1" hidden="1">
      <c r="B30" s="97"/>
      <c r="C30" s="97"/>
      <c r="D30" s="97"/>
      <c r="E30" s="97"/>
      <c r="F30" s="97"/>
      <c r="G30" s="97"/>
      <c r="H30" s="97"/>
      <c r="I30" s="97"/>
      <c r="J30" s="103"/>
      <c r="K30" s="103"/>
      <c r="L30" s="103"/>
      <c r="M30" s="103"/>
      <c r="N30" s="103"/>
      <c r="O30" s="103"/>
      <c r="P30" s="103"/>
      <c r="Q30" s="103"/>
    </row>
    <row r="31" spans="2:17" ht="15" hidden="1">
      <c r="B31" s="97"/>
      <c r="C31" s="97"/>
      <c r="D31" s="97"/>
      <c r="E31" s="97"/>
      <c r="F31" s="97"/>
      <c r="G31" s="97"/>
      <c r="H31" s="97"/>
      <c r="I31" s="97"/>
      <c r="J31" s="103"/>
      <c r="K31" s="103"/>
      <c r="L31" s="103"/>
      <c r="M31" s="103"/>
      <c r="N31" s="103"/>
      <c r="O31" s="103"/>
      <c r="P31" s="103"/>
      <c r="Q31" s="103"/>
    </row>
    <row r="32" spans="2:17" ht="15" hidden="1">
      <c r="B32" s="97"/>
      <c r="C32" s="97"/>
      <c r="D32" s="97"/>
      <c r="E32" s="97"/>
      <c r="F32" s="97"/>
      <c r="G32" s="97"/>
      <c r="H32" s="97"/>
      <c r="I32" s="97"/>
      <c r="J32" s="103"/>
      <c r="K32" s="103"/>
      <c r="L32" s="103"/>
      <c r="M32" s="103"/>
      <c r="N32" s="103"/>
      <c r="O32" s="103"/>
      <c r="P32" s="103"/>
      <c r="Q32" s="103"/>
    </row>
    <row r="33" spans="2:17" ht="15">
      <c r="B33" s="97"/>
      <c r="C33" s="97"/>
      <c r="D33" s="97"/>
      <c r="E33" s="97"/>
      <c r="F33" s="97"/>
      <c r="G33" s="98"/>
      <c r="H33" s="98"/>
      <c r="I33" s="112"/>
      <c r="J33" s="103"/>
      <c r="K33" s="103"/>
      <c r="L33" s="103"/>
      <c r="M33" s="103"/>
      <c r="N33" s="103"/>
      <c r="O33" s="103"/>
      <c r="P33" s="103"/>
      <c r="Q33" s="103"/>
    </row>
    <row r="34" spans="2:17" ht="15">
      <c r="B34" s="97"/>
      <c r="C34" s="97"/>
      <c r="D34" s="97"/>
      <c r="E34" s="97"/>
      <c r="F34" s="97"/>
      <c r="G34" s="97"/>
      <c r="H34" s="100" t="s">
        <v>23</v>
      </c>
      <c r="I34" s="113">
        <f>SUM(I17:I33)</f>
        <v>2625.89</v>
      </c>
      <c r="J34" s="103"/>
      <c r="K34" s="103"/>
      <c r="L34" s="103"/>
      <c r="M34" s="103"/>
      <c r="N34" s="103"/>
      <c r="O34" s="103"/>
      <c r="P34" s="103"/>
      <c r="Q34" s="103"/>
    </row>
    <row r="35" ht="15"/>
    <row r="36" ht="18.75">
      <c r="B36" s="114" t="s">
        <v>106</v>
      </c>
    </row>
    <row r="37" ht="15" hidden="1"/>
    <row r="38" ht="15" hidden="1"/>
    <row r="39" spans="1:9" ht="15">
      <c r="A39" s="115"/>
      <c r="B39" s="116"/>
      <c r="C39" s="116"/>
      <c r="D39" s="116"/>
      <c r="E39" s="116"/>
      <c r="F39" s="116"/>
      <c r="G39" s="116"/>
      <c r="H39" s="207"/>
      <c r="I39" s="207"/>
    </row>
    <row r="40" spans="1:9" ht="18.75">
      <c r="A40" s="115"/>
      <c r="B40" s="118" t="s">
        <v>107</v>
      </c>
      <c r="C40" s="118"/>
      <c r="D40" s="118"/>
      <c r="E40" s="118"/>
      <c r="F40" s="118"/>
      <c r="G40" s="119"/>
      <c r="H40" s="116"/>
      <c r="I40" s="207"/>
    </row>
    <row r="41" spans="1:9" ht="18.75">
      <c r="A41" s="115"/>
      <c r="B41" s="118" t="s">
        <v>108</v>
      </c>
      <c r="C41" s="119" t="s">
        <v>165</v>
      </c>
      <c r="D41" s="119"/>
      <c r="E41" s="119"/>
      <c r="F41" s="118"/>
      <c r="G41" s="119"/>
      <c r="H41" s="116"/>
      <c r="I41" s="207"/>
    </row>
    <row r="42" spans="1:9" ht="18.75">
      <c r="A42" s="115"/>
      <c r="B42" s="118" t="s">
        <v>109</v>
      </c>
      <c r="C42" s="169">
        <v>1958.22</v>
      </c>
      <c r="D42" s="119" t="s">
        <v>110</v>
      </c>
      <c r="E42" s="119"/>
      <c r="F42" s="118"/>
      <c r="G42" s="119"/>
      <c r="H42" s="116"/>
      <c r="I42" s="207"/>
    </row>
    <row r="43" spans="1:9" ht="18" customHeight="1">
      <c r="A43" s="115"/>
      <c r="B43" s="118" t="s">
        <v>111</v>
      </c>
      <c r="C43" s="120" t="s">
        <v>187</v>
      </c>
      <c r="D43" s="119" t="s">
        <v>113</v>
      </c>
      <c r="E43" s="119"/>
      <c r="F43" s="207"/>
      <c r="G43" s="118"/>
      <c r="H43" s="116"/>
      <c r="I43" s="207"/>
    </row>
    <row r="44" spans="1:11" ht="18" customHeight="1">
      <c r="A44" s="115"/>
      <c r="B44" s="118"/>
      <c r="C44" s="120"/>
      <c r="D44" s="119"/>
      <c r="E44" s="119"/>
      <c r="F44" s="207"/>
      <c r="G44" s="118"/>
      <c r="H44" s="116"/>
      <c r="I44" s="207"/>
      <c r="K44" s="208" t="s">
        <v>156</v>
      </c>
    </row>
    <row r="45" spans="1:12" ht="60" customHeight="1">
      <c r="A45" s="115"/>
      <c r="B45" s="170"/>
      <c r="C45" s="171"/>
      <c r="D45" s="172"/>
      <c r="E45" s="172"/>
      <c r="F45" s="172"/>
      <c r="G45" s="173" t="s">
        <v>114</v>
      </c>
      <c r="H45" s="205" t="s">
        <v>36</v>
      </c>
      <c r="I45" s="205" t="s">
        <v>179</v>
      </c>
      <c r="J45" s="175" t="s">
        <v>157</v>
      </c>
      <c r="K45" s="166" t="s">
        <v>158</v>
      </c>
      <c r="L45" s="176" t="s">
        <v>159</v>
      </c>
    </row>
    <row r="46" spans="1:17" ht="12.75" customHeight="1">
      <c r="A46" s="115"/>
      <c r="B46" s="170"/>
      <c r="C46" s="171"/>
      <c r="D46" s="172"/>
      <c r="E46" s="172"/>
      <c r="F46" s="172"/>
      <c r="G46" s="177" t="s">
        <v>37</v>
      </c>
      <c r="H46" s="177" t="s">
        <v>37</v>
      </c>
      <c r="I46" s="177" t="s">
        <v>37</v>
      </c>
      <c r="J46" s="177" t="s">
        <v>37</v>
      </c>
      <c r="K46" s="177" t="s">
        <v>37</v>
      </c>
      <c r="L46" s="97"/>
      <c r="O46" s="225" t="s">
        <v>137</v>
      </c>
      <c r="P46" s="225" t="s">
        <v>160</v>
      </c>
      <c r="Q46" s="225" t="s">
        <v>188</v>
      </c>
    </row>
    <row r="47" spans="1:17" ht="33" customHeight="1">
      <c r="A47" s="115"/>
      <c r="B47" s="362" t="s">
        <v>115</v>
      </c>
      <c r="C47" s="362"/>
      <c r="D47" s="362"/>
      <c r="E47" s="362"/>
      <c r="F47" s="362"/>
      <c r="G47" s="178">
        <f>G49+G50</f>
        <v>13.309999999999999</v>
      </c>
      <c r="H47" s="179">
        <f>H49+H50</f>
        <v>26063.809999999998</v>
      </c>
      <c r="I47" s="179">
        <f>I49+I50+I51</f>
        <v>28843.570000000003</v>
      </c>
      <c r="J47" s="180">
        <f>J50+J49</f>
        <v>63239.947</v>
      </c>
      <c r="K47" s="180">
        <f>I47-J47</f>
        <v>-34396.37699999999</v>
      </c>
      <c r="L47" s="180">
        <f>L49+L50</f>
        <v>-2779.760000000004</v>
      </c>
      <c r="O47" s="227">
        <v>16310.820000000003</v>
      </c>
      <c r="P47" s="226">
        <v>12532.75</v>
      </c>
      <c r="Q47" s="225">
        <v>2748.83</v>
      </c>
    </row>
    <row r="48" spans="1:12" ht="18" customHeight="1">
      <c r="A48" s="115"/>
      <c r="B48" s="363" t="s">
        <v>116</v>
      </c>
      <c r="C48" s="364"/>
      <c r="D48" s="364"/>
      <c r="E48" s="364"/>
      <c r="F48" s="365"/>
      <c r="G48" s="183"/>
      <c r="H48" s="184"/>
      <c r="I48" s="184"/>
      <c r="J48" s="185"/>
      <c r="K48" s="185"/>
      <c r="L48" s="151"/>
    </row>
    <row r="49" spans="1:15" ht="18" customHeight="1">
      <c r="A49" s="115"/>
      <c r="B49" s="366" t="s">
        <v>13</v>
      </c>
      <c r="C49" s="366"/>
      <c r="D49" s="366"/>
      <c r="E49" s="366"/>
      <c r="F49" s="366"/>
      <c r="G49" s="183">
        <v>7.55</v>
      </c>
      <c r="H49" s="184">
        <f>ROUND(G49*C42,2)</f>
        <v>14784.56</v>
      </c>
      <c r="I49" s="184">
        <f>O47</f>
        <v>16310.820000000003</v>
      </c>
      <c r="J49" s="184">
        <f>H60</f>
        <v>14784.570000000002</v>
      </c>
      <c r="K49" s="184">
        <f>I49-J49</f>
        <v>1526.2500000000018</v>
      </c>
      <c r="L49" s="151">
        <f>H49-I49</f>
        <v>-1526.2600000000039</v>
      </c>
      <c r="O49" s="207">
        <f>H47-I47</f>
        <v>-2779.7600000000057</v>
      </c>
    </row>
    <row r="50" spans="1:24" ht="18" customHeight="1">
      <c r="A50" s="115"/>
      <c r="B50" s="366" t="s">
        <v>52</v>
      </c>
      <c r="C50" s="366"/>
      <c r="D50" s="366"/>
      <c r="E50" s="366"/>
      <c r="F50" s="366"/>
      <c r="G50" s="183">
        <v>5.76</v>
      </c>
      <c r="H50" s="184">
        <f>ROUND(G50*C42,2)-0.1</f>
        <v>11279.25</v>
      </c>
      <c r="I50" s="184">
        <f>P47</f>
        <v>12532.75</v>
      </c>
      <c r="J50" s="184">
        <f>H70</f>
        <v>48455.377</v>
      </c>
      <c r="K50" s="184">
        <f>I50-J50</f>
        <v>-35922.627</v>
      </c>
      <c r="L50" s="151">
        <f>H50-I50</f>
        <v>-1253.5</v>
      </c>
      <c r="X50" s="207">
        <v>1661362.54</v>
      </c>
    </row>
    <row r="51" spans="1:24" ht="28.5" customHeight="1" hidden="1">
      <c r="A51" s="115"/>
      <c r="B51" s="366"/>
      <c r="C51" s="366"/>
      <c r="D51" s="366"/>
      <c r="E51" s="366"/>
      <c r="F51" s="366"/>
      <c r="G51" s="97"/>
      <c r="H51" s="97"/>
      <c r="I51" s="97"/>
      <c r="J51" s="97"/>
      <c r="X51" s="207">
        <v>1998804.81</v>
      </c>
    </row>
    <row r="52" spans="2:24" ht="18" customHeight="1">
      <c r="B52" s="233"/>
      <c r="C52" s="234"/>
      <c r="X52" s="207">
        <f>X50-X51</f>
        <v>-337442.27</v>
      </c>
    </row>
    <row r="53" spans="2:24" ht="18" customHeight="1">
      <c r="B53" s="362" t="s">
        <v>117</v>
      </c>
      <c r="C53" s="362"/>
      <c r="D53" s="362"/>
      <c r="E53" s="362"/>
      <c r="F53" s="362"/>
      <c r="G53" s="178">
        <v>1.5</v>
      </c>
      <c r="H53" s="179">
        <f>M90</f>
        <v>2349.6000000000004</v>
      </c>
      <c r="I53" s="179">
        <f>Q47</f>
        <v>2748.83</v>
      </c>
      <c r="J53" s="180">
        <v>0</v>
      </c>
      <c r="K53" s="180">
        <f>'июнь 2013г'!I58+свод!K102-J53</f>
        <v>135291.84</v>
      </c>
      <c r="L53" s="151">
        <f>H53-I53</f>
        <v>-399.22999999999956</v>
      </c>
      <c r="X53" s="207"/>
    </row>
    <row r="54" spans="2:24" ht="18" customHeight="1">
      <c r="B54" s="118"/>
      <c r="C54" s="120"/>
      <c r="D54" s="119"/>
      <c r="E54" s="119"/>
      <c r="F54" s="119"/>
      <c r="G54" s="118"/>
      <c r="H54" s="116"/>
      <c r="I54" s="207"/>
      <c r="X54" s="207"/>
    </row>
    <row r="55" spans="2:24" ht="18" customHeight="1">
      <c r="B55" s="118"/>
      <c r="C55" s="120"/>
      <c r="D55" s="239"/>
      <c r="E55" s="235"/>
      <c r="F55" s="236" t="s">
        <v>193</v>
      </c>
      <c r="G55" s="151">
        <v>20000</v>
      </c>
      <c r="H55" s="151" t="s">
        <v>37</v>
      </c>
      <c r="X55" s="207"/>
    </row>
    <row r="56" spans="2:24" ht="18" customHeight="1">
      <c r="B56" s="118"/>
      <c r="C56" s="120"/>
      <c r="D56" s="237"/>
      <c r="E56" s="237"/>
      <c r="F56" s="238"/>
      <c r="G56" s="118"/>
      <c r="H56" s="116"/>
      <c r="I56" s="142"/>
      <c r="X56" s="207"/>
    </row>
    <row r="57" spans="1:11" ht="18.75">
      <c r="A57" s="207"/>
      <c r="B57" s="187"/>
      <c r="C57" s="124"/>
      <c r="D57" s="125"/>
      <c r="E57" s="125"/>
      <c r="F57" s="125"/>
      <c r="G57" s="126" t="s">
        <v>114</v>
      </c>
      <c r="H57" s="126" t="s">
        <v>118</v>
      </c>
      <c r="I57" s="207"/>
      <c r="K57" s="127"/>
    </row>
    <row r="58" spans="1:11" ht="11.25" customHeight="1">
      <c r="A58" s="188"/>
      <c r="B58" s="189"/>
      <c r="C58" s="124"/>
      <c r="D58" s="125"/>
      <c r="E58" s="125"/>
      <c r="F58" s="125"/>
      <c r="G58" s="121" t="s">
        <v>37</v>
      </c>
      <c r="H58" s="121" t="s">
        <v>37</v>
      </c>
      <c r="I58" s="207"/>
      <c r="K58" s="127"/>
    </row>
    <row r="59" spans="1:11" ht="18.75">
      <c r="A59" s="128" t="s">
        <v>119</v>
      </c>
      <c r="B59" s="393" t="s">
        <v>186</v>
      </c>
      <c r="C59" s="394"/>
      <c r="D59" s="394"/>
      <c r="E59" s="394"/>
      <c r="F59" s="394"/>
      <c r="G59" s="97"/>
      <c r="H59" s="122">
        <f>H60+H70</f>
        <v>63239.947</v>
      </c>
      <c r="I59" s="207"/>
      <c r="K59" s="127"/>
    </row>
    <row r="60" spans="1:11" ht="18.75">
      <c r="A60" s="130" t="s">
        <v>121</v>
      </c>
      <c r="B60" s="395" t="s">
        <v>122</v>
      </c>
      <c r="C60" s="396"/>
      <c r="D60" s="396"/>
      <c r="E60" s="396"/>
      <c r="F60" s="397"/>
      <c r="G60" s="131">
        <f>G61+G62+G63+G65+G67+G69</f>
        <v>7.55</v>
      </c>
      <c r="H60" s="164">
        <f>H62+H63+H65+H67+H69+H61</f>
        <v>14784.570000000002</v>
      </c>
      <c r="I60" s="207"/>
      <c r="K60" s="132"/>
    </row>
    <row r="61" spans="1:11" ht="15">
      <c r="A61" s="222" t="s">
        <v>123</v>
      </c>
      <c r="B61" s="398" t="s">
        <v>161</v>
      </c>
      <c r="C61" s="399"/>
      <c r="D61" s="399"/>
      <c r="E61" s="399"/>
      <c r="F61" s="400"/>
      <c r="G61" s="190">
        <v>1.68</v>
      </c>
      <c r="H61" s="224">
        <f>ROUND(G61*C42,2)</f>
        <v>3289.81</v>
      </c>
      <c r="I61" s="207"/>
      <c r="K61" s="132"/>
    </row>
    <row r="62" spans="1:11" ht="15">
      <c r="A62" s="222" t="s">
        <v>125</v>
      </c>
      <c r="B62" s="401" t="s">
        <v>124</v>
      </c>
      <c r="C62" s="382"/>
      <c r="D62" s="382"/>
      <c r="E62" s="382"/>
      <c r="F62" s="382"/>
      <c r="G62" s="223">
        <v>2.22</v>
      </c>
      <c r="H62" s="224">
        <f>ROUND(G62*C42,2)</f>
        <v>4347.25</v>
      </c>
      <c r="I62" s="207"/>
      <c r="K62" s="132"/>
    </row>
    <row r="63" spans="1:9" ht="15">
      <c r="A63" s="386" t="s">
        <v>127</v>
      </c>
      <c r="B63" s="387" t="s">
        <v>126</v>
      </c>
      <c r="C63" s="388"/>
      <c r="D63" s="388"/>
      <c r="E63" s="388"/>
      <c r="F63" s="388"/>
      <c r="G63" s="389">
        <v>0.69</v>
      </c>
      <c r="H63" s="390">
        <f>ROUND(G63*C42,2)</f>
        <v>1351.17</v>
      </c>
      <c r="I63" s="207"/>
    </row>
    <row r="64" spans="1:9" ht="18.75" customHeight="1">
      <c r="A64" s="386"/>
      <c r="B64" s="388"/>
      <c r="C64" s="388"/>
      <c r="D64" s="388"/>
      <c r="E64" s="388"/>
      <c r="F64" s="388"/>
      <c r="G64" s="389"/>
      <c r="H64" s="390"/>
      <c r="I64" s="207"/>
    </row>
    <row r="65" spans="1:9" ht="15">
      <c r="A65" s="386" t="s">
        <v>129</v>
      </c>
      <c r="B65" s="387" t="s">
        <v>128</v>
      </c>
      <c r="C65" s="388"/>
      <c r="D65" s="388"/>
      <c r="E65" s="388"/>
      <c r="F65" s="388"/>
      <c r="G65" s="389">
        <v>0.57</v>
      </c>
      <c r="H65" s="390">
        <f>ROUND(G65*C42,2)</f>
        <v>1116.19</v>
      </c>
      <c r="I65" s="207"/>
    </row>
    <row r="66" spans="1:9" ht="18.75" customHeight="1">
      <c r="A66" s="386"/>
      <c r="B66" s="388"/>
      <c r="C66" s="388"/>
      <c r="D66" s="388"/>
      <c r="E66" s="388"/>
      <c r="F66" s="388"/>
      <c r="G66" s="389"/>
      <c r="H66" s="390"/>
      <c r="I66" s="207"/>
    </row>
    <row r="67" spans="1:9" ht="21" customHeight="1">
      <c r="A67" s="386" t="s">
        <v>131</v>
      </c>
      <c r="B67" s="387" t="s">
        <v>130</v>
      </c>
      <c r="C67" s="388"/>
      <c r="D67" s="388"/>
      <c r="E67" s="388"/>
      <c r="F67" s="388"/>
      <c r="G67" s="389">
        <v>2</v>
      </c>
      <c r="H67" s="390">
        <f>G67*C42</f>
        <v>3916.44</v>
      </c>
      <c r="I67" s="207"/>
    </row>
    <row r="68" spans="1:9" ht="15">
      <c r="A68" s="386"/>
      <c r="B68" s="388"/>
      <c r="C68" s="388"/>
      <c r="D68" s="388"/>
      <c r="E68" s="388"/>
      <c r="F68" s="388"/>
      <c r="G68" s="389"/>
      <c r="H68" s="390"/>
      <c r="I68" s="207"/>
    </row>
    <row r="69" spans="1:15" ht="15">
      <c r="A69" s="222" t="s">
        <v>162</v>
      </c>
      <c r="B69" s="388" t="s">
        <v>132</v>
      </c>
      <c r="C69" s="388"/>
      <c r="D69" s="388"/>
      <c r="E69" s="388"/>
      <c r="F69" s="388"/>
      <c r="G69" s="193">
        <v>0.39</v>
      </c>
      <c r="H69" s="135">
        <f>ROUND(G69*C42,2)</f>
        <v>763.71</v>
      </c>
      <c r="I69" s="207"/>
      <c r="L69" s="207">
        <f>K49+K50+J53+'июнь 2013г'!I65</f>
        <v>-46550.687</v>
      </c>
      <c r="O69" s="207">
        <f>I47+J53-H59</f>
        <v>-34396.37699999999</v>
      </c>
    </row>
    <row r="70" spans="1:9" ht="18.75">
      <c r="A70" s="123" t="s">
        <v>133</v>
      </c>
      <c r="B70" s="411" t="s">
        <v>185</v>
      </c>
      <c r="C70" s="380"/>
      <c r="D70" s="380"/>
      <c r="E70" s="380"/>
      <c r="F70" s="380"/>
      <c r="G70" s="123"/>
      <c r="H70" s="123">
        <f>H71+H72+H73+H74+H75+H76</f>
        <v>48455.377</v>
      </c>
      <c r="I70" s="207"/>
    </row>
    <row r="71" spans="1:9" ht="15">
      <c r="A71" s="142"/>
      <c r="B71" s="381" t="s">
        <v>163</v>
      </c>
      <c r="C71" s="382"/>
      <c r="D71" s="382"/>
      <c r="E71" s="382"/>
      <c r="F71" s="382"/>
      <c r="G71" s="134"/>
      <c r="H71" s="134"/>
      <c r="I71" s="207"/>
    </row>
    <row r="72" spans="1:12" ht="15">
      <c r="A72" s="142"/>
      <c r="B72" s="381" t="s">
        <v>135</v>
      </c>
      <c r="C72" s="382"/>
      <c r="D72" s="382"/>
      <c r="E72" s="382"/>
      <c r="F72" s="382"/>
      <c r="G72" s="135"/>
      <c r="H72" s="135"/>
      <c r="I72" s="207"/>
      <c r="L72" s="207">
        <f>L69+21.9</f>
        <v>-46528.787</v>
      </c>
    </row>
    <row r="73" spans="1:9" ht="15">
      <c r="A73" s="133"/>
      <c r="B73" s="383" t="s">
        <v>189</v>
      </c>
      <c r="C73" s="384"/>
      <c r="D73" s="384"/>
      <c r="E73" s="384"/>
      <c r="F73" s="385"/>
      <c r="G73" s="135"/>
      <c r="H73" s="135">
        <v>5696</v>
      </c>
      <c r="I73" s="207"/>
    </row>
    <row r="74" spans="1:9" ht="15">
      <c r="A74" s="133"/>
      <c r="B74" s="383" t="s">
        <v>190</v>
      </c>
      <c r="C74" s="384"/>
      <c r="D74" s="384"/>
      <c r="E74" s="384"/>
      <c r="F74" s="385"/>
      <c r="G74" s="135"/>
      <c r="H74" s="135">
        <v>428</v>
      </c>
      <c r="I74" s="207"/>
    </row>
    <row r="75" spans="1:9" ht="15">
      <c r="A75" s="133"/>
      <c r="B75" s="383" t="s">
        <v>191</v>
      </c>
      <c r="C75" s="384"/>
      <c r="D75" s="384"/>
      <c r="E75" s="384"/>
      <c r="F75" s="385"/>
      <c r="G75" s="135"/>
      <c r="H75" s="135">
        <f>38483.07*1.1</f>
        <v>42331.377</v>
      </c>
      <c r="I75" s="207"/>
    </row>
    <row r="76" spans="1:11" ht="15">
      <c r="A76" s="133"/>
      <c r="B76" s="383" t="s">
        <v>192</v>
      </c>
      <c r="C76" s="384"/>
      <c r="D76" s="384"/>
      <c r="E76" s="384"/>
      <c r="F76" s="385"/>
      <c r="G76" s="135"/>
      <c r="H76" s="135"/>
      <c r="I76" s="207"/>
      <c r="K76" s="207">
        <f>G81+I47-H59</f>
        <v>-92879.64700000003</v>
      </c>
    </row>
    <row r="77" spans="1:9" ht="15">
      <c r="A77" s="133"/>
      <c r="B77" s="136"/>
      <c r="C77" s="137"/>
      <c r="D77" s="137"/>
      <c r="E77" s="137"/>
      <c r="F77" s="137"/>
      <c r="G77" s="138"/>
      <c r="H77" s="138"/>
      <c r="I77" s="207"/>
    </row>
    <row r="78" spans="1:9" ht="15">
      <c r="A78" s="133"/>
      <c r="B78" s="136"/>
      <c r="C78" s="137"/>
      <c r="D78" s="137"/>
      <c r="E78" s="137"/>
      <c r="F78" s="137"/>
      <c r="G78" s="139"/>
      <c r="H78" s="207"/>
      <c r="I78" s="207"/>
    </row>
    <row r="79" spans="1:10" ht="18.75" customHeight="1">
      <c r="A79" s="133"/>
      <c r="B79" s="136"/>
      <c r="C79" s="137"/>
      <c r="D79" s="137"/>
      <c r="E79" s="137"/>
      <c r="F79" s="137"/>
      <c r="G79" s="403" t="s">
        <v>52</v>
      </c>
      <c r="H79" s="404"/>
      <c r="I79" s="405" t="s">
        <v>117</v>
      </c>
      <c r="J79" s="404"/>
    </row>
    <row r="80" spans="1:12" ht="27.75" customHeight="1">
      <c r="A80" s="133"/>
      <c r="B80" s="136"/>
      <c r="C80" s="137"/>
      <c r="D80" s="137"/>
      <c r="E80" s="137"/>
      <c r="F80" s="137"/>
      <c r="G80" s="406" t="s">
        <v>37</v>
      </c>
      <c r="H80" s="407"/>
      <c r="I80" s="406" t="s">
        <v>37</v>
      </c>
      <c r="J80" s="407"/>
      <c r="L80" s="207"/>
    </row>
    <row r="81" spans="1:12" s="103" customFormat="1" ht="18.75">
      <c r="A81" s="133"/>
      <c r="B81" s="379" t="s">
        <v>183</v>
      </c>
      <c r="C81" s="380"/>
      <c r="D81" s="380"/>
      <c r="E81" s="380"/>
      <c r="F81" s="402"/>
      <c r="G81" s="408">
        <f>'июль2013г (3)'!G77:H77</f>
        <v>-58483.27000000003</v>
      </c>
      <c r="H81" s="409"/>
      <c r="I81" s="408">
        <f>'июль2013г (3)'!I77:J77</f>
        <v>12065.959999999977</v>
      </c>
      <c r="J81" s="409"/>
      <c r="L81" s="142"/>
    </row>
    <row r="82" spans="1:10" ht="18.75">
      <c r="A82" s="118"/>
      <c r="B82" s="379" t="s">
        <v>184</v>
      </c>
      <c r="C82" s="380"/>
      <c r="D82" s="380"/>
      <c r="E82" s="380"/>
      <c r="F82" s="402"/>
      <c r="G82" s="408">
        <f>G81+I47-H59+G55</f>
        <v>-72879.64700000003</v>
      </c>
      <c r="H82" s="409"/>
      <c r="I82" s="410">
        <f>I81+I53-J53</f>
        <v>14814.789999999977</v>
      </c>
      <c r="J82" s="409"/>
    </row>
    <row r="83" spans="1:15" ht="15">
      <c r="A83" s="115"/>
      <c r="B83" s="207"/>
      <c r="C83" s="207"/>
      <c r="D83" s="207"/>
      <c r="E83" s="207"/>
      <c r="F83" s="129"/>
      <c r="G83" s="143"/>
      <c r="H83" s="207"/>
      <c r="I83" s="207"/>
      <c r="K83" s="376" t="s">
        <v>117</v>
      </c>
      <c r="L83" s="377"/>
      <c r="M83" s="377"/>
      <c r="N83" s="377"/>
      <c r="O83" s="378"/>
    </row>
    <row r="84" spans="1:15" ht="15">
      <c r="A84" s="115"/>
      <c r="G84" s="144"/>
      <c r="H84" s="145"/>
      <c r="I84" s="207"/>
      <c r="K84" s="146" t="s">
        <v>66</v>
      </c>
      <c r="L84" s="147" t="s">
        <v>68</v>
      </c>
      <c r="M84" s="146" t="s">
        <v>3</v>
      </c>
      <c r="N84" s="146" t="s">
        <v>4</v>
      </c>
      <c r="O84" s="148" t="s">
        <v>70</v>
      </c>
    </row>
    <row r="85" spans="1:15" ht="15">
      <c r="A85" s="115"/>
      <c r="G85" s="207"/>
      <c r="H85" s="207"/>
      <c r="I85" s="207"/>
      <c r="K85" s="149" t="s">
        <v>71</v>
      </c>
      <c r="L85" s="196">
        <f>'июнь 2013г'!F71</f>
        <v>0</v>
      </c>
      <c r="M85" s="203">
        <v>2250.01</v>
      </c>
      <c r="N85" s="196">
        <f>'июнь 2013г'!H71</f>
        <v>1220.73</v>
      </c>
      <c r="O85" s="196">
        <f>'июнь 2013г'!I71</f>
        <v>1029.28</v>
      </c>
    </row>
    <row r="86" spans="1:15" ht="15">
      <c r="A86" s="115"/>
      <c r="H86" s="207"/>
      <c r="I86" s="207"/>
      <c r="K86" s="149" t="s">
        <v>80</v>
      </c>
      <c r="L86" s="196">
        <f>'июнь 2013г'!F72</f>
        <v>1029.28</v>
      </c>
      <c r="M86" s="196">
        <f>'июнь 2013г'!G72</f>
        <v>2225.25</v>
      </c>
      <c r="N86" s="196">
        <f>'июнь 2013г'!H72</f>
        <v>2029.35</v>
      </c>
      <c r="O86" s="196">
        <f>'июнь 2013г'!I72</f>
        <v>1225.18</v>
      </c>
    </row>
    <row r="87" spans="1:15" ht="15">
      <c r="A87" s="115"/>
      <c r="H87" s="207"/>
      <c r="I87" s="207"/>
      <c r="K87" s="149" t="s">
        <v>84</v>
      </c>
      <c r="L87" s="196">
        <f>'июнь 2013г'!F73</f>
        <v>1225.18</v>
      </c>
      <c r="M87" s="196">
        <f>'июнь 2013г'!G73</f>
        <v>2299.8</v>
      </c>
      <c r="N87" s="196">
        <f>'июнь 2013г'!H73</f>
        <v>2247.16</v>
      </c>
      <c r="O87" s="196">
        <f>'июнь 2013г'!I73</f>
        <v>1277.82</v>
      </c>
    </row>
    <row r="88" spans="1:15" ht="15">
      <c r="A88" s="115"/>
      <c r="H88" s="207"/>
      <c r="I88" s="207"/>
      <c r="K88" s="149" t="s">
        <v>92</v>
      </c>
      <c r="L88" s="196">
        <f>'июнь 2013г'!F74</f>
        <v>1277.82</v>
      </c>
      <c r="M88" s="196">
        <f>'июнь 2013г'!G74</f>
        <v>2299.8</v>
      </c>
      <c r="N88" s="196">
        <f>'июнь 2013г'!H74</f>
        <v>1996.01</v>
      </c>
      <c r="O88" s="196">
        <f>'июнь 2013г'!I74</f>
        <v>1581.61</v>
      </c>
    </row>
    <row r="89" spans="1:15" ht="15">
      <c r="A89" s="115"/>
      <c r="H89" s="207"/>
      <c r="I89" s="207"/>
      <c r="K89" s="150" t="s">
        <v>98</v>
      </c>
      <c r="L89" s="196">
        <f>'июнь 2013г'!F75</f>
        <v>1581.61</v>
      </c>
      <c r="M89" s="196">
        <f>'июнь 2013г'!G75</f>
        <v>2349.6</v>
      </c>
      <c r="N89" s="196" t="e">
        <f>'июнь 2013г'!H75-#REF!</f>
        <v>#REF!</v>
      </c>
      <c r="O89" s="196">
        <f>'июнь 2013г'!I75</f>
        <v>1987.39</v>
      </c>
    </row>
    <row r="90" spans="1:15" ht="15">
      <c r="A90" s="115"/>
      <c r="H90" s="207"/>
      <c r="I90" s="207"/>
      <c r="K90" s="149" t="s">
        <v>101</v>
      </c>
      <c r="L90" s="151">
        <f>O89</f>
        <v>1987.39</v>
      </c>
      <c r="M90" s="97">
        <v>2349.6000000000004</v>
      </c>
      <c r="N90" s="97">
        <v>2415.5200000000004</v>
      </c>
      <c r="O90" s="151">
        <f>L90+M90-N90+L91</f>
        <v>1921.4700000000003</v>
      </c>
    </row>
    <row r="91" ht="15">
      <c r="H91" s="207"/>
    </row>
    <row r="92" spans="3:6" ht="15">
      <c r="C92" s="142"/>
      <c r="D92" s="202"/>
      <c r="E92" s="202"/>
      <c r="F92" s="202"/>
    </row>
    <row r="93" ht="15"/>
    <row r="94" ht="15"/>
    <row r="95" ht="15"/>
    <row r="96" spans="1:6" ht="15">
      <c r="A96" s="208" t="s">
        <v>136</v>
      </c>
      <c r="F96" s="208" t="s">
        <v>63</v>
      </c>
    </row>
  </sheetData>
  <sheetProtection/>
  <mergeCells count="42">
    <mergeCell ref="K83:O83"/>
    <mergeCell ref="B81:F81"/>
    <mergeCell ref="G81:H81"/>
    <mergeCell ref="I81:J81"/>
    <mergeCell ref="B82:F82"/>
    <mergeCell ref="G82:H82"/>
    <mergeCell ref="I82:J82"/>
    <mergeCell ref="B71:F71"/>
    <mergeCell ref="B72:F72"/>
    <mergeCell ref="B73:F73"/>
    <mergeCell ref="G79:H79"/>
    <mergeCell ref="I79:J79"/>
    <mergeCell ref="G80:H80"/>
    <mergeCell ref="I80:J80"/>
    <mergeCell ref="B74:F74"/>
    <mergeCell ref="B75:F75"/>
    <mergeCell ref="B76:F76"/>
    <mergeCell ref="A67:A68"/>
    <mergeCell ref="B67:F68"/>
    <mergeCell ref="G67:G68"/>
    <mergeCell ref="H67:H68"/>
    <mergeCell ref="B69:F69"/>
    <mergeCell ref="B70:F70"/>
    <mergeCell ref="G63:G64"/>
    <mergeCell ref="H63:H64"/>
    <mergeCell ref="A65:A66"/>
    <mergeCell ref="B65:F66"/>
    <mergeCell ref="G65:G66"/>
    <mergeCell ref="H65:H66"/>
    <mergeCell ref="B53:F53"/>
    <mergeCell ref="B59:F59"/>
    <mergeCell ref="B60:F60"/>
    <mergeCell ref="B61:F61"/>
    <mergeCell ref="B62:F62"/>
    <mergeCell ref="A63:A64"/>
    <mergeCell ref="B63:F64"/>
    <mergeCell ref="C14:D15"/>
    <mergeCell ref="B47:F47"/>
    <mergeCell ref="B48:F48"/>
    <mergeCell ref="B49:F49"/>
    <mergeCell ref="B50:F50"/>
    <mergeCell ref="B51:F51"/>
  </mergeCells>
  <printOptions/>
  <pageMargins left="0.31496062992125984" right="0.11811023622047245" top="0.35433070866141736" bottom="0.35433070866141736" header="0.31496062992125984" footer="0.31496062992125984"/>
  <pageSetup orientation="portrait" paperSize="9" scale="74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2:X96"/>
  <sheetViews>
    <sheetView view="pageBreakPreview" zoomScale="80" zoomScaleSheetLayoutView="80" zoomScalePageLayoutView="0" workbookViewId="0" topLeftCell="A55">
      <selection activeCell="B62" sqref="B62:F68"/>
    </sheetView>
  </sheetViews>
  <sheetFormatPr defaultColWidth="9.140625" defaultRowHeight="15"/>
  <cols>
    <col min="1" max="1" width="9.8515625" style="111" bestFit="1" customWidth="1"/>
    <col min="2" max="2" width="12.140625" style="208" customWidth="1"/>
    <col min="3" max="3" width="9.57421875" style="208" customWidth="1"/>
    <col min="4" max="4" width="15.00390625" style="208" customWidth="1"/>
    <col min="5" max="6" width="10.28125" style="208" customWidth="1"/>
    <col min="7" max="7" width="12.140625" style="208" customWidth="1"/>
    <col min="8" max="8" width="13.140625" style="208" customWidth="1"/>
    <col min="9" max="9" width="13.421875" style="208" customWidth="1"/>
    <col min="10" max="10" width="12.28125" style="208" bestFit="1" customWidth="1"/>
    <col min="11" max="11" width="15.7109375" style="208" bestFit="1" customWidth="1"/>
    <col min="12" max="12" width="13.421875" style="208" customWidth="1"/>
    <col min="13" max="13" width="7.421875" style="208" customWidth="1"/>
    <col min="14" max="14" width="10.7109375" style="208" bestFit="1" customWidth="1"/>
    <col min="15" max="15" width="10.57421875" style="208" bestFit="1" customWidth="1"/>
    <col min="16" max="16" width="9.28125" style="208" bestFit="1" customWidth="1"/>
    <col min="17" max="17" width="7.421875" style="208" customWidth="1"/>
    <col min="18" max="23" width="9.140625" style="208" customWidth="1"/>
    <col min="24" max="24" width="12.421875" style="208" bestFit="1" customWidth="1"/>
    <col min="25" max="16384" width="9.140625" style="208" customWidth="1"/>
  </cols>
  <sheetData>
    <row r="1" ht="12.75" customHeight="1"/>
    <row r="2" spans="2:8" ht="15">
      <c r="B2" s="96" t="s">
        <v>102</v>
      </c>
      <c r="C2" s="96"/>
      <c r="D2" s="96" t="s">
        <v>103</v>
      </c>
      <c r="E2" s="96"/>
      <c r="F2" s="96" t="s">
        <v>1</v>
      </c>
      <c r="G2" s="96"/>
      <c r="H2" s="96"/>
    </row>
    <row r="3" ht="15"/>
    <row r="4" ht="1.5" customHeight="1"/>
    <row r="5" ht="15" hidden="1"/>
    <row r="6" spans="2:11" ht="15">
      <c r="B6" s="97"/>
      <c r="C6" s="98" t="s">
        <v>2</v>
      </c>
      <c r="D6" s="98" t="s">
        <v>3</v>
      </c>
      <c r="E6" s="98"/>
      <c r="F6" s="98" t="s">
        <v>4</v>
      </c>
      <c r="G6" s="98" t="s">
        <v>5</v>
      </c>
      <c r="H6" s="98" t="s">
        <v>6</v>
      </c>
      <c r="I6" s="98" t="s">
        <v>7</v>
      </c>
      <c r="J6" s="98"/>
      <c r="K6" s="99"/>
    </row>
    <row r="7" spans="2:11" ht="15">
      <c r="B7" s="97"/>
      <c r="C7" s="98" t="s">
        <v>8</v>
      </c>
      <c r="D7" s="98"/>
      <c r="E7" s="98"/>
      <c r="F7" s="98"/>
      <c r="G7" s="98" t="s">
        <v>9</v>
      </c>
      <c r="H7" s="98" t="s">
        <v>10</v>
      </c>
      <c r="I7" s="98" t="s">
        <v>11</v>
      </c>
      <c r="J7" s="98"/>
      <c r="K7" s="99"/>
    </row>
    <row r="8" spans="2:11" ht="15">
      <c r="B8" s="100" t="s">
        <v>12</v>
      </c>
      <c r="C8" s="101">
        <v>48.28</v>
      </c>
      <c r="D8" s="101">
        <v>0</v>
      </c>
      <c r="E8" s="101"/>
      <c r="F8" s="102"/>
      <c r="G8" s="97"/>
      <c r="H8" s="101">
        <v>0</v>
      </c>
      <c r="I8" s="102">
        <v>48.28</v>
      </c>
      <c r="J8" s="97"/>
      <c r="K8" s="103"/>
    </row>
    <row r="9" spans="2:11" ht="15">
      <c r="B9" s="97" t="s">
        <v>13</v>
      </c>
      <c r="C9" s="101">
        <v>4790.06</v>
      </c>
      <c r="D9" s="101">
        <v>3707.55</v>
      </c>
      <c r="E9" s="101"/>
      <c r="F9" s="102">
        <v>2795.32</v>
      </c>
      <c r="G9" s="97"/>
      <c r="H9" s="101">
        <v>2795.32</v>
      </c>
      <c r="I9" s="102">
        <v>5702.29</v>
      </c>
      <c r="J9" s="97"/>
      <c r="K9" s="103"/>
    </row>
    <row r="10" spans="2:11" ht="15">
      <c r="B10" s="97" t="s">
        <v>14</v>
      </c>
      <c r="C10" s="97"/>
      <c r="D10" s="101">
        <f>SUM(D8:D9)</f>
        <v>3707.55</v>
      </c>
      <c r="E10" s="101"/>
      <c r="F10" s="97"/>
      <c r="G10" s="97"/>
      <c r="H10" s="101">
        <f>SUM(H8:H9)</f>
        <v>2795.32</v>
      </c>
      <c r="I10" s="97"/>
      <c r="J10" s="97"/>
      <c r="K10" s="103"/>
    </row>
    <row r="11" ht="15">
      <c r="B11" s="208" t="s">
        <v>104</v>
      </c>
    </row>
    <row r="12" ht="7.5" customHeight="1"/>
    <row r="13" ht="8.25" customHeight="1"/>
    <row r="14" spans="2:17" ht="15">
      <c r="B14" s="104" t="s">
        <v>66</v>
      </c>
      <c r="C14" s="370" t="s">
        <v>16</v>
      </c>
      <c r="D14" s="371"/>
      <c r="E14" s="228"/>
      <c r="F14" s="98"/>
      <c r="G14" s="98"/>
      <c r="H14" s="98"/>
      <c r="I14" s="98" t="s">
        <v>21</v>
      </c>
      <c r="J14" s="103"/>
      <c r="K14" s="103"/>
      <c r="L14" s="103"/>
      <c r="M14" s="103"/>
      <c r="N14" s="103"/>
      <c r="O14" s="103"/>
      <c r="P14" s="103"/>
      <c r="Q14" s="103"/>
    </row>
    <row r="15" spans="2:17" ht="14.25" customHeight="1">
      <c r="B15" s="105"/>
      <c r="C15" s="372"/>
      <c r="D15" s="373"/>
      <c r="E15" s="229"/>
      <c r="F15" s="98"/>
      <c r="G15" s="98"/>
      <c r="H15" s="98" t="s">
        <v>89</v>
      </c>
      <c r="I15" s="98"/>
      <c r="J15" s="103"/>
      <c r="K15" s="103"/>
      <c r="L15" s="103"/>
      <c r="M15" s="103"/>
      <c r="N15" s="103"/>
      <c r="O15" s="103"/>
      <c r="P15" s="103"/>
      <c r="Q15" s="103"/>
    </row>
    <row r="16" spans="2:17" ht="3.75" customHeight="1" hidden="1">
      <c r="B16" s="106"/>
      <c r="C16" s="97"/>
      <c r="D16" s="97"/>
      <c r="E16" s="97"/>
      <c r="F16" s="97"/>
      <c r="G16" s="97"/>
      <c r="H16" s="97"/>
      <c r="I16" s="97"/>
      <c r="J16" s="103"/>
      <c r="K16" s="103"/>
      <c r="L16" s="103"/>
      <c r="M16" s="103"/>
      <c r="N16" s="103"/>
      <c r="O16" s="103"/>
      <c r="P16" s="103"/>
      <c r="Q16" s="103"/>
    </row>
    <row r="17" spans="2:17" ht="13.5" customHeight="1">
      <c r="B17" s="100"/>
      <c r="C17" s="100"/>
      <c r="D17" s="97"/>
      <c r="E17" s="97"/>
      <c r="F17" s="97"/>
      <c r="G17" s="97"/>
      <c r="H17" s="97"/>
      <c r="I17" s="97"/>
      <c r="J17" s="103"/>
      <c r="K17" s="103"/>
      <c r="L17" s="103"/>
      <c r="M17" s="103"/>
      <c r="N17" s="103"/>
      <c r="O17" s="103"/>
      <c r="P17" s="103"/>
      <c r="Q17" s="103"/>
    </row>
    <row r="18" spans="2:17" ht="0.75" customHeight="1" hidden="1">
      <c r="B18" s="97"/>
      <c r="C18" s="97"/>
      <c r="D18" s="97"/>
      <c r="E18" s="97"/>
      <c r="F18" s="97"/>
      <c r="G18" s="97"/>
      <c r="H18" s="97"/>
      <c r="I18" s="97"/>
      <c r="J18" s="103"/>
      <c r="K18" s="103"/>
      <c r="L18" s="103"/>
      <c r="M18" s="103"/>
      <c r="N18" s="103"/>
      <c r="O18" s="103"/>
      <c r="P18" s="103"/>
      <c r="Q18" s="103"/>
    </row>
    <row r="19" spans="2:17" ht="14.25" customHeight="1" thickBot="1">
      <c r="B19" s="97"/>
      <c r="C19" s="97"/>
      <c r="D19" s="97"/>
      <c r="E19" s="97"/>
      <c r="F19" s="97"/>
      <c r="G19" s="97"/>
      <c r="H19" s="97"/>
      <c r="I19" s="97"/>
      <c r="J19" s="103"/>
      <c r="K19" s="103"/>
      <c r="L19" s="103"/>
      <c r="M19" s="103"/>
      <c r="N19" s="103"/>
      <c r="O19" s="103"/>
      <c r="P19" s="103"/>
      <c r="Q19" s="103"/>
    </row>
    <row r="20" spans="2:17" ht="0.75" customHeight="1" hidden="1">
      <c r="B20" s="97"/>
      <c r="C20" s="97"/>
      <c r="D20" s="97"/>
      <c r="E20" s="97"/>
      <c r="F20" s="97"/>
      <c r="G20" s="97"/>
      <c r="H20" s="97"/>
      <c r="I20" s="97"/>
      <c r="J20" s="103"/>
      <c r="K20" s="103"/>
      <c r="L20" s="103"/>
      <c r="M20" s="103"/>
      <c r="N20" s="103"/>
      <c r="O20" s="103"/>
      <c r="P20" s="103"/>
      <c r="Q20" s="103"/>
    </row>
    <row r="21" spans="2:17" ht="15.75" thickBot="1">
      <c r="B21" s="97"/>
      <c r="C21" s="97"/>
      <c r="D21" s="97"/>
      <c r="E21" s="97"/>
      <c r="F21" s="97"/>
      <c r="G21" s="107" t="s">
        <v>105</v>
      </c>
      <c r="H21" s="108" t="s">
        <v>86</v>
      </c>
      <c r="I21" s="97"/>
      <c r="J21" s="103"/>
      <c r="K21" s="103"/>
      <c r="L21" s="103"/>
      <c r="M21" s="103"/>
      <c r="N21" s="103"/>
      <c r="O21" s="103"/>
      <c r="P21" s="103"/>
      <c r="Q21" s="103"/>
    </row>
    <row r="22" spans="2:17" ht="15">
      <c r="B22" s="109" t="s">
        <v>24</v>
      </c>
      <c r="C22" s="110"/>
      <c r="D22" s="110"/>
      <c r="E22" s="110"/>
      <c r="F22" s="101"/>
      <c r="G22" s="100">
        <v>347.8</v>
      </c>
      <c r="H22" s="97">
        <v>7.55</v>
      </c>
      <c r="I22" s="102">
        <f>G22*H22</f>
        <v>2625.89</v>
      </c>
      <c r="J22" s="103"/>
      <c r="K22" s="103"/>
      <c r="L22" s="103"/>
      <c r="M22" s="103"/>
      <c r="N22" s="103"/>
      <c r="O22" s="103"/>
      <c r="P22" s="103"/>
      <c r="Q22" s="103"/>
    </row>
    <row r="23" spans="2:17" ht="15">
      <c r="B23" s="109" t="s">
        <v>25</v>
      </c>
      <c r="C23" s="110"/>
      <c r="D23" s="110"/>
      <c r="E23" s="110"/>
      <c r="F23" s="97"/>
      <c r="G23" s="97"/>
      <c r="H23" s="97"/>
      <c r="I23" s="97"/>
      <c r="J23" s="103"/>
      <c r="K23" s="103"/>
      <c r="L23" s="103"/>
      <c r="M23" s="103"/>
      <c r="N23" s="103"/>
      <c r="O23" s="103"/>
      <c r="P23" s="103"/>
      <c r="Q23" s="103"/>
    </row>
    <row r="24" spans="2:17" ht="2.25" customHeight="1" hidden="1">
      <c r="B24" s="109" t="s">
        <v>26</v>
      </c>
      <c r="C24" s="109" t="s">
        <v>27</v>
      </c>
      <c r="D24" s="110"/>
      <c r="E24" s="110"/>
      <c r="F24" s="97"/>
      <c r="G24" s="97"/>
      <c r="H24" s="97"/>
      <c r="I24" s="97"/>
      <c r="J24" s="103"/>
      <c r="K24" s="103"/>
      <c r="L24" s="103"/>
      <c r="M24" s="103"/>
      <c r="N24" s="103"/>
      <c r="O24" s="103"/>
      <c r="P24" s="103"/>
      <c r="Q24" s="103"/>
    </row>
    <row r="25" spans="2:17" ht="14.25" customHeight="1">
      <c r="B25" s="109" t="s">
        <v>28</v>
      </c>
      <c r="C25" s="110"/>
      <c r="D25" s="110"/>
      <c r="E25" s="110"/>
      <c r="F25" s="97"/>
      <c r="G25" s="97"/>
      <c r="H25" s="97"/>
      <c r="I25" s="97"/>
      <c r="J25" s="103"/>
      <c r="K25" s="103"/>
      <c r="L25" s="103"/>
      <c r="M25" s="103"/>
      <c r="N25" s="103"/>
      <c r="O25" s="103"/>
      <c r="P25" s="103"/>
      <c r="Q25" s="103"/>
    </row>
    <row r="26" spans="2:17" ht="15" hidden="1">
      <c r="B26" s="97"/>
      <c r="C26" s="97"/>
      <c r="D26" s="97"/>
      <c r="E26" s="97"/>
      <c r="F26" s="97"/>
      <c r="G26" s="97"/>
      <c r="H26" s="97"/>
      <c r="I26" s="97"/>
      <c r="J26" s="103"/>
      <c r="K26" s="103"/>
      <c r="L26" s="103"/>
      <c r="M26" s="103"/>
      <c r="N26" s="103"/>
      <c r="O26" s="103"/>
      <c r="P26" s="103"/>
      <c r="Q26" s="103"/>
    </row>
    <row r="27" spans="2:17" ht="0.75" customHeight="1" hidden="1">
      <c r="B27" s="97"/>
      <c r="C27" s="97"/>
      <c r="D27" s="97"/>
      <c r="E27" s="97"/>
      <c r="F27" s="97"/>
      <c r="G27" s="97"/>
      <c r="H27" s="97"/>
      <c r="I27" s="97"/>
      <c r="J27" s="103"/>
      <c r="K27" s="103"/>
      <c r="L27" s="103"/>
      <c r="M27" s="103"/>
      <c r="N27" s="103"/>
      <c r="O27" s="103"/>
      <c r="P27" s="103"/>
      <c r="Q27" s="103"/>
    </row>
    <row r="28" spans="2:17" ht="3.75" customHeight="1" hidden="1">
      <c r="B28" s="97"/>
      <c r="C28" s="97"/>
      <c r="D28" s="97"/>
      <c r="E28" s="97"/>
      <c r="F28" s="97"/>
      <c r="G28" s="97"/>
      <c r="H28" s="97"/>
      <c r="I28" s="97"/>
      <c r="J28" s="103"/>
      <c r="K28" s="103"/>
      <c r="L28" s="103"/>
      <c r="M28" s="103"/>
      <c r="N28" s="103"/>
      <c r="O28" s="103"/>
      <c r="P28" s="103"/>
      <c r="Q28" s="103"/>
    </row>
    <row r="29" spans="2:17" ht="15" hidden="1">
      <c r="B29" s="97"/>
      <c r="C29" s="97"/>
      <c r="D29" s="97"/>
      <c r="E29" s="97"/>
      <c r="F29" s="97"/>
      <c r="G29" s="97"/>
      <c r="H29" s="97"/>
      <c r="I29" s="97"/>
      <c r="J29" s="103"/>
      <c r="K29" s="103"/>
      <c r="L29" s="103"/>
      <c r="M29" s="103"/>
      <c r="N29" s="103"/>
      <c r="O29" s="103"/>
      <c r="P29" s="103"/>
      <c r="Q29" s="103"/>
    </row>
    <row r="30" spans="2:17" ht="0.75" customHeight="1" hidden="1">
      <c r="B30" s="97"/>
      <c r="C30" s="97"/>
      <c r="D30" s="97"/>
      <c r="E30" s="97"/>
      <c r="F30" s="97"/>
      <c r="G30" s="97"/>
      <c r="H30" s="97"/>
      <c r="I30" s="97"/>
      <c r="J30" s="103"/>
      <c r="K30" s="103"/>
      <c r="L30" s="103"/>
      <c r="M30" s="103"/>
      <c r="N30" s="103"/>
      <c r="O30" s="103"/>
      <c r="P30" s="103"/>
      <c r="Q30" s="103"/>
    </row>
    <row r="31" spans="2:17" ht="15" hidden="1">
      <c r="B31" s="97"/>
      <c r="C31" s="97"/>
      <c r="D31" s="97"/>
      <c r="E31" s="97"/>
      <c r="F31" s="97"/>
      <c r="G31" s="97"/>
      <c r="H31" s="97"/>
      <c r="I31" s="97"/>
      <c r="J31" s="103"/>
      <c r="K31" s="103"/>
      <c r="L31" s="103"/>
      <c r="M31" s="103"/>
      <c r="N31" s="103"/>
      <c r="O31" s="103"/>
      <c r="P31" s="103"/>
      <c r="Q31" s="103"/>
    </row>
    <row r="32" spans="2:17" ht="15" hidden="1">
      <c r="B32" s="97"/>
      <c r="C32" s="97"/>
      <c r="D32" s="97"/>
      <c r="E32" s="97"/>
      <c r="F32" s="97"/>
      <c r="G32" s="97"/>
      <c r="H32" s="97"/>
      <c r="I32" s="97"/>
      <c r="J32" s="103"/>
      <c r="K32" s="103"/>
      <c r="L32" s="103"/>
      <c r="M32" s="103"/>
      <c r="N32" s="103"/>
      <c r="O32" s="103"/>
      <c r="P32" s="103"/>
      <c r="Q32" s="103"/>
    </row>
    <row r="33" spans="2:17" ht="15">
      <c r="B33" s="97"/>
      <c r="C33" s="97"/>
      <c r="D33" s="97"/>
      <c r="E33" s="97"/>
      <c r="F33" s="97"/>
      <c r="G33" s="98"/>
      <c r="H33" s="98"/>
      <c r="I33" s="112"/>
      <c r="J33" s="103"/>
      <c r="K33" s="103"/>
      <c r="L33" s="103"/>
      <c r="M33" s="103"/>
      <c r="N33" s="103"/>
      <c r="O33" s="103"/>
      <c r="P33" s="103"/>
      <c r="Q33" s="103"/>
    </row>
    <row r="34" spans="2:17" ht="15">
      <c r="B34" s="97"/>
      <c r="C34" s="97"/>
      <c r="D34" s="97"/>
      <c r="E34" s="97"/>
      <c r="F34" s="97"/>
      <c r="G34" s="97"/>
      <c r="H34" s="100" t="s">
        <v>23</v>
      </c>
      <c r="I34" s="113">
        <f>SUM(I17:I33)</f>
        <v>2625.89</v>
      </c>
      <c r="J34" s="103"/>
      <c r="K34" s="103"/>
      <c r="L34" s="103"/>
      <c r="M34" s="103"/>
      <c r="N34" s="103"/>
      <c r="O34" s="103"/>
      <c r="P34" s="103"/>
      <c r="Q34" s="103"/>
    </row>
    <row r="35" ht="15"/>
    <row r="36" ht="18.75">
      <c r="B36" s="114" t="s">
        <v>106</v>
      </c>
    </row>
    <row r="37" ht="15" hidden="1"/>
    <row r="38" ht="15" hidden="1"/>
    <row r="39" spans="1:9" ht="15">
      <c r="A39" s="115"/>
      <c r="B39" s="116"/>
      <c r="C39" s="116"/>
      <c r="D39" s="116"/>
      <c r="E39" s="116"/>
      <c r="F39" s="116"/>
      <c r="G39" s="116"/>
      <c r="H39" s="207"/>
      <c r="I39" s="207"/>
    </row>
    <row r="40" spans="1:9" ht="18.75">
      <c r="A40" s="115"/>
      <c r="B40" s="118" t="s">
        <v>107</v>
      </c>
      <c r="C40" s="118"/>
      <c r="D40" s="118"/>
      <c r="E40" s="118"/>
      <c r="F40" s="118"/>
      <c r="G40" s="119"/>
      <c r="H40" s="116"/>
      <c r="I40" s="207"/>
    </row>
    <row r="41" spans="1:9" ht="18.75">
      <c r="A41" s="115"/>
      <c r="B41" s="118" t="s">
        <v>108</v>
      </c>
      <c r="C41" s="119" t="s">
        <v>165</v>
      </c>
      <c r="D41" s="119"/>
      <c r="E41" s="119"/>
      <c r="F41" s="118"/>
      <c r="G41" s="119"/>
      <c r="H41" s="116"/>
      <c r="I41" s="207"/>
    </row>
    <row r="42" spans="1:9" ht="18.75">
      <c r="A42" s="115"/>
      <c r="B42" s="118" t="s">
        <v>109</v>
      </c>
      <c r="C42" s="169">
        <v>1958.22</v>
      </c>
      <c r="D42" s="119" t="s">
        <v>110</v>
      </c>
      <c r="E42" s="119"/>
      <c r="F42" s="118"/>
      <c r="G42" s="119"/>
      <c r="H42" s="116"/>
      <c r="I42" s="207"/>
    </row>
    <row r="43" spans="1:9" ht="18" customHeight="1">
      <c r="A43" s="115"/>
      <c r="B43" s="118" t="s">
        <v>111</v>
      </c>
      <c r="C43" s="120" t="s">
        <v>187</v>
      </c>
      <c r="D43" s="119" t="s">
        <v>113</v>
      </c>
      <c r="E43" s="119"/>
      <c r="F43" s="207"/>
      <c r="G43" s="118"/>
      <c r="H43" s="116"/>
      <c r="I43" s="207"/>
    </row>
    <row r="44" spans="1:11" ht="18" customHeight="1">
      <c r="A44" s="115"/>
      <c r="B44" s="118"/>
      <c r="C44" s="120"/>
      <c r="D44" s="119"/>
      <c r="E44" s="119"/>
      <c r="F44" s="207"/>
      <c r="G44" s="118"/>
      <c r="H44" s="116"/>
      <c r="I44" s="207"/>
      <c r="K44" s="208" t="s">
        <v>156</v>
      </c>
    </row>
    <row r="45" spans="1:12" ht="60" customHeight="1">
      <c r="A45" s="115"/>
      <c r="B45" s="170"/>
      <c r="C45" s="171"/>
      <c r="D45" s="172"/>
      <c r="E45" s="172"/>
      <c r="F45" s="172"/>
      <c r="G45" s="173" t="s">
        <v>114</v>
      </c>
      <c r="H45" s="205" t="s">
        <v>36</v>
      </c>
      <c r="I45" s="205" t="s">
        <v>179</v>
      </c>
      <c r="J45" s="175" t="s">
        <v>157</v>
      </c>
      <c r="K45" s="166" t="s">
        <v>158</v>
      </c>
      <c r="L45" s="176" t="s">
        <v>159</v>
      </c>
    </row>
    <row r="46" spans="1:17" ht="12.75" customHeight="1">
      <c r="A46" s="115"/>
      <c r="B46" s="170"/>
      <c r="C46" s="171"/>
      <c r="D46" s="172"/>
      <c r="E46" s="172"/>
      <c r="F46" s="172"/>
      <c r="G46" s="177" t="s">
        <v>37</v>
      </c>
      <c r="H46" s="177" t="s">
        <v>37</v>
      </c>
      <c r="I46" s="177" t="s">
        <v>37</v>
      </c>
      <c r="J46" s="177" t="s">
        <v>37</v>
      </c>
      <c r="K46" s="177" t="s">
        <v>37</v>
      </c>
      <c r="L46" s="97"/>
      <c r="O46" s="225" t="s">
        <v>137</v>
      </c>
      <c r="P46" s="225" t="s">
        <v>160</v>
      </c>
      <c r="Q46" s="225" t="s">
        <v>188</v>
      </c>
    </row>
    <row r="47" spans="1:17" ht="33" customHeight="1">
      <c r="A47" s="115"/>
      <c r="B47" s="362" t="s">
        <v>115</v>
      </c>
      <c r="C47" s="362"/>
      <c r="D47" s="362"/>
      <c r="E47" s="362"/>
      <c r="F47" s="362"/>
      <c r="G47" s="178">
        <f>G49+G50</f>
        <v>13.309999999999999</v>
      </c>
      <c r="H47" s="179">
        <f>H49+H50</f>
        <v>26063.809999999998</v>
      </c>
      <c r="I47" s="179">
        <f>I49+I50+I51</f>
        <v>0</v>
      </c>
      <c r="J47" s="180">
        <f>J50+J49</f>
        <v>14784.570000000002</v>
      </c>
      <c r="K47" s="180">
        <f>I47-J47</f>
        <v>-14784.570000000002</v>
      </c>
      <c r="L47" s="180">
        <f>L49+L50</f>
        <v>26063.809999999998</v>
      </c>
      <c r="O47" s="227">
        <v>0</v>
      </c>
      <c r="P47" s="226">
        <v>0</v>
      </c>
      <c r="Q47" s="225">
        <v>0</v>
      </c>
    </row>
    <row r="48" spans="1:12" ht="18" customHeight="1">
      <c r="A48" s="115"/>
      <c r="B48" s="363" t="s">
        <v>116</v>
      </c>
      <c r="C48" s="364"/>
      <c r="D48" s="364"/>
      <c r="E48" s="364"/>
      <c r="F48" s="365"/>
      <c r="G48" s="183"/>
      <c r="H48" s="184"/>
      <c r="I48" s="184"/>
      <c r="J48" s="185"/>
      <c r="K48" s="185"/>
      <c r="L48" s="151"/>
    </row>
    <row r="49" spans="1:15" ht="18" customHeight="1">
      <c r="A49" s="115"/>
      <c r="B49" s="366" t="s">
        <v>13</v>
      </c>
      <c r="C49" s="366"/>
      <c r="D49" s="366"/>
      <c r="E49" s="366"/>
      <c r="F49" s="366"/>
      <c r="G49" s="183">
        <v>7.55</v>
      </c>
      <c r="H49" s="184">
        <f>ROUND(G49*C42,2)</f>
        <v>14784.56</v>
      </c>
      <c r="I49" s="184">
        <f>O47</f>
        <v>0</v>
      </c>
      <c r="J49" s="184">
        <f>H60</f>
        <v>14784.570000000002</v>
      </c>
      <c r="K49" s="184">
        <f>I49-J49</f>
        <v>-14784.570000000002</v>
      </c>
      <c r="L49" s="151">
        <f>H49-I49</f>
        <v>14784.56</v>
      </c>
      <c r="O49" s="207">
        <f>H47-I47</f>
        <v>26063.809999999998</v>
      </c>
    </row>
    <row r="50" spans="1:24" ht="18" customHeight="1">
      <c r="A50" s="115"/>
      <c r="B50" s="366" t="s">
        <v>52</v>
      </c>
      <c r="C50" s="366"/>
      <c r="D50" s="366"/>
      <c r="E50" s="366"/>
      <c r="F50" s="366"/>
      <c r="G50" s="183">
        <v>5.76</v>
      </c>
      <c r="H50" s="184">
        <f>ROUND(G50*C42,2)-0.1</f>
        <v>11279.25</v>
      </c>
      <c r="I50" s="184">
        <f>P47</f>
        <v>0</v>
      </c>
      <c r="J50" s="184">
        <f>H70</f>
        <v>0</v>
      </c>
      <c r="K50" s="184">
        <f>I50-J50</f>
        <v>0</v>
      </c>
      <c r="L50" s="151">
        <f>H50-I50</f>
        <v>11279.25</v>
      </c>
      <c r="X50" s="207">
        <v>1661362.54</v>
      </c>
    </row>
    <row r="51" spans="1:24" ht="28.5" customHeight="1" hidden="1">
      <c r="A51" s="115"/>
      <c r="B51" s="366"/>
      <c r="C51" s="366"/>
      <c r="D51" s="366"/>
      <c r="E51" s="366"/>
      <c r="F51" s="366"/>
      <c r="G51" s="97"/>
      <c r="H51" s="97"/>
      <c r="I51" s="97"/>
      <c r="J51" s="97"/>
      <c r="X51" s="207">
        <v>1998804.81</v>
      </c>
    </row>
    <row r="52" spans="2:24" ht="18" customHeight="1">
      <c r="B52" s="233"/>
      <c r="C52" s="234"/>
      <c r="X52" s="207">
        <f>X50-X51</f>
        <v>-337442.27</v>
      </c>
    </row>
    <row r="53" spans="2:24" ht="18" customHeight="1">
      <c r="B53" s="362" t="s">
        <v>117</v>
      </c>
      <c r="C53" s="362"/>
      <c r="D53" s="362"/>
      <c r="E53" s="362"/>
      <c r="F53" s="362"/>
      <c r="G53" s="178">
        <v>1.5</v>
      </c>
      <c r="H53" s="179">
        <f>M90</f>
        <v>2349.6000000000004</v>
      </c>
      <c r="I53" s="179">
        <f>Q47</f>
        <v>0</v>
      </c>
      <c r="J53" s="180">
        <v>0</v>
      </c>
      <c r="K53" s="180">
        <f>'июнь 2013г'!I58+свод!K102-J53</f>
        <v>135291.84</v>
      </c>
      <c r="L53" s="151">
        <f>H53-I53</f>
        <v>2349.6000000000004</v>
      </c>
      <c r="X53" s="207"/>
    </row>
    <row r="54" spans="2:24" ht="18" customHeight="1">
      <c r="B54" s="118"/>
      <c r="C54" s="120"/>
      <c r="D54" s="119"/>
      <c r="E54" s="119"/>
      <c r="F54" s="119"/>
      <c r="G54" s="118"/>
      <c r="H54" s="116"/>
      <c r="I54" s="207"/>
      <c r="X54" s="207"/>
    </row>
    <row r="55" spans="2:24" ht="18" customHeight="1">
      <c r="B55" s="118"/>
      <c r="C55" s="120"/>
      <c r="D55" s="239"/>
      <c r="E55" s="235"/>
      <c r="F55" s="236" t="s">
        <v>193</v>
      </c>
      <c r="G55" s="151">
        <v>20000</v>
      </c>
      <c r="H55" s="151" t="s">
        <v>37</v>
      </c>
      <c r="X55" s="207"/>
    </row>
    <row r="56" spans="2:24" ht="18" customHeight="1">
      <c r="B56" s="118"/>
      <c r="C56" s="120"/>
      <c r="D56" s="237"/>
      <c r="E56" s="237"/>
      <c r="F56" s="238"/>
      <c r="G56" s="118"/>
      <c r="H56" s="116"/>
      <c r="I56" s="142"/>
      <c r="X56" s="207"/>
    </row>
    <row r="57" spans="1:11" ht="18.75">
      <c r="A57" s="207"/>
      <c r="B57" s="187"/>
      <c r="C57" s="124"/>
      <c r="D57" s="125"/>
      <c r="E57" s="125"/>
      <c r="F57" s="125"/>
      <c r="G57" s="126" t="s">
        <v>114</v>
      </c>
      <c r="H57" s="126" t="s">
        <v>118</v>
      </c>
      <c r="I57" s="207"/>
      <c r="K57" s="127"/>
    </row>
    <row r="58" spans="1:11" ht="11.25" customHeight="1">
      <c r="A58" s="188"/>
      <c r="B58" s="189"/>
      <c r="C58" s="124"/>
      <c r="D58" s="125"/>
      <c r="E58" s="125"/>
      <c r="F58" s="125"/>
      <c r="G58" s="121" t="s">
        <v>37</v>
      </c>
      <c r="H58" s="121" t="s">
        <v>37</v>
      </c>
      <c r="I58" s="207"/>
      <c r="K58" s="127"/>
    </row>
    <row r="59" spans="1:11" ht="18.75">
      <c r="A59" s="128" t="s">
        <v>119</v>
      </c>
      <c r="B59" s="393" t="s">
        <v>186</v>
      </c>
      <c r="C59" s="394"/>
      <c r="D59" s="394"/>
      <c r="E59" s="394"/>
      <c r="F59" s="394"/>
      <c r="G59" s="97"/>
      <c r="H59" s="122">
        <f>H60+H70</f>
        <v>14784.570000000002</v>
      </c>
      <c r="I59" s="207"/>
      <c r="K59" s="127"/>
    </row>
    <row r="60" spans="1:11" ht="18.75">
      <c r="A60" s="130" t="s">
        <v>121</v>
      </c>
      <c r="B60" s="395" t="s">
        <v>122</v>
      </c>
      <c r="C60" s="396"/>
      <c r="D60" s="396"/>
      <c r="E60" s="396"/>
      <c r="F60" s="397"/>
      <c r="G60" s="131">
        <f>G61+G62+G63+G65+G67+G69</f>
        <v>7.55</v>
      </c>
      <c r="H60" s="164">
        <f>H62+H63+H65+H67+H69+H61</f>
        <v>14784.570000000002</v>
      </c>
      <c r="I60" s="207"/>
      <c r="K60" s="132"/>
    </row>
    <row r="61" spans="1:11" ht="15">
      <c r="A61" s="230" t="s">
        <v>123</v>
      </c>
      <c r="B61" s="398" t="s">
        <v>161</v>
      </c>
      <c r="C61" s="399"/>
      <c r="D61" s="399"/>
      <c r="E61" s="399"/>
      <c r="F61" s="400"/>
      <c r="G61" s="190">
        <v>1.68</v>
      </c>
      <c r="H61" s="232">
        <f>ROUND(G61*C42,2)</f>
        <v>3289.81</v>
      </c>
      <c r="I61" s="207"/>
      <c r="K61" s="132"/>
    </row>
    <row r="62" spans="1:11" ht="15">
      <c r="A62" s="230" t="s">
        <v>125</v>
      </c>
      <c r="B62" s="401" t="s">
        <v>124</v>
      </c>
      <c r="C62" s="382"/>
      <c r="D62" s="382"/>
      <c r="E62" s="382"/>
      <c r="F62" s="382"/>
      <c r="G62" s="231">
        <v>2.22</v>
      </c>
      <c r="H62" s="232">
        <f>ROUND(G62*C42,2)</f>
        <v>4347.25</v>
      </c>
      <c r="I62" s="207"/>
      <c r="K62" s="132"/>
    </row>
    <row r="63" spans="1:9" ht="15">
      <c r="A63" s="386" t="s">
        <v>127</v>
      </c>
      <c r="B63" s="387" t="s">
        <v>126</v>
      </c>
      <c r="C63" s="388"/>
      <c r="D63" s="388"/>
      <c r="E63" s="388"/>
      <c r="F63" s="388"/>
      <c r="G63" s="389">
        <v>0.69</v>
      </c>
      <c r="H63" s="390">
        <f>ROUND(G63*C42,2)</f>
        <v>1351.17</v>
      </c>
      <c r="I63" s="207"/>
    </row>
    <row r="64" spans="1:9" ht="18.75" customHeight="1">
      <c r="A64" s="386"/>
      <c r="B64" s="388"/>
      <c r="C64" s="388"/>
      <c r="D64" s="388"/>
      <c r="E64" s="388"/>
      <c r="F64" s="388"/>
      <c r="G64" s="389"/>
      <c r="H64" s="390"/>
      <c r="I64" s="207"/>
    </row>
    <row r="65" spans="1:9" ht="15">
      <c r="A65" s="386" t="s">
        <v>129</v>
      </c>
      <c r="B65" s="387" t="s">
        <v>128</v>
      </c>
      <c r="C65" s="388"/>
      <c r="D65" s="388"/>
      <c r="E65" s="388"/>
      <c r="F65" s="388"/>
      <c r="G65" s="389">
        <v>0.57</v>
      </c>
      <c r="H65" s="390">
        <f>ROUND(G65*C42,2)</f>
        <v>1116.19</v>
      </c>
      <c r="I65" s="207"/>
    </row>
    <row r="66" spans="1:9" ht="18.75" customHeight="1">
      <c r="A66" s="386"/>
      <c r="B66" s="388"/>
      <c r="C66" s="388"/>
      <c r="D66" s="388"/>
      <c r="E66" s="388"/>
      <c r="F66" s="388"/>
      <c r="G66" s="389"/>
      <c r="H66" s="390"/>
      <c r="I66" s="207"/>
    </row>
    <row r="67" spans="1:9" ht="21" customHeight="1">
      <c r="A67" s="386" t="s">
        <v>131</v>
      </c>
      <c r="B67" s="387" t="s">
        <v>130</v>
      </c>
      <c r="C67" s="388"/>
      <c r="D67" s="388"/>
      <c r="E67" s="388"/>
      <c r="F67" s="388"/>
      <c r="G67" s="389">
        <v>2</v>
      </c>
      <c r="H67" s="390">
        <f>G67*C42</f>
        <v>3916.44</v>
      </c>
      <c r="I67" s="207"/>
    </row>
    <row r="68" spans="1:9" ht="15">
      <c r="A68" s="386"/>
      <c r="B68" s="388"/>
      <c r="C68" s="388"/>
      <c r="D68" s="388"/>
      <c r="E68" s="388"/>
      <c r="F68" s="388"/>
      <c r="G68" s="389"/>
      <c r="H68" s="390"/>
      <c r="I68" s="207"/>
    </row>
    <row r="69" spans="1:15" ht="15">
      <c r="A69" s="230" t="s">
        <v>162</v>
      </c>
      <c r="B69" s="388" t="s">
        <v>132</v>
      </c>
      <c r="C69" s="388"/>
      <c r="D69" s="388"/>
      <c r="E69" s="388"/>
      <c r="F69" s="388"/>
      <c r="G69" s="193">
        <v>0.39</v>
      </c>
      <c r="H69" s="135">
        <f>ROUND(G69*C42,2)</f>
        <v>763.71</v>
      </c>
      <c r="I69" s="207"/>
      <c r="L69" s="207">
        <f>K49+K50+J53+'июнь 2013г'!I65</f>
        <v>-26938.88</v>
      </c>
      <c r="O69" s="207">
        <f>I47+J53-H59</f>
        <v>-14784.570000000002</v>
      </c>
    </row>
    <row r="70" spans="1:9" ht="18.75">
      <c r="A70" s="123" t="s">
        <v>133</v>
      </c>
      <c r="B70" s="411" t="s">
        <v>185</v>
      </c>
      <c r="C70" s="380"/>
      <c r="D70" s="380"/>
      <c r="E70" s="380"/>
      <c r="F70" s="380"/>
      <c r="G70" s="123"/>
      <c r="H70" s="123">
        <f>H71+H72+H73+H74+H75+H76</f>
        <v>0</v>
      </c>
      <c r="I70" s="207"/>
    </row>
    <row r="71" spans="1:9" ht="15">
      <c r="A71" s="142"/>
      <c r="B71" s="381" t="s">
        <v>163</v>
      </c>
      <c r="C71" s="382"/>
      <c r="D71" s="382"/>
      <c r="E71" s="382"/>
      <c r="F71" s="382"/>
      <c r="G71" s="134"/>
      <c r="H71" s="134"/>
      <c r="I71" s="207"/>
    </row>
    <row r="72" spans="1:12" ht="15">
      <c r="A72" s="142"/>
      <c r="B72" s="381" t="s">
        <v>135</v>
      </c>
      <c r="C72" s="382"/>
      <c r="D72" s="382"/>
      <c r="E72" s="382"/>
      <c r="F72" s="382"/>
      <c r="G72" s="135"/>
      <c r="H72" s="135"/>
      <c r="I72" s="207"/>
      <c r="L72" s="207">
        <f>L69+21.9</f>
        <v>-26916.98</v>
      </c>
    </row>
    <row r="73" spans="1:9" ht="15">
      <c r="A73" s="133"/>
      <c r="B73" s="383" t="s">
        <v>194</v>
      </c>
      <c r="C73" s="384"/>
      <c r="D73" s="384"/>
      <c r="E73" s="384"/>
      <c r="F73" s="385"/>
      <c r="G73" s="135"/>
      <c r="H73" s="135">
        <v>0</v>
      </c>
      <c r="I73" s="207"/>
    </row>
    <row r="74" spans="1:9" ht="15" customHeight="1">
      <c r="A74" s="133"/>
      <c r="B74" s="383" t="s">
        <v>194</v>
      </c>
      <c r="C74" s="384"/>
      <c r="D74" s="384"/>
      <c r="E74" s="384"/>
      <c r="F74" s="385"/>
      <c r="G74" s="135"/>
      <c r="H74" s="135">
        <v>0</v>
      </c>
      <c r="I74" s="207"/>
    </row>
    <row r="75" spans="1:9" ht="15" customHeight="1">
      <c r="A75" s="133"/>
      <c r="B75" s="383" t="s">
        <v>194</v>
      </c>
      <c r="C75" s="384"/>
      <c r="D75" s="384"/>
      <c r="E75" s="384"/>
      <c r="F75" s="385"/>
      <c r="G75" s="135"/>
      <c r="H75" s="135">
        <v>0</v>
      </c>
      <c r="I75" s="207"/>
    </row>
    <row r="76" spans="1:11" ht="15" customHeight="1">
      <c r="A76" s="133"/>
      <c r="B76" s="383" t="s">
        <v>194</v>
      </c>
      <c r="C76" s="384"/>
      <c r="D76" s="384"/>
      <c r="E76" s="384"/>
      <c r="F76" s="385"/>
      <c r="G76" s="135"/>
      <c r="H76" s="135"/>
      <c r="I76" s="207"/>
      <c r="K76" s="207">
        <f>G81+I47-H59</f>
        <v>-87664.21700000003</v>
      </c>
    </row>
    <row r="77" spans="1:9" ht="15">
      <c r="A77" s="133"/>
      <c r="B77" s="136"/>
      <c r="C77" s="137"/>
      <c r="D77" s="137"/>
      <c r="E77" s="137"/>
      <c r="F77" s="137"/>
      <c r="G77" s="138"/>
      <c r="H77" s="138"/>
      <c r="I77" s="207"/>
    </row>
    <row r="78" spans="1:9" ht="15">
      <c r="A78" s="133"/>
      <c r="B78" s="136"/>
      <c r="C78" s="137"/>
      <c r="D78" s="137"/>
      <c r="E78" s="137"/>
      <c r="F78" s="137"/>
      <c r="G78" s="139"/>
      <c r="H78" s="207"/>
      <c r="I78" s="207"/>
    </row>
    <row r="79" spans="1:10" ht="18.75" customHeight="1">
      <c r="A79" s="133"/>
      <c r="B79" s="136"/>
      <c r="C79" s="137"/>
      <c r="D79" s="137"/>
      <c r="E79" s="137"/>
      <c r="F79" s="137"/>
      <c r="G79" s="403" t="s">
        <v>52</v>
      </c>
      <c r="H79" s="404"/>
      <c r="I79" s="405" t="s">
        <v>117</v>
      </c>
      <c r="J79" s="404"/>
    </row>
    <row r="80" spans="1:12" ht="27.75" customHeight="1">
      <c r="A80" s="133"/>
      <c r="B80" s="136"/>
      <c r="C80" s="137"/>
      <c r="D80" s="137"/>
      <c r="E80" s="137"/>
      <c r="F80" s="137"/>
      <c r="G80" s="406" t="s">
        <v>37</v>
      </c>
      <c r="H80" s="407"/>
      <c r="I80" s="406" t="s">
        <v>37</v>
      </c>
      <c r="J80" s="407"/>
      <c r="L80" s="207"/>
    </row>
    <row r="81" spans="1:12" s="103" customFormat="1" ht="18.75">
      <c r="A81" s="133"/>
      <c r="B81" s="379" t="s">
        <v>183</v>
      </c>
      <c r="C81" s="380"/>
      <c r="D81" s="380"/>
      <c r="E81" s="380"/>
      <c r="F81" s="402"/>
      <c r="G81" s="408">
        <f>'08 13'!G82:H82</f>
        <v>-72879.64700000003</v>
      </c>
      <c r="H81" s="409"/>
      <c r="I81" s="408">
        <f>'08 13'!I82:J82</f>
        <v>14814.789999999977</v>
      </c>
      <c r="J81" s="409"/>
      <c r="L81" s="142"/>
    </row>
    <row r="82" spans="1:10" ht="18.75">
      <c r="A82" s="118"/>
      <c r="B82" s="379" t="s">
        <v>184</v>
      </c>
      <c r="C82" s="380"/>
      <c r="D82" s="380"/>
      <c r="E82" s="380"/>
      <c r="F82" s="402"/>
      <c r="G82" s="408">
        <f>G81+I47-H59+G55</f>
        <v>-67664.21700000003</v>
      </c>
      <c r="H82" s="409"/>
      <c r="I82" s="410">
        <f>I81+I53-J53</f>
        <v>14814.789999999977</v>
      </c>
      <c r="J82" s="409"/>
    </row>
    <row r="83" spans="1:15" ht="15">
      <c r="A83" s="115"/>
      <c r="B83" s="207"/>
      <c r="C83" s="207"/>
      <c r="D83" s="207"/>
      <c r="E83" s="207"/>
      <c r="F83" s="129"/>
      <c r="G83" s="143"/>
      <c r="H83" s="207"/>
      <c r="I83" s="207"/>
      <c r="K83" s="376" t="s">
        <v>117</v>
      </c>
      <c r="L83" s="377"/>
      <c r="M83" s="377"/>
      <c r="N83" s="377"/>
      <c r="O83" s="378"/>
    </row>
    <row r="84" spans="1:15" ht="15">
      <c r="A84" s="115"/>
      <c r="G84" s="144"/>
      <c r="H84" s="145"/>
      <c r="I84" s="207"/>
      <c r="K84" s="146" t="s">
        <v>66</v>
      </c>
      <c r="L84" s="147" t="s">
        <v>68</v>
      </c>
      <c r="M84" s="146" t="s">
        <v>3</v>
      </c>
      <c r="N84" s="146" t="s">
        <v>4</v>
      </c>
      <c r="O84" s="148" t="s">
        <v>70</v>
      </c>
    </row>
    <row r="85" spans="1:15" ht="15">
      <c r="A85" s="115"/>
      <c r="G85" s="207"/>
      <c r="H85" s="207"/>
      <c r="I85" s="207"/>
      <c r="K85" s="149" t="s">
        <v>71</v>
      </c>
      <c r="L85" s="196">
        <f>'июнь 2013г'!F71</f>
        <v>0</v>
      </c>
      <c r="M85" s="203">
        <v>2250.01</v>
      </c>
      <c r="N85" s="196">
        <f>'июнь 2013г'!H71</f>
        <v>1220.73</v>
      </c>
      <c r="O85" s="196">
        <f>'июнь 2013г'!I71</f>
        <v>1029.28</v>
      </c>
    </row>
    <row r="86" spans="1:15" ht="15">
      <c r="A86" s="115"/>
      <c r="H86" s="207"/>
      <c r="I86" s="207"/>
      <c r="K86" s="149" t="s">
        <v>80</v>
      </c>
      <c r="L86" s="196">
        <f>'июнь 2013г'!F72</f>
        <v>1029.28</v>
      </c>
      <c r="M86" s="196">
        <f>'июнь 2013г'!G72</f>
        <v>2225.25</v>
      </c>
      <c r="N86" s="196">
        <f>'июнь 2013г'!H72</f>
        <v>2029.35</v>
      </c>
      <c r="O86" s="196">
        <f>'июнь 2013г'!I72</f>
        <v>1225.18</v>
      </c>
    </row>
    <row r="87" spans="1:15" ht="15">
      <c r="A87" s="115"/>
      <c r="H87" s="207"/>
      <c r="I87" s="207"/>
      <c r="K87" s="149" t="s">
        <v>84</v>
      </c>
      <c r="L87" s="196">
        <f>'июнь 2013г'!F73</f>
        <v>1225.18</v>
      </c>
      <c r="M87" s="196">
        <f>'июнь 2013г'!G73</f>
        <v>2299.8</v>
      </c>
      <c r="N87" s="196">
        <f>'июнь 2013г'!H73</f>
        <v>2247.16</v>
      </c>
      <c r="O87" s="196">
        <f>'июнь 2013г'!I73</f>
        <v>1277.82</v>
      </c>
    </row>
    <row r="88" spans="1:15" ht="15">
      <c r="A88" s="115"/>
      <c r="H88" s="207"/>
      <c r="I88" s="207"/>
      <c r="K88" s="149" t="s">
        <v>92</v>
      </c>
      <c r="L88" s="196">
        <f>'июнь 2013г'!F74</f>
        <v>1277.82</v>
      </c>
      <c r="M88" s="196">
        <f>'июнь 2013г'!G74</f>
        <v>2299.8</v>
      </c>
      <c r="N88" s="196">
        <f>'июнь 2013г'!H74</f>
        <v>1996.01</v>
      </c>
      <c r="O88" s="196">
        <f>'июнь 2013г'!I74</f>
        <v>1581.61</v>
      </c>
    </row>
    <row r="89" spans="1:15" ht="15">
      <c r="A89" s="115"/>
      <c r="H89" s="207"/>
      <c r="I89" s="207"/>
      <c r="K89" s="150" t="s">
        <v>98</v>
      </c>
      <c r="L89" s="196">
        <f>'июнь 2013г'!F75</f>
        <v>1581.61</v>
      </c>
      <c r="M89" s="196">
        <f>'июнь 2013г'!G75</f>
        <v>2349.6</v>
      </c>
      <c r="N89" s="196" t="e">
        <f>'июнь 2013г'!H75-#REF!</f>
        <v>#REF!</v>
      </c>
      <c r="O89" s="196">
        <f>'июнь 2013г'!I75</f>
        <v>1987.39</v>
      </c>
    </row>
    <row r="90" spans="1:15" ht="15">
      <c r="A90" s="115"/>
      <c r="H90" s="207"/>
      <c r="I90" s="207"/>
      <c r="K90" s="149" t="s">
        <v>101</v>
      </c>
      <c r="L90" s="151">
        <f>O89</f>
        <v>1987.39</v>
      </c>
      <c r="M90" s="97">
        <v>2349.6000000000004</v>
      </c>
      <c r="N90" s="97">
        <v>2415.5200000000004</v>
      </c>
      <c r="O90" s="151">
        <f>L90+M90-N90+L91</f>
        <v>1921.4700000000003</v>
      </c>
    </row>
    <row r="91" ht="15">
      <c r="H91" s="207"/>
    </row>
    <row r="92" spans="3:6" ht="15">
      <c r="C92" s="142"/>
      <c r="D92" s="202"/>
      <c r="E92" s="202"/>
      <c r="F92" s="202"/>
    </row>
    <row r="93" ht="15"/>
    <row r="94" ht="15"/>
    <row r="95" ht="15"/>
    <row r="96" spans="1:6" ht="15">
      <c r="A96" s="208" t="s">
        <v>136</v>
      </c>
      <c r="F96" s="208" t="s">
        <v>63</v>
      </c>
    </row>
  </sheetData>
  <sheetProtection/>
  <mergeCells count="42">
    <mergeCell ref="B82:F82"/>
    <mergeCell ref="G82:H82"/>
    <mergeCell ref="I82:J82"/>
    <mergeCell ref="K83:O83"/>
    <mergeCell ref="G79:H79"/>
    <mergeCell ref="I79:J79"/>
    <mergeCell ref="G80:H80"/>
    <mergeCell ref="I80:J80"/>
    <mergeCell ref="B81:F81"/>
    <mergeCell ref="G81:H81"/>
    <mergeCell ref="I81:J81"/>
    <mergeCell ref="B71:F71"/>
    <mergeCell ref="B72:F72"/>
    <mergeCell ref="B73:F73"/>
    <mergeCell ref="B74:F74"/>
    <mergeCell ref="B75:F75"/>
    <mergeCell ref="B76:F76"/>
    <mergeCell ref="A67:A68"/>
    <mergeCell ref="B67:F68"/>
    <mergeCell ref="G67:G68"/>
    <mergeCell ref="H67:H68"/>
    <mergeCell ref="B69:F69"/>
    <mergeCell ref="B70:F70"/>
    <mergeCell ref="G63:G64"/>
    <mergeCell ref="H63:H64"/>
    <mergeCell ref="A65:A66"/>
    <mergeCell ref="B65:F66"/>
    <mergeCell ref="G65:G66"/>
    <mergeCell ref="H65:H66"/>
    <mergeCell ref="B53:F53"/>
    <mergeCell ref="B59:F59"/>
    <mergeCell ref="B60:F60"/>
    <mergeCell ref="B61:F61"/>
    <mergeCell ref="B62:F62"/>
    <mergeCell ref="A63:A64"/>
    <mergeCell ref="B63:F64"/>
    <mergeCell ref="C14:D15"/>
    <mergeCell ref="B47:F47"/>
    <mergeCell ref="B48:F48"/>
    <mergeCell ref="B49:F49"/>
    <mergeCell ref="B50:F50"/>
    <mergeCell ref="B51:F51"/>
  </mergeCells>
  <printOptions/>
  <pageMargins left="0.31496062992125984" right="0.11811023622047245" top="0.35433070866141736" bottom="0.35433070866141736" header="0.31496062992125984" footer="0.31496062992125984"/>
  <pageSetup orientation="portrait" paperSize="9" scale="74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2:Z95"/>
  <sheetViews>
    <sheetView view="pageBreakPreview" zoomScale="80" zoomScaleSheetLayoutView="80" zoomScalePageLayoutView="0" workbookViewId="0" topLeftCell="A46">
      <selection activeCell="B62" sqref="B62:F68"/>
    </sheetView>
  </sheetViews>
  <sheetFormatPr defaultColWidth="9.140625" defaultRowHeight="15"/>
  <cols>
    <col min="1" max="1" width="9.8515625" style="111" bestFit="1" customWidth="1"/>
    <col min="2" max="2" width="12.140625" style="208" customWidth="1"/>
    <col min="3" max="3" width="9.57421875" style="208" customWidth="1"/>
    <col min="4" max="4" width="15.00390625" style="208" customWidth="1"/>
    <col min="5" max="6" width="10.28125" style="208" customWidth="1"/>
    <col min="7" max="7" width="12.140625" style="208" customWidth="1"/>
    <col min="8" max="8" width="13.140625" style="208" customWidth="1"/>
    <col min="9" max="9" width="13.421875" style="208" customWidth="1"/>
    <col min="10" max="10" width="12.28125" style="208" bestFit="1" customWidth="1"/>
    <col min="11" max="11" width="15.7109375" style="208" bestFit="1" customWidth="1"/>
    <col min="12" max="12" width="13.421875" style="208" customWidth="1"/>
    <col min="13" max="13" width="7.421875" style="208" customWidth="1"/>
    <col min="14" max="14" width="10.7109375" style="208" bestFit="1" customWidth="1"/>
    <col min="15" max="15" width="10.57421875" style="208" bestFit="1" customWidth="1"/>
    <col min="16" max="16" width="9.28125" style="208" bestFit="1" customWidth="1"/>
    <col min="17" max="17" width="7.421875" style="208" customWidth="1"/>
    <col min="18" max="23" width="9.140625" style="208" customWidth="1"/>
    <col min="24" max="24" width="12.421875" style="208" bestFit="1" customWidth="1"/>
    <col min="25" max="16384" width="9.140625" style="208" customWidth="1"/>
  </cols>
  <sheetData>
    <row r="1" ht="12.75" customHeight="1"/>
    <row r="2" spans="2:8" ht="15">
      <c r="B2" s="96" t="s">
        <v>102</v>
      </c>
      <c r="C2" s="96"/>
      <c r="D2" s="96" t="s">
        <v>103</v>
      </c>
      <c r="E2" s="96"/>
      <c r="F2" s="96" t="s">
        <v>1</v>
      </c>
      <c r="G2" s="96"/>
      <c r="H2" s="96"/>
    </row>
    <row r="3" ht="15"/>
    <row r="4" ht="1.5" customHeight="1"/>
    <row r="5" ht="15" hidden="1"/>
    <row r="6" spans="2:11" ht="15">
      <c r="B6" s="97"/>
      <c r="C6" s="98" t="s">
        <v>2</v>
      </c>
      <c r="D6" s="98" t="s">
        <v>3</v>
      </c>
      <c r="E6" s="98"/>
      <c r="F6" s="98" t="s">
        <v>4</v>
      </c>
      <c r="G6" s="98" t="s">
        <v>5</v>
      </c>
      <c r="H6" s="98" t="s">
        <v>6</v>
      </c>
      <c r="I6" s="98" t="s">
        <v>7</v>
      </c>
      <c r="J6" s="98"/>
      <c r="K6" s="99"/>
    </row>
    <row r="7" spans="2:11" ht="15">
      <c r="B7" s="97"/>
      <c r="C7" s="98" t="s">
        <v>8</v>
      </c>
      <c r="D7" s="98"/>
      <c r="E7" s="98"/>
      <c r="F7" s="98"/>
      <c r="G7" s="98" t="s">
        <v>9</v>
      </c>
      <c r="H7" s="98" t="s">
        <v>10</v>
      </c>
      <c r="I7" s="98" t="s">
        <v>11</v>
      </c>
      <c r="J7" s="98"/>
      <c r="K7" s="99"/>
    </row>
    <row r="8" spans="2:11" ht="15">
      <c r="B8" s="100" t="s">
        <v>12</v>
      </c>
      <c r="C8" s="101">
        <v>48.28</v>
      </c>
      <c r="D8" s="101">
        <v>0</v>
      </c>
      <c r="E8" s="101"/>
      <c r="F8" s="102"/>
      <c r="G8" s="97"/>
      <c r="H8" s="101">
        <v>0</v>
      </c>
      <c r="I8" s="102">
        <v>48.28</v>
      </c>
      <c r="J8" s="97"/>
      <c r="K8" s="103"/>
    </row>
    <row r="9" spans="2:11" ht="15">
      <c r="B9" s="97" t="s">
        <v>13</v>
      </c>
      <c r="C9" s="101">
        <v>4790.06</v>
      </c>
      <c r="D9" s="101">
        <v>3707.55</v>
      </c>
      <c r="E9" s="101"/>
      <c r="F9" s="102">
        <v>2795.32</v>
      </c>
      <c r="G9" s="97"/>
      <c r="H9" s="101">
        <v>2795.32</v>
      </c>
      <c r="I9" s="102">
        <v>5702.29</v>
      </c>
      <c r="J9" s="97"/>
      <c r="K9" s="103"/>
    </row>
    <row r="10" spans="2:11" ht="15">
      <c r="B10" s="97" t="s">
        <v>14</v>
      </c>
      <c r="C10" s="97"/>
      <c r="D10" s="101">
        <f>SUM(D8:D9)</f>
        <v>3707.55</v>
      </c>
      <c r="E10" s="101"/>
      <c r="F10" s="97"/>
      <c r="G10" s="97"/>
      <c r="H10" s="101">
        <f>SUM(H8:H9)</f>
        <v>2795.32</v>
      </c>
      <c r="I10" s="97"/>
      <c r="J10" s="97"/>
      <c r="K10" s="103"/>
    </row>
    <row r="11" ht="15">
      <c r="B11" s="208" t="s">
        <v>104</v>
      </c>
    </row>
    <row r="12" ht="7.5" customHeight="1"/>
    <row r="13" ht="8.25" customHeight="1"/>
    <row r="14" spans="2:17" ht="15">
      <c r="B14" s="104" t="s">
        <v>66</v>
      </c>
      <c r="C14" s="370" t="s">
        <v>16</v>
      </c>
      <c r="D14" s="371"/>
      <c r="E14" s="240"/>
      <c r="F14" s="98"/>
      <c r="G14" s="98"/>
      <c r="H14" s="98"/>
      <c r="I14" s="98" t="s">
        <v>21</v>
      </c>
      <c r="J14" s="103"/>
      <c r="K14" s="103"/>
      <c r="L14" s="103"/>
      <c r="M14" s="103"/>
      <c r="N14" s="103"/>
      <c r="O14" s="103"/>
      <c r="P14" s="103"/>
      <c r="Q14" s="103"/>
    </row>
    <row r="15" spans="2:17" ht="14.25" customHeight="1">
      <c r="B15" s="105"/>
      <c r="C15" s="372"/>
      <c r="D15" s="373"/>
      <c r="E15" s="241"/>
      <c r="F15" s="98"/>
      <c r="G15" s="98"/>
      <c r="H15" s="98" t="s">
        <v>89</v>
      </c>
      <c r="I15" s="98"/>
      <c r="J15" s="103"/>
      <c r="K15" s="103"/>
      <c r="L15" s="103"/>
      <c r="M15" s="103"/>
      <c r="N15" s="103"/>
      <c r="O15" s="103"/>
      <c r="P15" s="103"/>
      <c r="Q15" s="103"/>
    </row>
    <row r="16" spans="2:17" ht="3.75" customHeight="1" hidden="1">
      <c r="B16" s="106"/>
      <c r="C16" s="97"/>
      <c r="D16" s="97"/>
      <c r="E16" s="97"/>
      <c r="F16" s="97"/>
      <c r="G16" s="97"/>
      <c r="H16" s="97"/>
      <c r="I16" s="97"/>
      <c r="J16" s="103"/>
      <c r="K16" s="103"/>
      <c r="L16" s="103"/>
      <c r="M16" s="103"/>
      <c r="N16" s="103"/>
      <c r="O16" s="103"/>
      <c r="P16" s="103"/>
      <c r="Q16" s="103"/>
    </row>
    <row r="17" spans="2:17" ht="13.5" customHeight="1">
      <c r="B17" s="100"/>
      <c r="C17" s="100"/>
      <c r="D17" s="97"/>
      <c r="E17" s="97"/>
      <c r="F17" s="97"/>
      <c r="G17" s="97"/>
      <c r="H17" s="97"/>
      <c r="I17" s="97"/>
      <c r="J17" s="103"/>
      <c r="K17" s="103"/>
      <c r="L17" s="103"/>
      <c r="M17" s="103"/>
      <c r="N17" s="103"/>
      <c r="O17" s="103"/>
      <c r="P17" s="103"/>
      <c r="Q17" s="103"/>
    </row>
    <row r="18" spans="2:17" ht="0.75" customHeight="1" hidden="1">
      <c r="B18" s="97"/>
      <c r="C18" s="97"/>
      <c r="D18" s="97"/>
      <c r="E18" s="97"/>
      <c r="F18" s="97"/>
      <c r="G18" s="97"/>
      <c r="H18" s="97"/>
      <c r="I18" s="97"/>
      <c r="J18" s="103"/>
      <c r="K18" s="103"/>
      <c r="L18" s="103"/>
      <c r="M18" s="103"/>
      <c r="N18" s="103"/>
      <c r="O18" s="103"/>
      <c r="P18" s="103"/>
      <c r="Q18" s="103"/>
    </row>
    <row r="19" spans="2:17" ht="14.25" customHeight="1" thickBot="1">
      <c r="B19" s="97"/>
      <c r="C19" s="97"/>
      <c r="D19" s="97"/>
      <c r="E19" s="97"/>
      <c r="F19" s="97"/>
      <c r="G19" s="97"/>
      <c r="H19" s="97"/>
      <c r="I19" s="97"/>
      <c r="J19" s="103"/>
      <c r="K19" s="103"/>
      <c r="L19" s="103"/>
      <c r="M19" s="103"/>
      <c r="N19" s="103"/>
      <c r="O19" s="103"/>
      <c r="P19" s="103"/>
      <c r="Q19" s="103"/>
    </row>
    <row r="20" spans="2:17" ht="0.75" customHeight="1" hidden="1">
      <c r="B20" s="97"/>
      <c r="C20" s="97"/>
      <c r="D20" s="97"/>
      <c r="E20" s="97"/>
      <c r="F20" s="97"/>
      <c r="G20" s="97"/>
      <c r="H20" s="97"/>
      <c r="I20" s="97"/>
      <c r="J20" s="103"/>
      <c r="K20" s="103"/>
      <c r="L20" s="103"/>
      <c r="M20" s="103"/>
      <c r="N20" s="103"/>
      <c r="O20" s="103"/>
      <c r="P20" s="103"/>
      <c r="Q20" s="103"/>
    </row>
    <row r="21" spans="2:17" ht="15.75" thickBot="1">
      <c r="B21" s="97"/>
      <c r="C21" s="97"/>
      <c r="D21" s="97"/>
      <c r="E21" s="97"/>
      <c r="F21" s="97"/>
      <c r="G21" s="107" t="s">
        <v>105</v>
      </c>
      <c r="H21" s="108" t="s">
        <v>86</v>
      </c>
      <c r="I21" s="97"/>
      <c r="J21" s="103"/>
      <c r="K21" s="103"/>
      <c r="L21" s="103"/>
      <c r="M21" s="103"/>
      <c r="N21" s="103"/>
      <c r="O21" s="103"/>
      <c r="P21" s="103"/>
      <c r="Q21" s="103"/>
    </row>
    <row r="22" spans="2:17" ht="15">
      <c r="B22" s="109" t="s">
        <v>24</v>
      </c>
      <c r="C22" s="110"/>
      <c r="D22" s="110"/>
      <c r="E22" s="110"/>
      <c r="F22" s="101"/>
      <c r="G22" s="100">
        <v>347.8</v>
      </c>
      <c r="H22" s="97">
        <v>7.55</v>
      </c>
      <c r="I22" s="102">
        <f>G22*H22</f>
        <v>2625.89</v>
      </c>
      <c r="J22" s="103"/>
      <c r="K22" s="103"/>
      <c r="L22" s="103"/>
      <c r="M22" s="103"/>
      <c r="N22" s="103"/>
      <c r="O22" s="103"/>
      <c r="P22" s="103"/>
      <c r="Q22" s="103"/>
    </row>
    <row r="23" spans="2:17" ht="15">
      <c r="B23" s="109" t="s">
        <v>25</v>
      </c>
      <c r="C23" s="110"/>
      <c r="D23" s="110"/>
      <c r="E23" s="110"/>
      <c r="F23" s="97"/>
      <c r="G23" s="97"/>
      <c r="H23" s="97"/>
      <c r="I23" s="97"/>
      <c r="J23" s="103"/>
      <c r="K23" s="103"/>
      <c r="L23" s="103"/>
      <c r="M23" s="103"/>
      <c r="N23" s="103"/>
      <c r="O23" s="103"/>
      <c r="P23" s="103"/>
      <c r="Q23" s="103"/>
    </row>
    <row r="24" spans="2:17" ht="2.25" customHeight="1" hidden="1">
      <c r="B24" s="109" t="s">
        <v>26</v>
      </c>
      <c r="C24" s="109" t="s">
        <v>27</v>
      </c>
      <c r="D24" s="110"/>
      <c r="E24" s="110"/>
      <c r="F24" s="97"/>
      <c r="G24" s="97"/>
      <c r="H24" s="97"/>
      <c r="I24" s="97"/>
      <c r="J24" s="103"/>
      <c r="K24" s="103"/>
      <c r="L24" s="103"/>
      <c r="M24" s="103"/>
      <c r="N24" s="103"/>
      <c r="O24" s="103"/>
      <c r="P24" s="103"/>
      <c r="Q24" s="103"/>
    </row>
    <row r="25" spans="2:17" ht="14.25" customHeight="1">
      <c r="B25" s="109" t="s">
        <v>28</v>
      </c>
      <c r="C25" s="110"/>
      <c r="D25" s="110"/>
      <c r="E25" s="110"/>
      <c r="F25" s="97"/>
      <c r="G25" s="97"/>
      <c r="H25" s="97"/>
      <c r="I25" s="97"/>
      <c r="J25" s="103"/>
      <c r="K25" s="103"/>
      <c r="L25" s="103"/>
      <c r="M25" s="103"/>
      <c r="N25" s="103"/>
      <c r="O25" s="103"/>
      <c r="P25" s="103"/>
      <c r="Q25" s="103"/>
    </row>
    <row r="26" spans="2:17" ht="15" hidden="1">
      <c r="B26" s="97"/>
      <c r="C26" s="97"/>
      <c r="D26" s="97"/>
      <c r="E26" s="97"/>
      <c r="F26" s="97"/>
      <c r="G26" s="97"/>
      <c r="H26" s="97"/>
      <c r="I26" s="97"/>
      <c r="J26" s="103"/>
      <c r="K26" s="103"/>
      <c r="L26" s="103"/>
      <c r="M26" s="103"/>
      <c r="N26" s="103"/>
      <c r="O26" s="103"/>
      <c r="P26" s="103"/>
      <c r="Q26" s="103"/>
    </row>
    <row r="27" spans="2:17" ht="0.75" customHeight="1" hidden="1">
      <c r="B27" s="97"/>
      <c r="C27" s="97"/>
      <c r="D27" s="97"/>
      <c r="E27" s="97"/>
      <c r="F27" s="97"/>
      <c r="G27" s="97"/>
      <c r="H27" s="97"/>
      <c r="I27" s="97"/>
      <c r="J27" s="103"/>
      <c r="K27" s="103"/>
      <c r="L27" s="103"/>
      <c r="M27" s="103"/>
      <c r="N27" s="103"/>
      <c r="O27" s="103"/>
      <c r="P27" s="103"/>
      <c r="Q27" s="103"/>
    </row>
    <row r="28" spans="2:17" ht="3.75" customHeight="1" hidden="1">
      <c r="B28" s="97"/>
      <c r="C28" s="97"/>
      <c r="D28" s="97"/>
      <c r="E28" s="97"/>
      <c r="F28" s="97"/>
      <c r="G28" s="97"/>
      <c r="H28" s="97"/>
      <c r="I28" s="97"/>
      <c r="J28" s="103"/>
      <c r="K28" s="103"/>
      <c r="L28" s="103"/>
      <c r="M28" s="103"/>
      <c r="N28" s="103"/>
      <c r="O28" s="103"/>
      <c r="P28" s="103"/>
      <c r="Q28" s="103"/>
    </row>
    <row r="29" spans="2:17" ht="15" hidden="1">
      <c r="B29" s="97"/>
      <c r="C29" s="97"/>
      <c r="D29" s="97"/>
      <c r="E29" s="97"/>
      <c r="F29" s="97"/>
      <c r="G29" s="97"/>
      <c r="H29" s="97"/>
      <c r="I29" s="97"/>
      <c r="J29" s="103"/>
      <c r="K29" s="103"/>
      <c r="L29" s="103"/>
      <c r="M29" s="103"/>
      <c r="N29" s="103"/>
      <c r="O29" s="103"/>
      <c r="P29" s="103"/>
      <c r="Q29" s="103"/>
    </row>
    <row r="30" spans="2:17" ht="0.75" customHeight="1" hidden="1">
      <c r="B30" s="97"/>
      <c r="C30" s="97"/>
      <c r="D30" s="97"/>
      <c r="E30" s="97"/>
      <c r="F30" s="97"/>
      <c r="G30" s="97"/>
      <c r="H30" s="97"/>
      <c r="I30" s="97"/>
      <c r="J30" s="103"/>
      <c r="K30" s="103"/>
      <c r="L30" s="103"/>
      <c r="M30" s="103"/>
      <c r="N30" s="103"/>
      <c r="O30" s="103"/>
      <c r="P30" s="103"/>
      <c r="Q30" s="103"/>
    </row>
    <row r="31" spans="2:17" ht="15" hidden="1">
      <c r="B31" s="97"/>
      <c r="C31" s="97"/>
      <c r="D31" s="97"/>
      <c r="E31" s="97"/>
      <c r="F31" s="97"/>
      <c r="G31" s="97"/>
      <c r="H31" s="97"/>
      <c r="I31" s="97"/>
      <c r="J31" s="103"/>
      <c r="K31" s="103"/>
      <c r="L31" s="103"/>
      <c r="M31" s="103"/>
      <c r="N31" s="103"/>
      <c r="O31" s="103"/>
      <c r="P31" s="103"/>
      <c r="Q31" s="103"/>
    </row>
    <row r="32" spans="2:17" ht="15" hidden="1">
      <c r="B32" s="97"/>
      <c r="C32" s="97"/>
      <c r="D32" s="97"/>
      <c r="E32" s="97"/>
      <c r="F32" s="97"/>
      <c r="G32" s="97"/>
      <c r="H32" s="97"/>
      <c r="I32" s="97"/>
      <c r="J32" s="103"/>
      <c r="K32" s="103"/>
      <c r="L32" s="103"/>
      <c r="M32" s="103"/>
      <c r="N32" s="103"/>
      <c r="O32" s="103"/>
      <c r="P32" s="103"/>
      <c r="Q32" s="103"/>
    </row>
    <row r="33" spans="2:17" ht="15">
      <c r="B33" s="97"/>
      <c r="C33" s="97"/>
      <c r="D33" s="97"/>
      <c r="E33" s="97"/>
      <c r="F33" s="97"/>
      <c r="G33" s="98"/>
      <c r="H33" s="98"/>
      <c r="I33" s="112"/>
      <c r="J33" s="103"/>
      <c r="K33" s="103"/>
      <c r="L33" s="103"/>
      <c r="M33" s="103"/>
      <c r="N33" s="103"/>
      <c r="O33" s="103"/>
      <c r="P33" s="103"/>
      <c r="Q33" s="103"/>
    </row>
    <row r="34" spans="2:17" ht="15">
      <c r="B34" s="97"/>
      <c r="C34" s="97"/>
      <c r="D34" s="97"/>
      <c r="E34" s="97"/>
      <c r="F34" s="97"/>
      <c r="G34" s="97"/>
      <c r="H34" s="100" t="s">
        <v>23</v>
      </c>
      <c r="I34" s="113">
        <f>SUM(I17:I33)</f>
        <v>2625.89</v>
      </c>
      <c r="J34" s="103"/>
      <c r="K34" s="103"/>
      <c r="L34" s="103"/>
      <c r="M34" s="103"/>
      <c r="N34" s="103"/>
      <c r="O34" s="103"/>
      <c r="P34" s="103"/>
      <c r="Q34" s="103"/>
    </row>
    <row r="35" spans="1:10" ht="15">
      <c r="A35" s="413" t="s">
        <v>106</v>
      </c>
      <c r="B35" s="413"/>
      <c r="C35" s="413"/>
      <c r="D35" s="413"/>
      <c r="E35" s="413"/>
      <c r="F35" s="413"/>
      <c r="G35" s="413"/>
      <c r="H35" s="413"/>
      <c r="I35" s="413"/>
      <c r="J35" s="413"/>
    </row>
    <row r="36" spans="1:10" ht="15">
      <c r="A36" s="413"/>
      <c r="B36" s="413"/>
      <c r="C36" s="413"/>
      <c r="D36" s="413"/>
      <c r="E36" s="413"/>
      <c r="F36" s="413"/>
      <c r="G36" s="413"/>
      <c r="H36" s="413"/>
      <c r="I36" s="413"/>
      <c r="J36" s="413"/>
    </row>
    <row r="37" ht="15" hidden="1"/>
    <row r="38" ht="15" hidden="1"/>
    <row r="39" spans="1:9" ht="15">
      <c r="A39" s="115"/>
      <c r="B39" s="116"/>
      <c r="C39" s="116"/>
      <c r="D39" s="116"/>
      <c r="E39" s="116"/>
      <c r="F39" s="116"/>
      <c r="G39" s="116"/>
      <c r="H39" s="207"/>
      <c r="I39" s="207"/>
    </row>
    <row r="40" spans="1:9" ht="18.75">
      <c r="A40" s="115"/>
      <c r="B40" s="119" t="s">
        <v>198</v>
      </c>
      <c r="C40" s="118"/>
      <c r="D40" s="118"/>
      <c r="E40" s="118"/>
      <c r="F40" s="118"/>
      <c r="G40" s="119"/>
      <c r="H40" s="116"/>
      <c r="I40" s="207"/>
    </row>
    <row r="41" spans="1:9" ht="18.75">
      <c r="A41" s="115"/>
      <c r="B41" s="118" t="s">
        <v>108</v>
      </c>
      <c r="C41" s="119" t="s">
        <v>165</v>
      </c>
      <c r="D41" s="119"/>
      <c r="E41" s="119"/>
      <c r="F41" s="118"/>
      <c r="G41" s="119"/>
      <c r="H41" s="116"/>
      <c r="I41" s="207"/>
    </row>
    <row r="42" spans="1:9" ht="18.75">
      <c r="A42" s="115"/>
      <c r="B42" s="118" t="s">
        <v>109</v>
      </c>
      <c r="C42" s="169">
        <v>1958.22</v>
      </c>
      <c r="D42" s="119" t="s">
        <v>110</v>
      </c>
      <c r="E42" s="119"/>
      <c r="F42" s="118"/>
      <c r="G42" s="119"/>
      <c r="H42" s="116"/>
      <c r="I42" s="207"/>
    </row>
    <row r="43" spans="1:9" ht="18" customHeight="1">
      <c r="A43" s="115"/>
      <c r="B43" s="118" t="s">
        <v>111</v>
      </c>
      <c r="C43" s="120" t="s">
        <v>195</v>
      </c>
      <c r="D43" s="119" t="s">
        <v>113</v>
      </c>
      <c r="E43" s="119"/>
      <c r="F43" s="207"/>
      <c r="G43" s="118"/>
      <c r="H43" s="116"/>
      <c r="I43" s="207"/>
    </row>
    <row r="44" spans="1:11" ht="18" customHeight="1">
      <c r="A44" s="115"/>
      <c r="B44" s="118"/>
      <c r="C44" s="120"/>
      <c r="D44" s="119"/>
      <c r="E44" s="119"/>
      <c r="F44" s="207"/>
      <c r="G44" s="118"/>
      <c r="H44" s="116"/>
      <c r="I44" s="207"/>
      <c r="K44" s="208" t="s">
        <v>156</v>
      </c>
    </row>
    <row r="45" spans="1:12" ht="60" customHeight="1">
      <c r="A45" s="115"/>
      <c r="B45" s="170"/>
      <c r="C45" s="171"/>
      <c r="D45" s="172"/>
      <c r="E45" s="172"/>
      <c r="F45" s="172"/>
      <c r="G45" s="173" t="s">
        <v>114</v>
      </c>
      <c r="H45" s="205" t="s">
        <v>36</v>
      </c>
      <c r="I45" s="205" t="s">
        <v>179</v>
      </c>
      <c r="J45" s="175" t="s">
        <v>157</v>
      </c>
      <c r="K45" s="166" t="s">
        <v>158</v>
      </c>
      <c r="L45" s="176" t="s">
        <v>159</v>
      </c>
    </row>
    <row r="46" spans="1:17" ht="12.75" customHeight="1">
      <c r="A46" s="115"/>
      <c r="B46" s="170"/>
      <c r="C46" s="171"/>
      <c r="D46" s="172"/>
      <c r="E46" s="172"/>
      <c r="F46" s="172"/>
      <c r="G46" s="177" t="s">
        <v>37</v>
      </c>
      <c r="H46" s="177" t="s">
        <v>37</v>
      </c>
      <c r="I46" s="177" t="s">
        <v>37</v>
      </c>
      <c r="J46" s="177" t="s">
        <v>37</v>
      </c>
      <c r="K46" s="177" t="s">
        <v>37</v>
      </c>
      <c r="L46" s="97"/>
      <c r="O46" s="225" t="s">
        <v>137</v>
      </c>
      <c r="P46" s="225" t="s">
        <v>160</v>
      </c>
      <c r="Q46" s="225" t="s">
        <v>188</v>
      </c>
    </row>
    <row r="47" spans="1:17" ht="33" customHeight="1">
      <c r="A47" s="115"/>
      <c r="B47" s="362" t="s">
        <v>115</v>
      </c>
      <c r="C47" s="362"/>
      <c r="D47" s="362"/>
      <c r="E47" s="362"/>
      <c r="F47" s="362"/>
      <c r="G47" s="178">
        <f>G49+G50</f>
        <v>13.309999999999999</v>
      </c>
      <c r="H47" s="179">
        <f>H49+H50</f>
        <v>26063.809999999998</v>
      </c>
      <c r="I47" s="179">
        <f>I49+I50+I51</f>
        <v>31326.95</v>
      </c>
      <c r="J47" s="180">
        <f>J50+J49</f>
        <v>18544.3416</v>
      </c>
      <c r="K47" s="180">
        <f>I47-J47</f>
        <v>12782.608400000001</v>
      </c>
      <c r="L47" s="180">
        <f>L49+L50</f>
        <v>-5263.140000000001</v>
      </c>
      <c r="O47" s="227">
        <v>17792.39</v>
      </c>
      <c r="P47" s="226">
        <v>13534.560000000001</v>
      </c>
      <c r="Q47" s="225">
        <v>2682.1400000000003</v>
      </c>
    </row>
    <row r="48" spans="1:12" ht="18" customHeight="1">
      <c r="A48" s="115"/>
      <c r="B48" s="363" t="s">
        <v>116</v>
      </c>
      <c r="C48" s="364"/>
      <c r="D48" s="364"/>
      <c r="E48" s="364"/>
      <c r="F48" s="365"/>
      <c r="G48" s="183"/>
      <c r="H48" s="184"/>
      <c r="I48" s="184"/>
      <c r="J48" s="185"/>
      <c r="K48" s="185"/>
      <c r="L48" s="151"/>
    </row>
    <row r="49" spans="1:15" ht="18" customHeight="1">
      <c r="A49" s="115"/>
      <c r="B49" s="366" t="s">
        <v>13</v>
      </c>
      <c r="C49" s="366"/>
      <c r="D49" s="366"/>
      <c r="E49" s="366"/>
      <c r="F49" s="366"/>
      <c r="G49" s="183">
        <v>7.55</v>
      </c>
      <c r="H49" s="184">
        <f>ROUND(G49*C42,2)</f>
        <v>14784.56</v>
      </c>
      <c r="I49" s="184">
        <f>O47</f>
        <v>17792.39</v>
      </c>
      <c r="J49" s="184">
        <f>H61</f>
        <v>18544.3416</v>
      </c>
      <c r="K49" s="184">
        <f>I49-J49</f>
        <v>-751.9516000000003</v>
      </c>
      <c r="L49" s="151">
        <f>H49-I49</f>
        <v>-3007.83</v>
      </c>
      <c r="O49" s="207">
        <f>H47-I47</f>
        <v>-5263.140000000003</v>
      </c>
    </row>
    <row r="50" spans="1:24" ht="18" customHeight="1">
      <c r="A50" s="115"/>
      <c r="B50" s="366" t="s">
        <v>52</v>
      </c>
      <c r="C50" s="366"/>
      <c r="D50" s="366"/>
      <c r="E50" s="366"/>
      <c r="F50" s="366"/>
      <c r="G50" s="183">
        <v>5.76</v>
      </c>
      <c r="H50" s="184">
        <f>ROUND(G50*C42,2)-0.1</f>
        <v>11279.25</v>
      </c>
      <c r="I50" s="184">
        <f>P47</f>
        <v>13534.560000000001</v>
      </c>
      <c r="J50" s="184">
        <f>H69</f>
        <v>0</v>
      </c>
      <c r="K50" s="184">
        <f>I50-J50</f>
        <v>13534.560000000001</v>
      </c>
      <c r="L50" s="151">
        <f>H50-I50</f>
        <v>-2255.3100000000013</v>
      </c>
      <c r="X50" s="207">
        <v>1661362.54</v>
      </c>
    </row>
    <row r="51" spans="1:24" ht="28.5" customHeight="1" hidden="1">
      <c r="A51" s="115"/>
      <c r="B51" s="366"/>
      <c r="C51" s="366"/>
      <c r="D51" s="366"/>
      <c r="E51" s="366"/>
      <c r="F51" s="366"/>
      <c r="G51" s="97"/>
      <c r="H51" s="97"/>
      <c r="I51" s="97"/>
      <c r="J51" s="97"/>
      <c r="X51" s="207">
        <v>1998804.81</v>
      </c>
    </row>
    <row r="52" spans="2:24" ht="18" customHeight="1">
      <c r="B52" s="233"/>
      <c r="C52" s="234"/>
      <c r="X52" s="207">
        <f>X50-X51</f>
        <v>-337442.27</v>
      </c>
    </row>
    <row r="53" spans="2:24" ht="18" customHeight="1">
      <c r="B53" s="362" t="s">
        <v>117</v>
      </c>
      <c r="C53" s="362"/>
      <c r="D53" s="362"/>
      <c r="E53" s="362"/>
      <c r="F53" s="362"/>
      <c r="G53" s="178">
        <v>1.5</v>
      </c>
      <c r="H53" s="179">
        <v>2349.6000000000004</v>
      </c>
      <c r="I53" s="179">
        <f>Q47</f>
        <v>2682.1400000000003</v>
      </c>
      <c r="J53" s="180">
        <v>0</v>
      </c>
      <c r="K53" s="180">
        <f>'июнь 2013г'!I58+свод!K102-J53</f>
        <v>135291.84</v>
      </c>
      <c r="L53" s="151">
        <f>H53-I53</f>
        <v>-332.53999999999996</v>
      </c>
      <c r="X53" s="207"/>
    </row>
    <row r="54" spans="2:24" ht="18" customHeight="1">
      <c r="B54" s="118"/>
      <c r="C54" s="120"/>
      <c r="D54" s="119"/>
      <c r="E54" s="119"/>
      <c r="F54" s="119"/>
      <c r="G54" s="118"/>
      <c r="H54" s="116"/>
      <c r="I54" s="207"/>
      <c r="X54" s="207"/>
    </row>
    <row r="55" spans="2:24" ht="18" customHeight="1">
      <c r="B55" s="118"/>
      <c r="C55" s="120"/>
      <c r="D55" s="412" t="s">
        <v>200</v>
      </c>
      <c r="E55" s="412"/>
      <c r="F55" s="412"/>
      <c r="G55" s="151">
        <v>20000</v>
      </c>
      <c r="H55" s="151" t="s">
        <v>37</v>
      </c>
      <c r="X55" s="207"/>
    </row>
    <row r="56" spans="2:24" ht="18" customHeight="1">
      <c r="B56" s="118"/>
      <c r="C56" s="120"/>
      <c r="D56" s="412" t="s">
        <v>182</v>
      </c>
      <c r="E56" s="412"/>
      <c r="F56" s="412"/>
      <c r="G56" s="151">
        <v>16277.800000000017</v>
      </c>
      <c r="H56" s="151" t="s">
        <v>37</v>
      </c>
      <c r="X56" s="207"/>
    </row>
    <row r="57" spans="2:24" ht="18" customHeight="1">
      <c r="B57" s="118"/>
      <c r="C57" s="120"/>
      <c r="D57" s="237"/>
      <c r="E57" s="237"/>
      <c r="F57" s="238"/>
      <c r="G57" s="118"/>
      <c r="H57" s="116"/>
      <c r="I57" s="142"/>
      <c r="X57" s="207"/>
    </row>
    <row r="58" spans="1:11" ht="18.75">
      <c r="A58" s="207"/>
      <c r="B58" s="187"/>
      <c r="C58" s="124"/>
      <c r="D58" s="125"/>
      <c r="E58" s="125"/>
      <c r="F58" s="125"/>
      <c r="G58" s="126" t="s">
        <v>114</v>
      </c>
      <c r="H58" s="126" t="s">
        <v>118</v>
      </c>
      <c r="I58" s="207"/>
      <c r="K58" s="127"/>
    </row>
    <row r="59" spans="1:11" ht="11.25" customHeight="1">
      <c r="A59" s="188"/>
      <c r="B59" s="189"/>
      <c r="C59" s="124"/>
      <c r="D59" s="125"/>
      <c r="E59" s="125"/>
      <c r="F59" s="125"/>
      <c r="G59" s="121" t="s">
        <v>37</v>
      </c>
      <c r="H59" s="121" t="s">
        <v>37</v>
      </c>
      <c r="I59" s="207"/>
      <c r="K59" s="127"/>
    </row>
    <row r="60" spans="1:11" ht="18.75">
      <c r="A60" s="128" t="s">
        <v>119</v>
      </c>
      <c r="B60" s="393" t="s">
        <v>186</v>
      </c>
      <c r="C60" s="394"/>
      <c r="D60" s="394"/>
      <c r="E60" s="394"/>
      <c r="F60" s="394"/>
      <c r="G60" s="97"/>
      <c r="H60" s="122">
        <f>H61+H69</f>
        <v>18544.3416</v>
      </c>
      <c r="I60" s="207"/>
      <c r="K60" s="127"/>
    </row>
    <row r="61" spans="1:11" ht="18.75">
      <c r="A61" s="130" t="s">
        <v>121</v>
      </c>
      <c r="B61" s="395" t="s">
        <v>122</v>
      </c>
      <c r="C61" s="396"/>
      <c r="D61" s="396"/>
      <c r="E61" s="396"/>
      <c r="F61" s="397"/>
      <c r="G61" s="131">
        <f>G62+G63+G64+G66+G68</f>
        <v>9.47</v>
      </c>
      <c r="H61" s="131">
        <f>H62+H63+H64+H66+H68</f>
        <v>18544.3416</v>
      </c>
      <c r="I61" s="207"/>
      <c r="K61" s="132"/>
    </row>
    <row r="62" spans="1:26" ht="15">
      <c r="A62" s="242" t="s">
        <v>123</v>
      </c>
      <c r="B62" s="398" t="s">
        <v>161</v>
      </c>
      <c r="C62" s="399"/>
      <c r="D62" s="399"/>
      <c r="E62" s="399"/>
      <c r="F62" s="400"/>
      <c r="G62" s="190">
        <v>1.87</v>
      </c>
      <c r="H62" s="244">
        <f>ROUND(G62*C42,2)</f>
        <v>3661.87</v>
      </c>
      <c r="I62" s="207"/>
      <c r="K62" s="132"/>
      <c r="V62" s="376" t="s">
        <v>117</v>
      </c>
      <c r="W62" s="377"/>
      <c r="X62" s="377"/>
      <c r="Y62" s="377"/>
      <c r="Z62" s="378"/>
    </row>
    <row r="63" spans="1:26" ht="15">
      <c r="A63" s="242" t="s">
        <v>125</v>
      </c>
      <c r="B63" s="401" t="s">
        <v>124</v>
      </c>
      <c r="C63" s="382"/>
      <c r="D63" s="382"/>
      <c r="E63" s="382"/>
      <c r="F63" s="382"/>
      <c r="G63" s="243">
        <v>2.2</v>
      </c>
      <c r="H63" s="244">
        <f>ROUND(G63*C42,2)</f>
        <v>4308.08</v>
      </c>
      <c r="I63" s="207"/>
      <c r="K63" s="132"/>
      <c r="V63" s="146" t="s">
        <v>66</v>
      </c>
      <c r="W63" s="147" t="s">
        <v>68</v>
      </c>
      <c r="X63" s="146" t="s">
        <v>3</v>
      </c>
      <c r="Y63" s="146" t="s">
        <v>4</v>
      </c>
      <c r="Z63" s="148" t="s">
        <v>70</v>
      </c>
    </row>
    <row r="64" spans="1:26" ht="15">
      <c r="A64" s="386" t="s">
        <v>127</v>
      </c>
      <c r="B64" s="387" t="s">
        <v>196</v>
      </c>
      <c r="C64" s="388"/>
      <c r="D64" s="388"/>
      <c r="E64" s="388"/>
      <c r="F64" s="388"/>
      <c r="G64" s="389">
        <v>1.58</v>
      </c>
      <c r="H64" s="390">
        <f>ROUND(G64*C42,2)</f>
        <v>3093.99</v>
      </c>
      <c r="I64" s="207"/>
      <c r="V64" s="149" t="s">
        <v>71</v>
      </c>
      <c r="W64" s="196">
        <f>'июнь 2013г'!F71</f>
        <v>0</v>
      </c>
      <c r="X64" s="203">
        <v>2250.01</v>
      </c>
      <c r="Y64" s="196">
        <f>'июнь 2013г'!H71</f>
        <v>1220.73</v>
      </c>
      <c r="Z64" s="196">
        <f>'июнь 2013г'!I71</f>
        <v>1029.28</v>
      </c>
    </row>
    <row r="65" spans="1:26" ht="18.75" customHeight="1">
      <c r="A65" s="386"/>
      <c r="B65" s="388"/>
      <c r="C65" s="388"/>
      <c r="D65" s="388"/>
      <c r="E65" s="388"/>
      <c r="F65" s="388"/>
      <c r="G65" s="389"/>
      <c r="H65" s="390"/>
      <c r="I65" s="207"/>
      <c r="V65" s="149" t="s">
        <v>80</v>
      </c>
      <c r="W65" s="196">
        <f>'июнь 2013г'!F72</f>
        <v>1029.28</v>
      </c>
      <c r="X65" s="196">
        <f>'июнь 2013г'!G72</f>
        <v>2225.25</v>
      </c>
      <c r="Y65" s="196">
        <f>'июнь 2013г'!H72</f>
        <v>2029.35</v>
      </c>
      <c r="Z65" s="196">
        <f>'июнь 2013г'!I72</f>
        <v>1225.18</v>
      </c>
    </row>
    <row r="66" spans="1:26" ht="21" customHeight="1">
      <c r="A66" s="386" t="s">
        <v>129</v>
      </c>
      <c r="B66" s="387" t="s">
        <v>130</v>
      </c>
      <c r="C66" s="388"/>
      <c r="D66" s="388"/>
      <c r="E66" s="388"/>
      <c r="F66" s="388"/>
      <c r="G66" s="389">
        <v>1.28</v>
      </c>
      <c r="H66" s="390">
        <f>G66*C42</f>
        <v>2506.5216</v>
      </c>
      <c r="I66" s="207"/>
      <c r="V66" s="149" t="s">
        <v>84</v>
      </c>
      <c r="W66" s="196">
        <f>'июнь 2013г'!F73</f>
        <v>1225.18</v>
      </c>
      <c r="X66" s="196">
        <f>'июнь 2013г'!G73</f>
        <v>2299.8</v>
      </c>
      <c r="Y66" s="196">
        <f>'июнь 2013г'!H73</f>
        <v>2247.16</v>
      </c>
      <c r="Z66" s="196">
        <f>'июнь 2013г'!I73</f>
        <v>1277.82</v>
      </c>
    </row>
    <row r="67" spans="1:26" ht="15">
      <c r="A67" s="386"/>
      <c r="B67" s="388"/>
      <c r="C67" s="388"/>
      <c r="D67" s="388"/>
      <c r="E67" s="388"/>
      <c r="F67" s="388"/>
      <c r="G67" s="389"/>
      <c r="H67" s="390"/>
      <c r="I67" s="207"/>
      <c r="V67" s="149" t="s">
        <v>92</v>
      </c>
      <c r="W67" s="196">
        <f>'июнь 2013г'!F74</f>
        <v>1277.82</v>
      </c>
      <c r="X67" s="196">
        <f>'июнь 2013г'!G74</f>
        <v>2299.8</v>
      </c>
      <c r="Y67" s="196">
        <f>'июнь 2013г'!H74</f>
        <v>1996.01</v>
      </c>
      <c r="Z67" s="196">
        <f>'июнь 2013г'!I74</f>
        <v>1581.61</v>
      </c>
    </row>
    <row r="68" spans="1:26" ht="15">
      <c r="A68" s="245" t="s">
        <v>131</v>
      </c>
      <c r="B68" s="388" t="s">
        <v>197</v>
      </c>
      <c r="C68" s="388"/>
      <c r="D68" s="388"/>
      <c r="E68" s="388"/>
      <c r="F68" s="388"/>
      <c r="G68" s="193">
        <v>2.54</v>
      </c>
      <c r="H68" s="135">
        <f>ROUND(G68*C42,2)</f>
        <v>4973.88</v>
      </c>
      <c r="I68" s="207"/>
      <c r="L68" s="207">
        <f>K49+K50+J53+'июнь 2013г'!I65</f>
        <v>628.2984000000015</v>
      </c>
      <c r="O68" s="207">
        <f>I47+J53-H60</f>
        <v>12782.608400000001</v>
      </c>
      <c r="V68" s="150" t="s">
        <v>98</v>
      </c>
      <c r="W68" s="196">
        <f>'июнь 2013г'!F75</f>
        <v>1581.61</v>
      </c>
      <c r="X68" s="196">
        <f>'июнь 2013г'!G75</f>
        <v>2349.6</v>
      </c>
      <c r="Y68" s="196" t="e">
        <f>'июнь 2013г'!H75-#REF!</f>
        <v>#REF!</v>
      </c>
      <c r="Z68" s="196">
        <f>'июнь 2013г'!I75</f>
        <v>1987.39</v>
      </c>
    </row>
    <row r="69" spans="1:26" ht="18.75">
      <c r="A69" s="123" t="s">
        <v>133</v>
      </c>
      <c r="B69" s="411" t="s">
        <v>185</v>
      </c>
      <c r="C69" s="380"/>
      <c r="D69" s="380"/>
      <c r="E69" s="380"/>
      <c r="F69" s="380"/>
      <c r="G69" s="123"/>
      <c r="H69" s="123">
        <f>H70+H71+H72+H73+H74+H75</f>
        <v>0</v>
      </c>
      <c r="I69" s="207"/>
      <c r="V69" s="149" t="s">
        <v>101</v>
      </c>
      <c r="W69" s="151">
        <f>Z68</f>
        <v>1987.39</v>
      </c>
      <c r="X69" s="97">
        <v>2349.6000000000004</v>
      </c>
      <c r="Y69" s="97">
        <v>2415.5200000000004</v>
      </c>
      <c r="Z69" s="151">
        <f>W69+X69-Y69+L90</f>
        <v>1921.4700000000003</v>
      </c>
    </row>
    <row r="70" spans="1:9" ht="15">
      <c r="A70" s="142"/>
      <c r="B70" s="381" t="s">
        <v>163</v>
      </c>
      <c r="C70" s="382"/>
      <c r="D70" s="382"/>
      <c r="E70" s="382"/>
      <c r="F70" s="382"/>
      <c r="G70" s="134"/>
      <c r="H70" s="134"/>
      <c r="I70" s="207"/>
    </row>
    <row r="71" spans="1:12" ht="15">
      <c r="A71" s="142"/>
      <c r="B71" s="381" t="s">
        <v>135</v>
      </c>
      <c r="C71" s="382"/>
      <c r="D71" s="382"/>
      <c r="E71" s="382"/>
      <c r="F71" s="382"/>
      <c r="G71" s="135"/>
      <c r="H71" s="135"/>
      <c r="I71" s="207"/>
      <c r="L71" s="207">
        <f>L68+21.9</f>
        <v>650.1984000000015</v>
      </c>
    </row>
    <row r="72" spans="1:9" ht="15">
      <c r="A72" s="133"/>
      <c r="B72" s="383" t="s">
        <v>194</v>
      </c>
      <c r="C72" s="384"/>
      <c r="D72" s="384"/>
      <c r="E72" s="384"/>
      <c r="F72" s="385"/>
      <c r="G72" s="135"/>
      <c r="H72" s="135">
        <v>0</v>
      </c>
      <c r="I72" s="207"/>
    </row>
    <row r="73" spans="1:9" ht="15" customHeight="1">
      <c r="A73" s="133"/>
      <c r="B73" s="383" t="s">
        <v>194</v>
      </c>
      <c r="C73" s="384"/>
      <c r="D73" s="384"/>
      <c r="E73" s="384"/>
      <c r="F73" s="385"/>
      <c r="G73" s="135"/>
      <c r="H73" s="135">
        <v>0</v>
      </c>
      <c r="I73" s="207"/>
    </row>
    <row r="74" spans="1:9" ht="15" customHeight="1">
      <c r="A74" s="133"/>
      <c r="B74" s="383" t="s">
        <v>194</v>
      </c>
      <c r="C74" s="384"/>
      <c r="D74" s="384"/>
      <c r="E74" s="384"/>
      <c r="F74" s="385"/>
      <c r="G74" s="135"/>
      <c r="H74" s="135">
        <v>0</v>
      </c>
      <c r="I74" s="207"/>
    </row>
    <row r="75" spans="1:11" ht="15" customHeight="1">
      <c r="A75" s="133"/>
      <c r="B75" s="383" t="s">
        <v>194</v>
      </c>
      <c r="C75" s="384"/>
      <c r="D75" s="384"/>
      <c r="E75" s="384"/>
      <c r="F75" s="385"/>
      <c r="G75" s="135"/>
      <c r="H75" s="135"/>
      <c r="I75" s="207"/>
      <c r="K75" s="207">
        <f>F82+I47-H60</f>
        <v>-31567.411599999996</v>
      </c>
    </row>
    <row r="76" spans="1:9" ht="15">
      <c r="A76" s="133"/>
      <c r="B76" s="136"/>
      <c r="C76" s="137"/>
      <c r="D76" s="137"/>
      <c r="E76" s="137"/>
      <c r="F76" s="137"/>
      <c r="G76" s="138"/>
      <c r="H76" s="138"/>
      <c r="I76" s="207"/>
    </row>
    <row r="77" spans="1:9" ht="15">
      <c r="A77" s="133"/>
      <c r="B77" s="136"/>
      <c r="C77" s="137"/>
      <c r="D77" s="137"/>
      <c r="E77" s="137"/>
      <c r="F77" s="137"/>
      <c r="G77" s="139"/>
      <c r="H77" s="207"/>
      <c r="I77" s="207"/>
    </row>
    <row r="78" ht="18.75" customHeight="1">
      <c r="A78" s="133"/>
    </row>
    <row r="79" spans="1:12" ht="27.75" customHeight="1">
      <c r="A79" s="133"/>
      <c r="L79" s="207"/>
    </row>
    <row r="80" spans="1:12" s="103" customFormat="1" ht="18.75">
      <c r="A80" s="136"/>
      <c r="B80" s="137"/>
      <c r="C80" s="137"/>
      <c r="D80" s="137"/>
      <c r="E80" s="137"/>
      <c r="F80" s="403" t="s">
        <v>52</v>
      </c>
      <c r="G80" s="404"/>
      <c r="H80" s="405" t="s">
        <v>117</v>
      </c>
      <c r="I80" s="404"/>
      <c r="K80" s="103">
        <v>-44350.02</v>
      </c>
      <c r="L80" s="142"/>
    </row>
    <row r="81" spans="1:9" ht="15">
      <c r="A81" s="136"/>
      <c r="B81" s="137"/>
      <c r="C81" s="137"/>
      <c r="D81" s="137"/>
      <c r="E81" s="137"/>
      <c r="F81" s="406" t="s">
        <v>37</v>
      </c>
      <c r="G81" s="407"/>
      <c r="H81" s="406" t="s">
        <v>37</v>
      </c>
      <c r="I81" s="407"/>
    </row>
    <row r="82" spans="1:12" ht="18.75">
      <c r="A82" s="379" t="s">
        <v>183</v>
      </c>
      <c r="B82" s="380"/>
      <c r="C82" s="380"/>
      <c r="D82" s="380"/>
      <c r="E82" s="402"/>
      <c r="F82" s="408">
        <v>-44350.02</v>
      </c>
      <c r="G82" s="409"/>
      <c r="H82" s="408">
        <v>16990.04</v>
      </c>
      <c r="I82" s="409"/>
      <c r="K82" s="255" t="s">
        <v>199</v>
      </c>
      <c r="L82" s="255" t="s">
        <v>201</v>
      </c>
    </row>
    <row r="83" spans="1:12" ht="18.75">
      <c r="A83" s="379" t="s">
        <v>184</v>
      </c>
      <c r="B83" s="380"/>
      <c r="C83" s="380"/>
      <c r="D83" s="380"/>
      <c r="E83" s="402"/>
      <c r="F83" s="408">
        <f>F82+I47-H60+G55+G56</f>
        <v>4710.388400000022</v>
      </c>
      <c r="G83" s="409"/>
      <c r="H83" s="410">
        <f>H82+I53-J53</f>
        <v>19672.18</v>
      </c>
      <c r="I83" s="409"/>
      <c r="K83" s="256">
        <f>F83</f>
        <v>4710.388400000022</v>
      </c>
      <c r="L83" s="256">
        <f>H83</f>
        <v>19672.18</v>
      </c>
    </row>
    <row r="88" spans="1:9" ht="15">
      <c r="A88" s="115"/>
      <c r="H88" s="207"/>
      <c r="I88" s="207"/>
    </row>
    <row r="89" spans="1:9" ht="15">
      <c r="A89" s="115"/>
      <c r="H89" s="207"/>
      <c r="I89" s="207"/>
    </row>
    <row r="90" ht="15">
      <c r="H90" s="207"/>
    </row>
    <row r="91" spans="3:6" ht="15">
      <c r="C91" s="142"/>
      <c r="D91" s="202"/>
      <c r="E91" s="202"/>
      <c r="F91" s="202"/>
    </row>
    <row r="95" spans="1:6" ht="15">
      <c r="A95" s="208" t="s">
        <v>136</v>
      </c>
      <c r="F95" s="208" t="s">
        <v>63</v>
      </c>
    </row>
  </sheetData>
  <sheetProtection/>
  <mergeCells count="41">
    <mergeCell ref="A64:A65"/>
    <mergeCell ref="B64:F65"/>
    <mergeCell ref="C14:D15"/>
    <mergeCell ref="B47:F47"/>
    <mergeCell ref="B48:F48"/>
    <mergeCell ref="B49:F49"/>
    <mergeCell ref="B50:F50"/>
    <mergeCell ref="B51:F51"/>
    <mergeCell ref="A35:J36"/>
    <mergeCell ref="G64:G65"/>
    <mergeCell ref="H64:H65"/>
    <mergeCell ref="B53:F53"/>
    <mergeCell ref="B60:F60"/>
    <mergeCell ref="B61:F61"/>
    <mergeCell ref="B62:F62"/>
    <mergeCell ref="B63:F63"/>
    <mergeCell ref="D55:F55"/>
    <mergeCell ref="D56:F56"/>
    <mergeCell ref="A66:A67"/>
    <mergeCell ref="B66:F67"/>
    <mergeCell ref="G66:G67"/>
    <mergeCell ref="H66:H67"/>
    <mergeCell ref="B68:F68"/>
    <mergeCell ref="B69:F69"/>
    <mergeCell ref="H82:I82"/>
    <mergeCell ref="B70:F70"/>
    <mergeCell ref="B71:F71"/>
    <mergeCell ref="B72:F72"/>
    <mergeCell ref="B73:F73"/>
    <mergeCell ref="B74:F74"/>
    <mergeCell ref="B75:F75"/>
    <mergeCell ref="A83:E83"/>
    <mergeCell ref="F83:G83"/>
    <mergeCell ref="H83:I83"/>
    <mergeCell ref="V62:Z62"/>
    <mergeCell ref="F80:G80"/>
    <mergeCell ref="H80:I80"/>
    <mergeCell ref="F81:G81"/>
    <mergeCell ref="H81:I81"/>
    <mergeCell ref="A82:E82"/>
    <mergeCell ref="F82:G82"/>
  </mergeCells>
  <printOptions/>
  <pageMargins left="0.31496062992125984" right="0.11811023622047245" top="0.35433070866141736" bottom="0.35433070866141736" header="0.31496062992125984" footer="0.31496062992125984"/>
  <pageSetup orientation="portrait" paperSize="9" scale="74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L64"/>
  <sheetViews>
    <sheetView tabSelected="1" view="pageBreakPreview" zoomScale="70" zoomScaleSheetLayoutView="70" zoomScalePageLayoutView="0" workbookViewId="0" topLeftCell="A31">
      <selection activeCell="A63" sqref="A63:F64"/>
    </sheetView>
  </sheetViews>
  <sheetFormatPr defaultColWidth="9.140625" defaultRowHeight="15"/>
  <cols>
    <col min="1" max="1" width="5.421875" style="246" customWidth="1"/>
    <col min="2" max="2" width="38.57421875" style="282" customWidth="1"/>
    <col min="3" max="3" width="26.57421875" style="247" customWidth="1"/>
    <col min="4" max="4" width="40.140625" style="250" customWidth="1"/>
    <col min="5" max="5" width="20.8515625" style="247" customWidth="1"/>
    <col min="6" max="6" width="18.8515625" style="247" customWidth="1"/>
    <col min="7" max="7" width="22.421875" style="247" bestFit="1" customWidth="1"/>
    <col min="8" max="8" width="12.28125" style="257" customWidth="1"/>
    <col min="9" max="9" width="9.28125" style="247" bestFit="1" customWidth="1"/>
    <col min="10" max="10" width="9.140625" style="247" customWidth="1"/>
    <col min="11" max="11" width="9.28125" style="247" bestFit="1" customWidth="1"/>
    <col min="12" max="16384" width="9.140625" style="247" customWidth="1"/>
  </cols>
  <sheetData>
    <row r="1" spans="1:7" ht="14.25" customHeight="1">
      <c r="A1" s="273"/>
      <c r="B1" s="279"/>
      <c r="C1" s="274"/>
      <c r="D1" s="267"/>
      <c r="E1" s="275"/>
      <c r="F1" s="275"/>
      <c r="G1" s="254"/>
    </row>
    <row r="2" spans="1:7" ht="18.75" customHeight="1">
      <c r="A2" s="268"/>
      <c r="B2" s="417" t="s">
        <v>208</v>
      </c>
      <c r="C2" s="417"/>
      <c r="D2" s="417"/>
      <c r="E2" s="417"/>
      <c r="F2" s="417"/>
      <c r="G2" s="262"/>
    </row>
    <row r="3" spans="1:7" ht="48.75" customHeight="1">
      <c r="A3" s="270"/>
      <c r="B3" s="418" t="s">
        <v>223</v>
      </c>
      <c r="C3" s="418"/>
      <c r="D3" s="418"/>
      <c r="E3" s="418"/>
      <c r="F3" s="418"/>
      <c r="G3" s="260"/>
    </row>
    <row r="4" spans="1:7" ht="20.25" customHeight="1">
      <c r="A4" s="270"/>
      <c r="B4" s="417" t="s">
        <v>224</v>
      </c>
      <c r="C4" s="417"/>
      <c r="D4" s="417"/>
      <c r="E4" s="417"/>
      <c r="F4" s="417"/>
      <c r="G4" s="261"/>
    </row>
    <row r="5" spans="1:7" ht="18.75">
      <c r="A5" s="270"/>
      <c r="B5" s="417" t="s">
        <v>255</v>
      </c>
      <c r="C5" s="417"/>
      <c r="D5" s="417"/>
      <c r="E5" s="417"/>
      <c r="F5" s="417"/>
      <c r="G5" s="261"/>
    </row>
    <row r="6" spans="1:7" ht="18.75">
      <c r="A6" s="270"/>
      <c r="B6" s="293"/>
      <c r="C6" s="270"/>
      <c r="D6" s="269"/>
      <c r="E6" s="270"/>
      <c r="F6" s="270"/>
      <c r="G6" s="261"/>
    </row>
    <row r="7" spans="1:7" ht="18.75">
      <c r="A7" s="270"/>
      <c r="B7" s="295"/>
      <c r="C7" s="295"/>
      <c r="D7" s="295"/>
      <c r="E7" s="295"/>
      <c r="F7" s="295"/>
      <c r="G7" s="261"/>
    </row>
    <row r="8" spans="1:7" ht="18.75">
      <c r="A8" s="270"/>
      <c r="B8" s="419" t="s">
        <v>256</v>
      </c>
      <c r="C8" s="419"/>
      <c r="D8" s="419"/>
      <c r="E8" s="419"/>
      <c r="F8" s="419"/>
      <c r="G8" s="261"/>
    </row>
    <row r="9" spans="1:7" ht="18.75">
      <c r="A9" s="270"/>
      <c r="B9" s="419"/>
      <c r="C9" s="419"/>
      <c r="D9" s="419"/>
      <c r="E9" s="419"/>
      <c r="F9" s="419"/>
      <c r="G9" s="261"/>
    </row>
    <row r="10" spans="1:8" s="288" customFormat="1" ht="18.75">
      <c r="A10" s="286"/>
      <c r="B10" s="280"/>
      <c r="C10" s="286"/>
      <c r="D10" s="269"/>
      <c r="E10" s="286"/>
      <c r="F10" s="286"/>
      <c r="G10" s="251"/>
      <c r="H10" s="287"/>
    </row>
    <row r="11" spans="1:11" ht="81" customHeight="1">
      <c r="A11" s="277" t="s">
        <v>119</v>
      </c>
      <c r="B11" s="296" t="s">
        <v>211</v>
      </c>
      <c r="C11" s="297" t="s">
        <v>212</v>
      </c>
      <c r="D11" s="298" t="s">
        <v>213</v>
      </c>
      <c r="E11" s="283"/>
      <c r="F11" s="259"/>
      <c r="G11" s="257"/>
      <c r="H11" s="247"/>
      <c r="J11" s="258"/>
      <c r="K11" s="253"/>
    </row>
    <row r="12" spans="1:11" s="263" customFormat="1" ht="81" customHeight="1">
      <c r="A12" s="271"/>
      <c r="B12" s="334" t="s">
        <v>161</v>
      </c>
      <c r="C12" s="308" t="s">
        <v>214</v>
      </c>
      <c r="D12" s="309" t="s">
        <v>216</v>
      </c>
      <c r="E12" s="333"/>
      <c r="F12" s="261"/>
      <c r="G12" s="265"/>
      <c r="J12" s="266"/>
      <c r="K12" s="264"/>
    </row>
    <row r="13" spans="1:11" s="304" customFormat="1" ht="56.25">
      <c r="A13" s="271"/>
      <c r="B13" s="299" t="s">
        <v>124</v>
      </c>
      <c r="C13" s="300" t="s">
        <v>214</v>
      </c>
      <c r="D13" s="301" t="s">
        <v>215</v>
      </c>
      <c r="E13" s="284"/>
      <c r="F13" s="302"/>
      <c r="G13" s="303"/>
      <c r="J13" s="305"/>
      <c r="K13" s="306"/>
    </row>
    <row r="14" spans="1:11" s="304" customFormat="1" ht="58.5" customHeight="1">
      <c r="A14" s="271"/>
      <c r="B14" s="307" t="s">
        <v>126</v>
      </c>
      <c r="C14" s="308" t="s">
        <v>214</v>
      </c>
      <c r="D14" s="309" t="s">
        <v>216</v>
      </c>
      <c r="E14" s="284"/>
      <c r="F14" s="302"/>
      <c r="G14" s="303"/>
      <c r="J14" s="305"/>
      <c r="K14" s="306"/>
    </row>
    <row r="15" spans="1:11" s="304" customFormat="1" ht="60" customHeight="1">
      <c r="A15" s="271"/>
      <c r="B15" s="310" t="s">
        <v>217</v>
      </c>
      <c r="C15" s="300" t="s">
        <v>214</v>
      </c>
      <c r="D15" s="300" t="s">
        <v>216</v>
      </c>
      <c r="E15" s="284"/>
      <c r="F15" s="302"/>
      <c r="G15" s="303"/>
      <c r="J15" s="305"/>
      <c r="K15" s="306"/>
    </row>
    <row r="16" spans="1:11" s="314" customFormat="1" ht="18.75">
      <c r="A16" s="271"/>
      <c r="B16" s="311"/>
      <c r="C16" s="312"/>
      <c r="D16" s="312"/>
      <c r="E16" s="284"/>
      <c r="F16" s="261"/>
      <c r="G16" s="313"/>
      <c r="J16" s="315"/>
      <c r="K16" s="316"/>
    </row>
    <row r="17" spans="1:11" s="263" customFormat="1" ht="75">
      <c r="A17" s="271" t="s">
        <v>203</v>
      </c>
      <c r="B17" s="317" t="s">
        <v>202</v>
      </c>
      <c r="C17" s="317" t="s">
        <v>210</v>
      </c>
      <c r="D17" s="317" t="s">
        <v>218</v>
      </c>
      <c r="E17" s="284"/>
      <c r="F17" s="261"/>
      <c r="G17" s="265"/>
      <c r="J17" s="266"/>
      <c r="K17" s="264"/>
    </row>
    <row r="18" spans="1:11" s="263" customFormat="1" ht="18.75">
      <c r="A18" s="271"/>
      <c r="B18" s="335" t="s">
        <v>235</v>
      </c>
      <c r="C18" s="319">
        <v>41862.38999999999</v>
      </c>
      <c r="D18" s="320"/>
      <c r="E18" s="284"/>
      <c r="F18" s="261"/>
      <c r="G18" s="265"/>
      <c r="J18" s="266"/>
      <c r="K18" s="264"/>
    </row>
    <row r="19" spans="1:11" s="263" customFormat="1" ht="18.75">
      <c r="A19" s="271"/>
      <c r="B19" s="321" t="s">
        <v>264</v>
      </c>
      <c r="C19" s="290">
        <v>601.85</v>
      </c>
      <c r="D19" s="285"/>
      <c r="E19" s="284"/>
      <c r="F19" s="261"/>
      <c r="G19" s="265"/>
      <c r="J19" s="266"/>
      <c r="K19" s="264"/>
    </row>
    <row r="20" spans="1:11" s="263" customFormat="1" ht="37.5">
      <c r="A20" s="271"/>
      <c r="B20" s="321" t="s">
        <v>265</v>
      </c>
      <c r="C20" s="290">
        <v>9154.72</v>
      </c>
      <c r="D20" s="285"/>
      <c r="E20" s="284"/>
      <c r="F20" s="261"/>
      <c r="G20" s="265"/>
      <c r="J20" s="266"/>
      <c r="K20" s="264"/>
    </row>
    <row r="21" spans="1:11" s="263" customFormat="1" ht="37.5">
      <c r="A21" s="271"/>
      <c r="B21" s="321" t="s">
        <v>266</v>
      </c>
      <c r="C21" s="290">
        <v>254.72</v>
      </c>
      <c r="D21" s="285"/>
      <c r="E21" s="276"/>
      <c r="F21" s="261"/>
      <c r="G21" s="265"/>
      <c r="J21" s="266"/>
      <c r="K21" s="264"/>
    </row>
    <row r="22" spans="1:11" s="263" customFormat="1" ht="18.75">
      <c r="A22" s="271"/>
      <c r="B22" s="321" t="s">
        <v>267</v>
      </c>
      <c r="C22" s="290">
        <v>310</v>
      </c>
      <c r="D22" s="285"/>
      <c r="E22" s="276"/>
      <c r="F22" s="261"/>
      <c r="G22" s="265"/>
      <c r="J22" s="266"/>
      <c r="K22" s="264"/>
    </row>
    <row r="23" spans="1:11" s="263" customFormat="1" ht="19.5" customHeight="1">
      <c r="A23" s="271"/>
      <c r="B23" s="321" t="s">
        <v>268</v>
      </c>
      <c r="C23" s="290">
        <v>2256.55</v>
      </c>
      <c r="D23" s="285"/>
      <c r="E23" s="276"/>
      <c r="F23" s="261"/>
      <c r="G23" s="265"/>
      <c r="J23" s="266"/>
      <c r="K23" s="264"/>
    </row>
    <row r="24" spans="1:11" s="263" customFormat="1" ht="18.75">
      <c r="A24" s="271"/>
      <c r="B24" s="318" t="s">
        <v>204</v>
      </c>
      <c r="C24" s="290">
        <v>71.3</v>
      </c>
      <c r="D24" s="285"/>
      <c r="E24" s="276"/>
      <c r="F24" s="261"/>
      <c r="G24" s="265"/>
      <c r="J24" s="266"/>
      <c r="K24" s="264"/>
    </row>
    <row r="25" spans="1:11" s="263" customFormat="1" ht="37.5">
      <c r="A25" s="271"/>
      <c r="B25" s="321" t="s">
        <v>269</v>
      </c>
      <c r="C25" s="290">
        <v>246.6</v>
      </c>
      <c r="D25" s="285"/>
      <c r="E25" s="276"/>
      <c r="F25" s="261"/>
      <c r="G25" s="265"/>
      <c r="J25" s="266"/>
      <c r="K25" s="264"/>
    </row>
    <row r="26" spans="1:11" s="263" customFormat="1" ht="19.5" customHeight="1">
      <c r="A26" s="271"/>
      <c r="B26" s="321" t="s">
        <v>270</v>
      </c>
      <c r="C26" s="290">
        <v>523.25</v>
      </c>
      <c r="D26" s="285"/>
      <c r="E26" s="276"/>
      <c r="F26" s="261"/>
      <c r="G26" s="265"/>
      <c r="J26" s="266"/>
      <c r="K26" s="264"/>
    </row>
    <row r="27" spans="1:11" s="263" customFormat="1" ht="18.75">
      <c r="A27" s="271"/>
      <c r="B27" s="321" t="s">
        <v>271</v>
      </c>
      <c r="C27" s="290">
        <v>426.94</v>
      </c>
      <c r="D27" s="285"/>
      <c r="E27" s="276"/>
      <c r="F27" s="261"/>
      <c r="G27" s="265"/>
      <c r="J27" s="266"/>
      <c r="K27" s="264"/>
    </row>
    <row r="28" spans="1:11" s="263" customFormat="1" ht="19.5" customHeight="1">
      <c r="A28" s="271"/>
      <c r="B28" s="289" t="s">
        <v>272</v>
      </c>
      <c r="C28" s="290">
        <v>3489.85</v>
      </c>
      <c r="D28" s="290"/>
      <c r="E28" s="276"/>
      <c r="F28" s="261"/>
      <c r="G28" s="265"/>
      <c r="J28" s="266"/>
      <c r="K28" s="264"/>
    </row>
    <row r="29" spans="1:11" s="263" customFormat="1" ht="19.5" customHeight="1">
      <c r="A29" s="271"/>
      <c r="B29" s="321" t="s">
        <v>240</v>
      </c>
      <c r="C29" s="290">
        <v>88865.95</v>
      </c>
      <c r="D29" s="290"/>
      <c r="E29" s="276"/>
      <c r="F29" s="261"/>
      <c r="G29" s="265"/>
      <c r="J29" s="266"/>
      <c r="K29" s="264"/>
    </row>
    <row r="30" spans="1:11" s="263" customFormat="1" ht="37.5" customHeight="1">
      <c r="A30" s="271"/>
      <c r="B30" s="318" t="s">
        <v>274</v>
      </c>
      <c r="C30" s="290">
        <v>6923.43</v>
      </c>
      <c r="D30" s="290"/>
      <c r="E30" s="276"/>
      <c r="F30" s="261"/>
      <c r="G30" s="265"/>
      <c r="J30" s="266"/>
      <c r="K30" s="264"/>
    </row>
    <row r="31" spans="1:11" s="263" customFormat="1" ht="19.5" customHeight="1">
      <c r="A31" s="271"/>
      <c r="B31" s="318" t="s">
        <v>275</v>
      </c>
      <c r="C31" s="290">
        <v>8387.5</v>
      </c>
      <c r="D31" s="290"/>
      <c r="E31" s="276"/>
      <c r="F31" s="261"/>
      <c r="G31" s="265"/>
      <c r="J31" s="266"/>
      <c r="K31" s="264"/>
    </row>
    <row r="32" spans="1:11" s="263" customFormat="1" ht="37.5">
      <c r="A32" s="271"/>
      <c r="B32" s="318" t="s">
        <v>273</v>
      </c>
      <c r="C32" s="290">
        <v>723.11</v>
      </c>
      <c r="D32" s="290"/>
      <c r="E32" s="276"/>
      <c r="F32" s="261"/>
      <c r="G32" s="265"/>
      <c r="J32" s="266"/>
      <c r="K32" s="264"/>
    </row>
    <row r="33" spans="1:11" s="263" customFormat="1" ht="39" customHeight="1">
      <c r="A33" s="271"/>
      <c r="B33" s="318" t="s">
        <v>276</v>
      </c>
      <c r="C33" s="290">
        <v>662</v>
      </c>
      <c r="D33" s="290">
        <v>92.89</v>
      </c>
      <c r="E33" s="276"/>
      <c r="F33" s="261"/>
      <c r="G33" s="265"/>
      <c r="J33" s="266"/>
      <c r="K33" s="264"/>
    </row>
    <row r="34" spans="1:11" s="263" customFormat="1" ht="19.5" customHeight="1">
      <c r="A34" s="271"/>
      <c r="B34" s="318" t="s">
        <v>277</v>
      </c>
      <c r="C34" s="290">
        <v>21141</v>
      </c>
      <c r="D34" s="290"/>
      <c r="E34" s="276"/>
      <c r="F34" s="261"/>
      <c r="G34" s="265"/>
      <c r="J34" s="266"/>
      <c r="K34" s="264"/>
    </row>
    <row r="35" spans="1:11" s="263" customFormat="1" ht="18.75">
      <c r="A35" s="271"/>
      <c r="B35" s="318" t="s">
        <v>278</v>
      </c>
      <c r="C35" s="290">
        <v>2582.45</v>
      </c>
      <c r="D35" s="290"/>
      <c r="E35" s="276"/>
      <c r="F35" s="261"/>
      <c r="G35" s="265"/>
      <c r="J35" s="266"/>
      <c r="K35" s="264"/>
    </row>
    <row r="36" spans="1:11" s="263" customFormat="1" ht="39" customHeight="1">
      <c r="A36" s="271"/>
      <c r="B36" s="318" t="s">
        <v>280</v>
      </c>
      <c r="C36" s="290">
        <v>10032.07</v>
      </c>
      <c r="D36" s="290"/>
      <c r="E36" s="276"/>
      <c r="F36" s="261"/>
      <c r="G36" s="265"/>
      <c r="J36" s="266"/>
      <c r="K36" s="264"/>
    </row>
    <row r="37" spans="1:11" s="263" customFormat="1" ht="19.5" customHeight="1">
      <c r="A37" s="271"/>
      <c r="B37" s="318" t="s">
        <v>270</v>
      </c>
      <c r="C37" s="290">
        <v>149.5</v>
      </c>
      <c r="D37" s="290">
        <v>150.36</v>
      </c>
      <c r="E37" s="276"/>
      <c r="F37" s="261"/>
      <c r="G37" s="265"/>
      <c r="J37" s="266"/>
      <c r="K37" s="264"/>
    </row>
    <row r="38" spans="1:11" s="263" customFormat="1" ht="19.5" customHeight="1">
      <c r="A38" s="271"/>
      <c r="B38" s="318" t="s">
        <v>281</v>
      </c>
      <c r="C38" s="290">
        <v>1739.1</v>
      </c>
      <c r="D38" s="290"/>
      <c r="E38" s="276"/>
      <c r="F38" s="261"/>
      <c r="G38" s="265"/>
      <c r="J38" s="266"/>
      <c r="K38" s="264"/>
    </row>
    <row r="39" spans="1:11" s="263" customFormat="1" ht="37.5" customHeight="1">
      <c r="A39" s="271"/>
      <c r="B39" s="318" t="s">
        <v>279</v>
      </c>
      <c r="C39" s="290">
        <v>2535.2</v>
      </c>
      <c r="D39" s="290"/>
      <c r="E39" s="276"/>
      <c r="F39" s="261"/>
      <c r="G39" s="265"/>
      <c r="J39" s="266"/>
      <c r="K39" s="264"/>
    </row>
    <row r="40" spans="1:11" s="263" customFormat="1" ht="37.5" customHeight="1">
      <c r="A40" s="271"/>
      <c r="B40" s="318" t="s">
        <v>282</v>
      </c>
      <c r="C40" s="290">
        <v>7512.5</v>
      </c>
      <c r="D40" s="290"/>
      <c r="E40" s="276"/>
      <c r="F40" s="261"/>
      <c r="G40" s="265"/>
      <c r="J40" s="266"/>
      <c r="K40" s="264"/>
    </row>
    <row r="41" spans="1:11" s="263" customFormat="1" ht="19.5" customHeight="1">
      <c r="A41" s="271"/>
      <c r="B41" s="318" t="s">
        <v>283</v>
      </c>
      <c r="C41" s="290">
        <v>4257.99</v>
      </c>
      <c r="D41" s="290">
        <v>376.03999999999996</v>
      </c>
      <c r="E41" s="276"/>
      <c r="F41" s="261"/>
      <c r="G41" s="265"/>
      <c r="J41" s="266"/>
      <c r="K41" s="264"/>
    </row>
    <row r="42" spans="1:11" s="263" customFormat="1" ht="37.5" customHeight="1">
      <c r="A42" s="271"/>
      <c r="B42" s="318" t="s">
        <v>284</v>
      </c>
      <c r="C42" s="290">
        <v>11647.79</v>
      </c>
      <c r="D42" s="290"/>
      <c r="E42" s="276"/>
      <c r="F42" s="261"/>
      <c r="G42" s="265"/>
      <c r="J42" s="266"/>
      <c r="K42" s="264"/>
    </row>
    <row r="43" spans="1:11" s="263" customFormat="1" ht="19.5" customHeight="1">
      <c r="A43" s="271"/>
      <c r="B43" s="318" t="s">
        <v>285</v>
      </c>
      <c r="C43" s="290">
        <v>227.7</v>
      </c>
      <c r="D43" s="290">
        <v>15.28</v>
      </c>
      <c r="E43" s="276"/>
      <c r="F43" s="261"/>
      <c r="G43" s="265"/>
      <c r="J43" s="266"/>
      <c r="K43" s="264"/>
    </row>
    <row r="44" spans="1:11" s="263" customFormat="1" ht="19.5" customHeight="1">
      <c r="A44" s="271"/>
      <c r="B44" s="318" t="s">
        <v>286</v>
      </c>
      <c r="C44" s="290">
        <v>41396.62</v>
      </c>
      <c r="D44" s="290"/>
      <c r="E44" s="276"/>
      <c r="F44" s="261"/>
      <c r="G44" s="265"/>
      <c r="J44" s="266"/>
      <c r="K44" s="264"/>
    </row>
    <row r="45" spans="1:11" s="263" customFormat="1" ht="18.75">
      <c r="A45" s="271"/>
      <c r="B45" s="336" t="s">
        <v>206</v>
      </c>
      <c r="C45" s="337">
        <f>SUBTOTAL(109,C18:C44)</f>
        <v>267982.08</v>
      </c>
      <c r="D45" s="337">
        <f>SUBTOTAL(109,D18:D44)</f>
        <v>634.5699999999999</v>
      </c>
      <c r="E45" s="276"/>
      <c r="F45" s="261"/>
      <c r="G45" s="265"/>
      <c r="J45" s="266"/>
      <c r="K45" s="264"/>
    </row>
    <row r="46" spans="1:11" s="263" customFormat="1" ht="18.75">
      <c r="A46" s="271"/>
      <c r="B46" s="291"/>
      <c r="C46" s="249"/>
      <c r="D46" s="249"/>
      <c r="E46" s="276"/>
      <c r="F46" s="261"/>
      <c r="G46" s="265"/>
      <c r="J46" s="266"/>
      <c r="K46" s="264"/>
    </row>
    <row r="47" spans="1:8" s="263" customFormat="1" ht="18.75">
      <c r="A47" s="249"/>
      <c r="B47" s="420" t="s">
        <v>257</v>
      </c>
      <c r="C47" s="420"/>
      <c r="D47" s="420"/>
      <c r="E47" s="420"/>
      <c r="F47" s="420"/>
      <c r="G47" s="249"/>
      <c r="H47" s="265"/>
    </row>
    <row r="48" spans="1:8" s="263" customFormat="1" ht="38.25" customHeight="1">
      <c r="A48" s="249"/>
      <c r="B48" s="294" t="s">
        <v>258</v>
      </c>
      <c r="C48" s="294" t="s">
        <v>259</v>
      </c>
      <c r="D48" s="294" t="s">
        <v>260</v>
      </c>
      <c r="E48" s="294" t="s">
        <v>261</v>
      </c>
      <c r="F48" s="294" t="s">
        <v>262</v>
      </c>
      <c r="G48" s="249"/>
      <c r="H48" s="265"/>
    </row>
    <row r="49" spans="1:8" s="263" customFormat="1" ht="18.75">
      <c r="A49" s="249"/>
      <c r="B49" s="278">
        <v>956.9199999999978</v>
      </c>
      <c r="C49" s="278">
        <v>0</v>
      </c>
      <c r="D49" s="278">
        <f>D45</f>
        <v>634.5699999999999</v>
      </c>
      <c r="E49" s="278">
        <f>B49+C49-D49</f>
        <v>322.34999999999786</v>
      </c>
      <c r="F49" s="278">
        <f>D45</f>
        <v>634.5699999999999</v>
      </c>
      <c r="G49" s="249"/>
      <c r="H49" s="265"/>
    </row>
    <row r="50" spans="1:8" s="323" customFormat="1" ht="48.75" customHeight="1">
      <c r="A50" s="322"/>
      <c r="B50" s="292"/>
      <c r="C50" s="248"/>
      <c r="D50" s="250"/>
      <c r="G50" s="322"/>
      <c r="H50" s="324"/>
    </row>
    <row r="51" spans="1:7" ht="18.75">
      <c r="A51" s="248"/>
      <c r="B51" s="250"/>
      <c r="C51" s="252" t="s">
        <v>52</v>
      </c>
      <c r="D51" s="252" t="s">
        <v>117</v>
      </c>
      <c r="G51" s="248"/>
    </row>
    <row r="52" spans="1:8" s="158" customFormat="1" ht="37.5">
      <c r="A52" s="325"/>
      <c r="B52" s="326" t="s">
        <v>263</v>
      </c>
      <c r="C52" s="327">
        <v>-72295.35900000005</v>
      </c>
      <c r="D52" s="327">
        <v>0</v>
      </c>
      <c r="E52" s="325"/>
      <c r="F52" s="325"/>
      <c r="G52" s="325"/>
      <c r="H52" s="328"/>
    </row>
    <row r="53" spans="1:7" ht="18.75">
      <c r="A53" s="248"/>
      <c r="B53" s="247"/>
      <c r="D53" s="247"/>
      <c r="E53" s="248"/>
      <c r="F53" s="248"/>
      <c r="G53" s="248"/>
    </row>
    <row r="54" spans="1:8" s="158" customFormat="1" ht="18.75">
      <c r="A54" s="325"/>
      <c r="E54" s="325"/>
      <c r="F54" s="325"/>
      <c r="G54" s="325"/>
      <c r="H54" s="328"/>
    </row>
    <row r="55" spans="1:7" ht="18.75">
      <c r="A55" s="248"/>
      <c r="B55" s="414" t="s">
        <v>209</v>
      </c>
      <c r="C55" s="414"/>
      <c r="D55" s="414"/>
      <c r="E55" s="248"/>
      <c r="F55" s="248"/>
      <c r="G55" s="248"/>
    </row>
    <row r="56" spans="1:7" ht="60.75" customHeight="1">
      <c r="A56" s="248"/>
      <c r="B56" s="247"/>
      <c r="C56" s="272"/>
      <c r="E56" s="248"/>
      <c r="F56" s="248"/>
      <c r="G56" s="248"/>
    </row>
    <row r="57" spans="1:7" ht="18.75">
      <c r="A57" s="248"/>
      <c r="B57" s="250"/>
      <c r="C57" s="270"/>
      <c r="E57" s="248"/>
      <c r="F57" s="248"/>
      <c r="G57" s="248"/>
    </row>
    <row r="58" spans="1:7" ht="18.75">
      <c r="A58" s="281" t="s">
        <v>234</v>
      </c>
      <c r="B58" s="293"/>
      <c r="C58" s="270"/>
      <c r="D58" s="329" t="s">
        <v>219</v>
      </c>
      <c r="F58" s="248"/>
      <c r="G58" s="248"/>
    </row>
    <row r="59" spans="1:12" s="250" customFormat="1" ht="18.75">
      <c r="A59" s="280" t="s">
        <v>205</v>
      </c>
      <c r="B59" s="330"/>
      <c r="C59" s="330"/>
      <c r="D59" s="248" t="s">
        <v>220</v>
      </c>
      <c r="F59" s="248"/>
      <c r="G59" s="248"/>
      <c r="H59" s="257"/>
      <c r="I59" s="247"/>
      <c r="J59" s="247"/>
      <c r="K59" s="247"/>
      <c r="L59" s="247"/>
    </row>
    <row r="60" spans="1:12" s="250" customFormat="1" ht="18.75">
      <c r="A60" s="248"/>
      <c r="B60" s="330"/>
      <c r="C60" s="330"/>
      <c r="D60" s="330"/>
      <c r="E60" s="248"/>
      <c r="F60" s="248"/>
      <c r="G60" s="248"/>
      <c r="H60" s="257"/>
      <c r="I60" s="247"/>
      <c r="J60" s="247"/>
      <c r="K60" s="247"/>
      <c r="L60" s="247"/>
    </row>
    <row r="61" spans="1:12" s="250" customFormat="1" ht="18.75" customHeight="1">
      <c r="A61" s="415" t="s">
        <v>221</v>
      </c>
      <c r="B61" s="415"/>
      <c r="C61" s="415"/>
      <c r="D61" s="415"/>
      <c r="E61" s="415"/>
      <c r="F61" s="415"/>
      <c r="G61" s="331"/>
      <c r="H61" s="257"/>
      <c r="I61" s="247"/>
      <c r="J61" s="247"/>
      <c r="K61" s="247"/>
      <c r="L61" s="247"/>
    </row>
    <row r="62" spans="1:12" s="250" customFormat="1" ht="38.25" customHeight="1">
      <c r="A62" s="415"/>
      <c r="B62" s="415"/>
      <c r="C62" s="415"/>
      <c r="D62" s="415"/>
      <c r="E62" s="415"/>
      <c r="F62" s="415"/>
      <c r="G62" s="331"/>
      <c r="H62" s="257"/>
      <c r="I62" s="247"/>
      <c r="J62" s="247"/>
      <c r="K62" s="247"/>
      <c r="L62" s="247"/>
    </row>
    <row r="63" spans="1:7" ht="15" customHeight="1">
      <c r="A63" s="416" t="s">
        <v>222</v>
      </c>
      <c r="B63" s="416"/>
      <c r="C63" s="416"/>
      <c r="D63" s="416"/>
      <c r="E63" s="416"/>
      <c r="F63" s="416"/>
      <c r="G63" s="332"/>
    </row>
    <row r="64" spans="1:7" ht="42" customHeight="1">
      <c r="A64" s="416"/>
      <c r="B64" s="416"/>
      <c r="C64" s="416"/>
      <c r="D64" s="416"/>
      <c r="E64" s="416"/>
      <c r="F64" s="416"/>
      <c r="G64" s="332"/>
    </row>
    <row r="65" ht="42" customHeight="1"/>
  </sheetData>
  <sheetProtection password="ECC7" sheet="1"/>
  <mergeCells count="9">
    <mergeCell ref="B55:D55"/>
    <mergeCell ref="A61:F62"/>
    <mergeCell ref="A63:F64"/>
    <mergeCell ref="B2:F2"/>
    <mergeCell ref="B3:F3"/>
    <mergeCell ref="B4:F4"/>
    <mergeCell ref="B5:F5"/>
    <mergeCell ref="B8:F9"/>
    <mergeCell ref="B47:F47"/>
  </mergeCells>
  <printOptions/>
  <pageMargins left="0.3937007874015748" right="0.11811023622047245" top="0.15748031496062992" bottom="0.15748031496062992" header="0.31496062992125984" footer="0.31496062992125984"/>
  <pageSetup orientation="portrait" paperSize="9" scale="65" r:id="rId3"/>
  <colBreaks count="1" manualBreakCount="1">
    <brk id="7" max="54" man="1"/>
  </colBreaks>
  <legacyDrawing r:id="rId1"/>
  <tableParts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L58"/>
  <sheetViews>
    <sheetView view="pageBreakPreview" zoomScale="70" zoomScaleSheetLayoutView="70" zoomScalePageLayoutView="0" workbookViewId="0" topLeftCell="A22">
      <selection activeCell="D38" sqref="D38"/>
    </sheetView>
  </sheetViews>
  <sheetFormatPr defaultColWidth="9.140625" defaultRowHeight="15"/>
  <cols>
    <col min="1" max="1" width="5.421875" style="246" customWidth="1"/>
    <col min="2" max="2" width="38.57421875" style="282" customWidth="1"/>
    <col min="3" max="3" width="26.57421875" style="247" customWidth="1"/>
    <col min="4" max="4" width="40.140625" style="250" customWidth="1"/>
    <col min="5" max="5" width="20.8515625" style="247" customWidth="1"/>
    <col min="6" max="6" width="18.8515625" style="247" customWidth="1"/>
    <col min="7" max="7" width="22.421875" style="247" bestFit="1" customWidth="1"/>
    <col min="8" max="8" width="12.28125" style="257" customWidth="1"/>
    <col min="9" max="9" width="9.28125" style="247" bestFit="1" customWidth="1"/>
    <col min="10" max="10" width="9.140625" style="247" customWidth="1"/>
    <col min="11" max="11" width="9.28125" style="247" bestFit="1" customWidth="1"/>
    <col min="12" max="16384" width="9.140625" style="247" customWidth="1"/>
  </cols>
  <sheetData>
    <row r="1" spans="1:7" ht="14.25" customHeight="1">
      <c r="A1" s="273"/>
      <c r="B1" s="279"/>
      <c r="C1" s="274"/>
      <c r="D1" s="267"/>
      <c r="E1" s="275"/>
      <c r="F1" s="275"/>
      <c r="G1" s="254"/>
    </row>
    <row r="2" spans="1:7" ht="18.75" customHeight="1">
      <c r="A2" s="268"/>
      <c r="B2" s="417" t="s">
        <v>208</v>
      </c>
      <c r="C2" s="417"/>
      <c r="D2" s="417"/>
      <c r="E2" s="417"/>
      <c r="F2" s="417"/>
      <c r="G2" s="262"/>
    </row>
    <row r="3" spans="1:7" ht="48.75" customHeight="1">
      <c r="A3" s="270"/>
      <c r="B3" s="418" t="s">
        <v>223</v>
      </c>
      <c r="C3" s="418"/>
      <c r="D3" s="418"/>
      <c r="E3" s="418"/>
      <c r="F3" s="418"/>
      <c r="G3" s="260"/>
    </row>
    <row r="4" spans="1:7" ht="20.25" customHeight="1">
      <c r="A4" s="270"/>
      <c r="B4" s="417" t="s">
        <v>224</v>
      </c>
      <c r="C4" s="417"/>
      <c r="D4" s="417"/>
      <c r="E4" s="417"/>
      <c r="F4" s="417"/>
      <c r="G4" s="261"/>
    </row>
    <row r="5" spans="1:7" ht="18.75">
      <c r="A5" s="270"/>
      <c r="B5" s="417" t="s">
        <v>225</v>
      </c>
      <c r="C5" s="417"/>
      <c r="D5" s="417"/>
      <c r="E5" s="417"/>
      <c r="F5" s="417"/>
      <c r="G5" s="261"/>
    </row>
    <row r="6" spans="1:7" ht="18.75">
      <c r="A6" s="270"/>
      <c r="B6" s="293"/>
      <c r="C6" s="270"/>
      <c r="D6" s="269"/>
      <c r="E6" s="270"/>
      <c r="F6" s="270"/>
      <c r="G6" s="261"/>
    </row>
    <row r="7" spans="1:7" ht="18.75">
      <c r="A7" s="270"/>
      <c r="B7" s="295"/>
      <c r="C7" s="295"/>
      <c r="D7" s="295"/>
      <c r="E7" s="295"/>
      <c r="F7" s="295"/>
      <c r="G7" s="261"/>
    </row>
    <row r="8" spans="1:7" ht="18.75">
      <c r="A8" s="270"/>
      <c r="B8" s="419" t="s">
        <v>226</v>
      </c>
      <c r="C8" s="419"/>
      <c r="D8" s="419"/>
      <c r="E8" s="419"/>
      <c r="F8" s="419"/>
      <c r="G8" s="261"/>
    </row>
    <row r="9" spans="1:7" ht="18.75">
      <c r="A9" s="270"/>
      <c r="B9" s="419"/>
      <c r="C9" s="419"/>
      <c r="D9" s="419"/>
      <c r="E9" s="419"/>
      <c r="F9" s="419"/>
      <c r="G9" s="261"/>
    </row>
    <row r="10" spans="1:8" s="288" customFormat="1" ht="18.75">
      <c r="A10" s="286"/>
      <c r="B10" s="280"/>
      <c r="C10" s="286"/>
      <c r="D10" s="269"/>
      <c r="E10" s="286"/>
      <c r="F10" s="286"/>
      <c r="G10" s="251"/>
      <c r="H10" s="287"/>
    </row>
    <row r="11" spans="1:11" ht="81" customHeight="1">
      <c r="A11" s="277" t="s">
        <v>119</v>
      </c>
      <c r="B11" s="296" t="s">
        <v>211</v>
      </c>
      <c r="C11" s="297" t="s">
        <v>212</v>
      </c>
      <c r="D11" s="298" t="s">
        <v>213</v>
      </c>
      <c r="E11" s="283"/>
      <c r="F11" s="259"/>
      <c r="G11" s="257"/>
      <c r="H11" s="247"/>
      <c r="J11" s="258"/>
      <c r="K11" s="253"/>
    </row>
    <row r="12" spans="1:11" s="263" customFormat="1" ht="81" customHeight="1">
      <c r="A12" s="271"/>
      <c r="B12" s="334" t="s">
        <v>161</v>
      </c>
      <c r="C12" s="308" t="s">
        <v>214</v>
      </c>
      <c r="D12" s="309" t="s">
        <v>216</v>
      </c>
      <c r="E12" s="333"/>
      <c r="F12" s="261"/>
      <c r="G12" s="265"/>
      <c r="J12" s="266"/>
      <c r="K12" s="264"/>
    </row>
    <row r="13" spans="1:11" s="304" customFormat="1" ht="56.25">
      <c r="A13" s="271"/>
      <c r="B13" s="299" t="s">
        <v>124</v>
      </c>
      <c r="C13" s="300" t="s">
        <v>214</v>
      </c>
      <c r="D13" s="301" t="s">
        <v>215</v>
      </c>
      <c r="E13" s="284"/>
      <c r="F13" s="302"/>
      <c r="G13" s="303"/>
      <c r="J13" s="305"/>
      <c r="K13" s="306"/>
    </row>
    <row r="14" spans="1:11" s="304" customFormat="1" ht="58.5" customHeight="1">
      <c r="A14" s="271"/>
      <c r="B14" s="307" t="s">
        <v>126</v>
      </c>
      <c r="C14" s="308" t="s">
        <v>214</v>
      </c>
      <c r="D14" s="309" t="s">
        <v>216</v>
      </c>
      <c r="E14" s="284"/>
      <c r="F14" s="302"/>
      <c r="G14" s="303"/>
      <c r="J14" s="305"/>
      <c r="K14" s="306"/>
    </row>
    <row r="15" spans="1:11" s="304" customFormat="1" ht="60" customHeight="1">
      <c r="A15" s="271"/>
      <c r="B15" s="310" t="s">
        <v>217</v>
      </c>
      <c r="C15" s="300" t="s">
        <v>214</v>
      </c>
      <c r="D15" s="300" t="s">
        <v>216</v>
      </c>
      <c r="E15" s="284"/>
      <c r="F15" s="302"/>
      <c r="G15" s="303"/>
      <c r="J15" s="305"/>
      <c r="K15" s="306"/>
    </row>
    <row r="16" spans="1:11" s="314" customFormat="1" ht="18.75">
      <c r="A16" s="271"/>
      <c r="B16" s="311"/>
      <c r="C16" s="312"/>
      <c r="D16" s="312"/>
      <c r="E16" s="284"/>
      <c r="F16" s="261"/>
      <c r="G16" s="313"/>
      <c r="J16" s="315"/>
      <c r="K16" s="316"/>
    </row>
    <row r="17" spans="1:11" s="263" customFormat="1" ht="75">
      <c r="A17" s="271" t="s">
        <v>203</v>
      </c>
      <c r="B17" s="317" t="s">
        <v>202</v>
      </c>
      <c r="C17" s="317" t="s">
        <v>210</v>
      </c>
      <c r="D17" s="317" t="s">
        <v>218</v>
      </c>
      <c r="E17" s="284"/>
      <c r="F17" s="261"/>
      <c r="G17" s="265"/>
      <c r="J17" s="266"/>
      <c r="K17" s="264"/>
    </row>
    <row r="18" spans="1:11" s="263" customFormat="1" ht="18.75">
      <c r="A18" s="271"/>
      <c r="B18" s="335" t="s">
        <v>235</v>
      </c>
      <c r="C18" s="319">
        <v>30660.809999999994</v>
      </c>
      <c r="D18" s="320"/>
      <c r="E18" s="284"/>
      <c r="F18" s="261"/>
      <c r="G18" s="265"/>
      <c r="J18" s="266"/>
      <c r="K18" s="264"/>
    </row>
    <row r="19" spans="1:11" s="263" customFormat="1" ht="18.75">
      <c r="A19" s="271"/>
      <c r="B19" s="321" t="s">
        <v>236</v>
      </c>
      <c r="C19" s="290">
        <v>355</v>
      </c>
      <c r="D19" s="285"/>
      <c r="E19" s="284"/>
      <c r="F19" s="261"/>
      <c r="G19" s="265"/>
      <c r="J19" s="266"/>
      <c r="K19" s="264"/>
    </row>
    <row r="20" spans="1:11" s="263" customFormat="1" ht="18.75">
      <c r="A20" s="271"/>
      <c r="B20" s="321" t="s">
        <v>237</v>
      </c>
      <c r="C20" s="290">
        <v>2319</v>
      </c>
      <c r="D20" s="285"/>
      <c r="E20" s="284"/>
      <c r="F20" s="261"/>
      <c r="G20" s="265"/>
      <c r="J20" s="266"/>
      <c r="K20" s="264"/>
    </row>
    <row r="21" spans="1:11" s="263" customFormat="1" ht="18.75">
      <c r="A21" s="271"/>
      <c r="B21" s="321" t="s">
        <v>238</v>
      </c>
      <c r="C21" s="290">
        <v>210.85</v>
      </c>
      <c r="D21" s="285"/>
      <c r="E21" s="276"/>
      <c r="F21" s="261"/>
      <c r="G21" s="265"/>
      <c r="J21" s="266"/>
      <c r="K21" s="264"/>
    </row>
    <row r="22" spans="1:11" s="263" customFormat="1" ht="37.5">
      <c r="A22" s="271"/>
      <c r="B22" s="321" t="s">
        <v>239</v>
      </c>
      <c r="C22" s="290">
        <v>2948</v>
      </c>
      <c r="D22" s="285"/>
      <c r="E22" s="276"/>
      <c r="F22" s="261"/>
      <c r="G22" s="265"/>
      <c r="J22" s="266"/>
      <c r="K22" s="264"/>
    </row>
    <row r="23" spans="1:11" s="263" customFormat="1" ht="19.5" customHeight="1">
      <c r="A23" s="271"/>
      <c r="B23" s="321" t="s">
        <v>240</v>
      </c>
      <c r="C23" s="290">
        <v>894</v>
      </c>
      <c r="D23" s="285"/>
      <c r="E23" s="276"/>
      <c r="F23" s="261"/>
      <c r="G23" s="265"/>
      <c r="J23" s="266"/>
      <c r="K23" s="264"/>
    </row>
    <row r="24" spans="1:11" s="263" customFormat="1" ht="18.75">
      <c r="A24" s="271"/>
      <c r="B24" s="318" t="s">
        <v>207</v>
      </c>
      <c r="C24" s="290">
        <v>219.15</v>
      </c>
      <c r="D24" s="285"/>
      <c r="E24" s="276"/>
      <c r="F24" s="261"/>
      <c r="G24" s="265"/>
      <c r="J24" s="266"/>
      <c r="K24" s="264"/>
    </row>
    <row r="25" spans="1:11" s="263" customFormat="1" ht="18.75">
      <c r="A25" s="271"/>
      <c r="B25" s="321" t="s">
        <v>204</v>
      </c>
      <c r="C25" s="290">
        <v>587.34</v>
      </c>
      <c r="D25" s="285"/>
      <c r="E25" s="276"/>
      <c r="F25" s="261"/>
      <c r="G25" s="265"/>
      <c r="J25" s="266"/>
      <c r="K25" s="264"/>
    </row>
    <row r="26" spans="1:11" s="263" customFormat="1" ht="19.5" customHeight="1">
      <c r="A26" s="271"/>
      <c r="B26" s="321" t="s">
        <v>244</v>
      </c>
      <c r="C26" s="290">
        <v>1030.52</v>
      </c>
      <c r="D26" s="285"/>
      <c r="E26" s="276"/>
      <c r="F26" s="261"/>
      <c r="G26" s="265"/>
      <c r="J26" s="266"/>
      <c r="K26" s="264"/>
    </row>
    <row r="27" spans="1:11" s="263" customFormat="1" ht="18.75">
      <c r="A27" s="271"/>
      <c r="B27" s="321" t="s">
        <v>241</v>
      </c>
      <c r="C27" s="290">
        <v>2520.6</v>
      </c>
      <c r="D27" s="285"/>
      <c r="E27" s="276"/>
      <c r="F27" s="261"/>
      <c r="G27" s="265"/>
      <c r="J27" s="266"/>
      <c r="K27" s="264"/>
    </row>
    <row r="28" spans="1:11" s="263" customFormat="1" ht="37.5">
      <c r="A28" s="271"/>
      <c r="B28" s="289" t="s">
        <v>242</v>
      </c>
      <c r="C28" s="290">
        <v>42777.62</v>
      </c>
      <c r="D28" s="290">
        <v>87045</v>
      </c>
      <c r="E28" s="276" t="s">
        <v>254</v>
      </c>
      <c r="F28" s="261"/>
      <c r="G28" s="265"/>
      <c r="J28" s="266"/>
      <c r="K28" s="264"/>
    </row>
    <row r="29" spans="1:11" s="263" customFormat="1" ht="37.5">
      <c r="A29" s="271"/>
      <c r="B29" s="321" t="s">
        <v>243</v>
      </c>
      <c r="C29" s="290">
        <f>23393.96+1891.76</f>
        <v>25285.719999999998</v>
      </c>
      <c r="D29" s="290"/>
      <c r="E29" s="276"/>
      <c r="F29" s="261"/>
      <c r="G29" s="265"/>
      <c r="J29" s="266"/>
      <c r="K29" s="264"/>
    </row>
    <row r="30" spans="1:11" s="263" customFormat="1" ht="37.5" customHeight="1">
      <c r="A30" s="271"/>
      <c r="B30" s="318" t="s">
        <v>245</v>
      </c>
      <c r="C30" s="290">
        <v>4525.65</v>
      </c>
      <c r="D30" s="290"/>
      <c r="E30" s="276"/>
      <c r="F30" s="261"/>
      <c r="G30" s="265"/>
      <c r="J30" s="266"/>
      <c r="K30" s="264"/>
    </row>
    <row r="31" spans="1:11" s="263" customFormat="1" ht="19.5" customHeight="1">
      <c r="A31" s="271"/>
      <c r="B31" s="318" t="s">
        <v>246</v>
      </c>
      <c r="C31" s="290">
        <v>1252</v>
      </c>
      <c r="D31" s="290"/>
      <c r="E31" s="276"/>
      <c r="F31" s="261"/>
      <c r="G31" s="265"/>
      <c r="J31" s="266"/>
      <c r="K31" s="264"/>
    </row>
    <row r="32" spans="1:11" s="263" customFormat="1" ht="18.75">
      <c r="A32" s="271"/>
      <c r="B32" s="318" t="s">
        <v>247</v>
      </c>
      <c r="C32" s="290">
        <v>3266.58</v>
      </c>
      <c r="D32" s="290"/>
      <c r="E32" s="276"/>
      <c r="F32" s="261"/>
      <c r="G32" s="265"/>
      <c r="J32" s="266"/>
      <c r="K32" s="264"/>
    </row>
    <row r="33" spans="1:11" s="263" customFormat="1" ht="19.5" customHeight="1">
      <c r="A33" s="271"/>
      <c r="B33" s="318" t="s">
        <v>248</v>
      </c>
      <c r="C33" s="290">
        <v>8967.95</v>
      </c>
      <c r="D33" s="290"/>
      <c r="E33" s="276"/>
      <c r="F33" s="261"/>
      <c r="G33" s="265"/>
      <c r="J33" s="266"/>
      <c r="K33" s="264"/>
    </row>
    <row r="34" spans="1:11" s="263" customFormat="1" ht="37.5">
      <c r="A34" s="271"/>
      <c r="B34" s="318" t="s">
        <v>249</v>
      </c>
      <c r="C34" s="290">
        <v>1551.5</v>
      </c>
      <c r="D34" s="290"/>
      <c r="E34" s="276"/>
      <c r="F34" s="261"/>
      <c r="G34" s="265"/>
      <c r="J34" s="266"/>
      <c r="K34" s="264"/>
    </row>
    <row r="35" spans="1:11" s="263" customFormat="1" ht="18.75">
      <c r="A35" s="271"/>
      <c r="B35" s="318" t="s">
        <v>250</v>
      </c>
      <c r="C35" s="290">
        <v>3225</v>
      </c>
      <c r="D35" s="290"/>
      <c r="E35" s="276"/>
      <c r="F35" s="261"/>
      <c r="G35" s="265"/>
      <c r="J35" s="266"/>
      <c r="K35" s="264"/>
    </row>
    <row r="36" spans="1:11" s="263" customFormat="1" ht="19.5" customHeight="1">
      <c r="A36" s="271"/>
      <c r="B36" s="318" t="s">
        <v>251</v>
      </c>
      <c r="C36" s="290">
        <v>2933.76</v>
      </c>
      <c r="D36" s="290"/>
      <c r="E36" s="276"/>
      <c r="F36" s="261"/>
      <c r="G36" s="265"/>
      <c r="J36" s="266"/>
      <c r="K36" s="264"/>
    </row>
    <row r="37" spans="1:11" s="263" customFormat="1" ht="19.5" customHeight="1">
      <c r="A37" s="271"/>
      <c r="B37" s="318" t="s">
        <v>252</v>
      </c>
      <c r="C37" s="290">
        <v>1927.85</v>
      </c>
      <c r="D37" s="290"/>
      <c r="E37" s="276"/>
      <c r="F37" s="261"/>
      <c r="G37" s="265"/>
      <c r="J37" s="266"/>
      <c r="K37" s="264"/>
    </row>
    <row r="38" spans="1:11" s="263" customFormat="1" ht="37.5" customHeight="1">
      <c r="A38" s="271"/>
      <c r="B38" s="318" t="s">
        <v>253</v>
      </c>
      <c r="C38" s="290">
        <v>8353.04</v>
      </c>
      <c r="D38" s="290">
        <v>975.27</v>
      </c>
      <c r="E38" s="276"/>
      <c r="F38" s="261"/>
      <c r="G38" s="265"/>
      <c r="J38" s="266"/>
      <c r="K38" s="264"/>
    </row>
    <row r="39" spans="1:11" s="263" customFormat="1" ht="18.75">
      <c r="A39" s="271"/>
      <c r="B39" s="336" t="s">
        <v>206</v>
      </c>
      <c r="C39" s="337">
        <f>SUBTOTAL(109,C18:C38)</f>
        <v>145811.94</v>
      </c>
      <c r="D39" s="337">
        <f>SUBTOTAL(109,D18:D38)</f>
        <v>88020.27</v>
      </c>
      <c r="E39" s="276"/>
      <c r="F39" s="261"/>
      <c r="G39" s="265"/>
      <c r="J39" s="266"/>
      <c r="K39" s="264"/>
    </row>
    <row r="40" spans="1:11" s="263" customFormat="1" ht="18.75">
      <c r="A40" s="271"/>
      <c r="B40" s="291"/>
      <c r="C40" s="249"/>
      <c r="D40" s="249"/>
      <c r="E40" s="276"/>
      <c r="F40" s="261"/>
      <c r="G40" s="265"/>
      <c r="J40" s="266"/>
      <c r="K40" s="264"/>
    </row>
    <row r="41" spans="1:8" s="263" customFormat="1" ht="18.75">
      <c r="A41" s="249"/>
      <c r="B41" s="420" t="s">
        <v>227</v>
      </c>
      <c r="C41" s="420"/>
      <c r="D41" s="420"/>
      <c r="E41" s="420"/>
      <c r="F41" s="420"/>
      <c r="G41" s="249"/>
      <c r="H41" s="265"/>
    </row>
    <row r="42" spans="1:8" s="263" customFormat="1" ht="38.25" customHeight="1">
      <c r="A42" s="249"/>
      <c r="B42" s="294" t="s">
        <v>228</v>
      </c>
      <c r="C42" s="294" t="s">
        <v>229</v>
      </c>
      <c r="D42" s="294" t="s">
        <v>230</v>
      </c>
      <c r="E42" s="294" t="s">
        <v>231</v>
      </c>
      <c r="F42" s="294" t="s">
        <v>232</v>
      </c>
      <c r="G42" s="249"/>
      <c r="H42" s="265"/>
    </row>
    <row r="43" spans="1:8" s="263" customFormat="1" ht="18.75">
      <c r="A43" s="249"/>
      <c r="B43" s="278">
        <v>1932.1899999999978</v>
      </c>
      <c r="C43" s="278">
        <v>0</v>
      </c>
      <c r="D43" s="278">
        <v>975.27</v>
      </c>
      <c r="E43" s="278">
        <f>B43+C43-D43</f>
        <v>956.9199999999978</v>
      </c>
      <c r="F43" s="278">
        <f>D39</f>
        <v>88020.27</v>
      </c>
      <c r="G43" s="249"/>
      <c r="H43" s="265"/>
    </row>
    <row r="44" spans="1:8" s="323" customFormat="1" ht="48.75" customHeight="1">
      <c r="A44" s="322"/>
      <c r="B44" s="292"/>
      <c r="C44" s="248"/>
      <c r="D44" s="250"/>
      <c r="G44" s="322"/>
      <c r="H44" s="324"/>
    </row>
    <row r="45" spans="1:7" ht="18.75">
      <c r="A45" s="248"/>
      <c r="B45" s="250"/>
      <c r="C45" s="252" t="s">
        <v>52</v>
      </c>
      <c r="D45" s="252" t="s">
        <v>117</v>
      </c>
      <c r="G45" s="248"/>
    </row>
    <row r="46" spans="1:8" s="158" customFormat="1" ht="37.5">
      <c r="A46" s="325"/>
      <c r="B46" s="326" t="s">
        <v>233</v>
      </c>
      <c r="C46" s="327">
        <v>37205.56500000001</v>
      </c>
      <c r="D46" s="327">
        <v>0</v>
      </c>
      <c r="E46" s="325"/>
      <c r="F46" s="325"/>
      <c r="G46" s="325"/>
      <c r="H46" s="328"/>
    </row>
    <row r="47" spans="1:7" ht="18.75">
      <c r="A47" s="248"/>
      <c r="B47" s="247"/>
      <c r="D47" s="247"/>
      <c r="E47" s="248"/>
      <c r="F47" s="248"/>
      <c r="G47" s="248"/>
    </row>
    <row r="48" spans="1:8" s="158" customFormat="1" ht="18.75">
      <c r="A48" s="325"/>
      <c r="E48" s="325"/>
      <c r="F48" s="325"/>
      <c r="G48" s="325"/>
      <c r="H48" s="328"/>
    </row>
    <row r="49" spans="1:7" ht="18.75">
      <c r="A49" s="248"/>
      <c r="B49" s="414" t="s">
        <v>209</v>
      </c>
      <c r="C49" s="414"/>
      <c r="D49" s="414"/>
      <c r="E49" s="248"/>
      <c r="F49" s="248"/>
      <c r="G49" s="248"/>
    </row>
    <row r="50" spans="1:7" ht="60.75" customHeight="1">
      <c r="A50" s="248"/>
      <c r="B50" s="247"/>
      <c r="C50" s="272"/>
      <c r="E50" s="248"/>
      <c r="F50" s="248"/>
      <c r="G50" s="248"/>
    </row>
    <row r="51" spans="1:7" ht="18.75">
      <c r="A51" s="248"/>
      <c r="B51" s="250"/>
      <c r="C51" s="270"/>
      <c r="E51" s="248"/>
      <c r="F51" s="248"/>
      <c r="G51" s="248"/>
    </row>
    <row r="52" spans="1:7" ht="18.75">
      <c r="A52" s="281" t="s">
        <v>234</v>
      </c>
      <c r="B52" s="293"/>
      <c r="C52" s="270"/>
      <c r="D52" s="329" t="s">
        <v>219</v>
      </c>
      <c r="F52" s="248"/>
      <c r="G52" s="248"/>
    </row>
    <row r="53" spans="1:12" s="250" customFormat="1" ht="18.75">
      <c r="A53" s="280" t="s">
        <v>205</v>
      </c>
      <c r="B53" s="330"/>
      <c r="C53" s="330"/>
      <c r="D53" s="248" t="s">
        <v>220</v>
      </c>
      <c r="F53" s="248"/>
      <c r="G53" s="248"/>
      <c r="H53" s="257"/>
      <c r="I53" s="247"/>
      <c r="J53" s="247"/>
      <c r="K53" s="247"/>
      <c r="L53" s="247"/>
    </row>
    <row r="54" spans="1:12" s="250" customFormat="1" ht="18.75">
      <c r="A54" s="248"/>
      <c r="B54" s="330"/>
      <c r="C54" s="330"/>
      <c r="D54" s="330"/>
      <c r="E54" s="248"/>
      <c r="F54" s="248"/>
      <c r="G54" s="248"/>
      <c r="H54" s="257"/>
      <c r="I54" s="247"/>
      <c r="J54" s="247"/>
      <c r="K54" s="247"/>
      <c r="L54" s="247"/>
    </row>
    <row r="55" spans="1:12" s="250" customFormat="1" ht="18.75" customHeight="1">
      <c r="A55" s="415" t="s">
        <v>221</v>
      </c>
      <c r="B55" s="415"/>
      <c r="C55" s="415"/>
      <c r="D55" s="415"/>
      <c r="E55" s="415"/>
      <c r="F55" s="415"/>
      <c r="G55" s="331"/>
      <c r="H55" s="257"/>
      <c r="I55" s="247"/>
      <c r="J55" s="247"/>
      <c r="K55" s="247"/>
      <c r="L55" s="247"/>
    </row>
    <row r="56" spans="1:12" s="250" customFormat="1" ht="38.25" customHeight="1">
      <c r="A56" s="415"/>
      <c r="B56" s="415"/>
      <c r="C56" s="415"/>
      <c r="D56" s="415"/>
      <c r="E56" s="415"/>
      <c r="F56" s="415"/>
      <c r="G56" s="331"/>
      <c r="H56" s="257"/>
      <c r="I56" s="247"/>
      <c r="J56" s="247"/>
      <c r="K56" s="247"/>
      <c r="L56" s="247"/>
    </row>
    <row r="57" spans="1:7" ht="15" customHeight="1">
      <c r="A57" s="416" t="s">
        <v>222</v>
      </c>
      <c r="B57" s="416"/>
      <c r="C57" s="416"/>
      <c r="D57" s="416"/>
      <c r="E57" s="416"/>
      <c r="F57" s="416"/>
      <c r="G57" s="332"/>
    </row>
    <row r="58" spans="1:7" ht="42" customHeight="1">
      <c r="A58" s="416"/>
      <c r="B58" s="416"/>
      <c r="C58" s="416"/>
      <c r="D58" s="416"/>
      <c r="E58" s="416"/>
      <c r="F58" s="416"/>
      <c r="G58" s="332"/>
    </row>
    <row r="59" ht="42" customHeight="1"/>
  </sheetData>
  <sheetProtection password="ECC7" sheet="1"/>
  <mergeCells count="9">
    <mergeCell ref="B41:F41"/>
    <mergeCell ref="B49:D49"/>
    <mergeCell ref="A55:F56"/>
    <mergeCell ref="A57:F58"/>
    <mergeCell ref="B2:F2"/>
    <mergeCell ref="B3:F3"/>
    <mergeCell ref="B4:F4"/>
    <mergeCell ref="B5:F5"/>
    <mergeCell ref="B8:F9"/>
  </mergeCells>
  <printOptions/>
  <pageMargins left="0.3937007874015748" right="0.11811023622047245" top="0.15748031496062992" bottom="0.15748031496062992" header="0.31496062992125984" footer="0.31496062992125984"/>
  <pageSetup orientation="portrait" paperSize="9" scale="65" r:id="rId3"/>
  <colBreaks count="1" manualBreakCount="1">
    <brk id="7" max="54" man="1"/>
  </colBreaks>
  <legacyDrawing r:id="rId1"/>
  <tableParts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25">
      <selection activeCell="E73" sqref="E73"/>
    </sheetView>
  </sheetViews>
  <sheetFormatPr defaultColWidth="9.140625" defaultRowHeight="15"/>
  <cols>
    <col min="1" max="1" width="13.28125" style="2" customWidth="1"/>
    <col min="2" max="2" width="15.7109375" style="2" customWidth="1"/>
    <col min="3" max="3" width="11.421875" style="2" customWidth="1"/>
    <col min="4" max="5" width="10.8515625" style="2" customWidth="1"/>
    <col min="6" max="6" width="18.00390625" style="2" customWidth="1"/>
    <col min="7" max="7" width="11.421875" style="2" customWidth="1"/>
    <col min="8" max="8" width="9.140625" style="2" customWidth="1"/>
    <col min="9" max="9" width="9.28125" style="2" bestFit="1" customWidth="1"/>
    <col min="10" max="16384" width="9.140625" style="2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 t="s">
        <v>73</v>
      </c>
      <c r="C2" s="3" t="s">
        <v>78</v>
      </c>
      <c r="D2" s="1" t="s">
        <v>1</v>
      </c>
      <c r="E2" s="1"/>
      <c r="F2" s="1"/>
      <c r="G2" s="1"/>
      <c r="H2" s="1"/>
      <c r="I2" s="1"/>
      <c r="J2" s="1"/>
      <c r="K2" s="1"/>
      <c r="L2" s="1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4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1"/>
      <c r="I5" s="1"/>
      <c r="J5" s="1"/>
      <c r="K5" s="1"/>
      <c r="L5" s="1"/>
    </row>
    <row r="6" spans="1:12" ht="15">
      <c r="A6" s="4"/>
      <c r="B6" s="4" t="s">
        <v>8</v>
      </c>
      <c r="C6" s="4"/>
      <c r="D6" s="4"/>
      <c r="E6" s="4" t="s">
        <v>9</v>
      </c>
      <c r="F6" s="4" t="s">
        <v>10</v>
      </c>
      <c r="G6" s="4" t="s">
        <v>11</v>
      </c>
      <c r="H6" s="1"/>
      <c r="I6" s="1"/>
      <c r="J6" s="1"/>
      <c r="K6" s="1"/>
      <c r="L6" s="1"/>
    </row>
    <row r="7" spans="1:12" ht="15">
      <c r="A7" s="4" t="s">
        <v>12</v>
      </c>
      <c r="B7" s="5">
        <v>5778.31</v>
      </c>
      <c r="C7" s="6">
        <v>11295.96</v>
      </c>
      <c r="D7" s="7">
        <v>9065.35</v>
      </c>
      <c r="E7" s="8"/>
      <c r="F7" s="9">
        <f>SUM(D7:E7)</f>
        <v>9065.35</v>
      </c>
      <c r="G7" s="9">
        <v>8008.92</v>
      </c>
      <c r="H7" s="1"/>
      <c r="I7" s="1"/>
      <c r="J7" s="1"/>
      <c r="K7" s="1"/>
      <c r="L7" s="1"/>
    </row>
    <row r="8" spans="1:12" ht="15">
      <c r="A8" s="4" t="s">
        <v>13</v>
      </c>
      <c r="B8" s="9">
        <v>7417.32</v>
      </c>
      <c r="C8" s="7">
        <v>14806.45</v>
      </c>
      <c r="D8" s="7">
        <v>11897.86</v>
      </c>
      <c r="E8" s="8"/>
      <c r="F8" s="9">
        <f>SUM(D8:E8)</f>
        <v>11897.86</v>
      </c>
      <c r="G8" s="9">
        <f>C8-D8+B8</f>
        <v>10325.91</v>
      </c>
      <c r="H8" s="1"/>
      <c r="I8" s="1"/>
      <c r="J8" s="1"/>
      <c r="K8" s="1"/>
      <c r="L8" s="1"/>
    </row>
    <row r="9" spans="1:12" ht="15">
      <c r="A9" s="4" t="s">
        <v>14</v>
      </c>
      <c r="B9" s="4"/>
      <c r="C9" s="5">
        <f>SUM(C7:C8)</f>
        <v>26102.41</v>
      </c>
      <c r="D9" s="10">
        <f>SUM(D7:D8)</f>
        <v>20963.21</v>
      </c>
      <c r="E9" s="10"/>
      <c r="F9" s="9">
        <f>SUM(F7:F8)</f>
        <v>20963.21</v>
      </c>
      <c r="G9" s="4"/>
      <c r="H9" s="152">
        <f>C9-D9</f>
        <v>5139.200000000001</v>
      </c>
      <c r="I9" s="1"/>
      <c r="J9" s="1"/>
      <c r="K9" s="1"/>
      <c r="L9" s="1"/>
    </row>
    <row r="10" spans="1:12" ht="15">
      <c r="A10" s="11"/>
      <c r="B10" s="11"/>
      <c r="C10" s="11"/>
      <c r="D10" s="11"/>
      <c r="E10" s="11"/>
      <c r="F10" s="11"/>
      <c r="G10" s="11"/>
      <c r="H10" s="1"/>
      <c r="I10" s="1"/>
      <c r="J10" s="1"/>
      <c r="K10" s="1"/>
      <c r="L10" s="1"/>
    </row>
    <row r="11" spans="1:12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">
      <c r="A12" s="342" t="s">
        <v>15</v>
      </c>
      <c r="B12" s="344" t="s">
        <v>16</v>
      </c>
      <c r="C12" s="345"/>
      <c r="D12" s="348" t="s">
        <v>17</v>
      </c>
      <c r="E12" s="349"/>
      <c r="F12" s="349"/>
      <c r="G12" s="350"/>
      <c r="H12" s="338"/>
      <c r="I12" s="338"/>
      <c r="J12" s="338"/>
      <c r="K12" s="338"/>
      <c r="L12" s="338"/>
    </row>
    <row r="13" spans="1:12" ht="25.5">
      <c r="A13" s="343"/>
      <c r="B13" s="346"/>
      <c r="C13" s="347"/>
      <c r="D13" s="12" t="s">
        <v>18</v>
      </c>
      <c r="E13" s="12" t="s">
        <v>19</v>
      </c>
      <c r="F13" s="12" t="s">
        <v>20</v>
      </c>
      <c r="G13" s="12" t="s">
        <v>21</v>
      </c>
      <c r="H13" s="13"/>
      <c r="I13" s="13"/>
      <c r="J13" s="13"/>
      <c r="K13" s="13"/>
      <c r="L13" s="13"/>
    </row>
    <row r="14" spans="1:12" ht="15">
      <c r="A14" s="4"/>
      <c r="B14" s="339" t="s">
        <v>22</v>
      </c>
      <c r="C14" s="340"/>
      <c r="D14" s="4"/>
      <c r="E14" s="4"/>
      <c r="F14" s="4"/>
      <c r="G14" s="4"/>
      <c r="H14" s="11"/>
      <c r="I14" s="14"/>
      <c r="J14" s="11"/>
      <c r="K14" s="11"/>
      <c r="L14" s="11"/>
    </row>
    <row r="15" spans="1:12" ht="15">
      <c r="A15" s="15" t="s">
        <v>80</v>
      </c>
      <c r="B15" s="341" t="s">
        <v>81</v>
      </c>
      <c r="C15" s="341"/>
      <c r="D15" s="16"/>
      <c r="E15" s="17"/>
      <c r="F15" s="4"/>
      <c r="G15" s="5">
        <v>54942.22</v>
      </c>
      <c r="H15" s="11"/>
      <c r="I15" s="11"/>
      <c r="J15" s="11"/>
      <c r="K15" s="11"/>
      <c r="L15" s="11"/>
    </row>
    <row r="16" spans="1:12" ht="15">
      <c r="A16" s="18"/>
      <c r="B16" s="75"/>
      <c r="C16" s="20"/>
      <c r="D16" s="4"/>
      <c r="E16" s="4"/>
      <c r="F16" s="4"/>
      <c r="G16" s="5"/>
      <c r="H16" s="11"/>
      <c r="I16" s="21"/>
      <c r="J16" s="11"/>
      <c r="K16" s="11"/>
      <c r="L16" s="11"/>
    </row>
    <row r="17" spans="1:12" ht="15">
      <c r="A17" s="18"/>
      <c r="B17" s="4"/>
      <c r="C17" s="4"/>
      <c r="D17" s="4"/>
      <c r="E17" s="4"/>
      <c r="F17" s="4"/>
      <c r="G17" s="22"/>
      <c r="H17" s="11"/>
      <c r="I17" s="11"/>
      <c r="J17" s="11"/>
      <c r="K17" s="11"/>
      <c r="L17" s="11"/>
    </row>
    <row r="18" spans="1:12" ht="15">
      <c r="A18" s="4"/>
      <c r="B18" s="4"/>
      <c r="C18" s="4"/>
      <c r="D18" s="4"/>
      <c r="E18" s="4"/>
      <c r="F18" s="11" t="s">
        <v>23</v>
      </c>
      <c r="G18" s="5">
        <f>SUM(G15:G17)</f>
        <v>54942.22</v>
      </c>
      <c r="H18" s="11"/>
      <c r="I18" s="11"/>
      <c r="J18" s="11"/>
      <c r="K18" s="11"/>
      <c r="L18" s="11"/>
    </row>
    <row r="19" spans="1:12" ht="15">
      <c r="A19" s="4"/>
      <c r="B19" s="4"/>
      <c r="C19" s="4"/>
      <c r="D19" s="4"/>
      <c r="E19" s="4"/>
      <c r="F19" s="4"/>
      <c r="G19" s="4"/>
      <c r="H19" s="11"/>
      <c r="I19" s="11"/>
      <c r="J19" s="11"/>
      <c r="K19" s="11"/>
      <c r="L19" s="11"/>
    </row>
    <row r="20" spans="1:12" ht="15">
      <c r="A20" s="4"/>
      <c r="B20" s="23" t="s">
        <v>24</v>
      </c>
      <c r="C20" s="24"/>
      <c r="D20" s="24"/>
      <c r="E20" s="25">
        <v>1961.1</v>
      </c>
      <c r="F20" s="26">
        <v>7.55</v>
      </c>
      <c r="G20" s="9">
        <f>E20*F20</f>
        <v>14806.304999999998</v>
      </c>
      <c r="H20" s="11"/>
      <c r="I20" s="11"/>
      <c r="J20" s="11"/>
      <c r="K20" s="11"/>
      <c r="L20" s="11"/>
    </row>
    <row r="21" spans="1:12" ht="15">
      <c r="A21" s="4"/>
      <c r="B21" s="23" t="s">
        <v>25</v>
      </c>
      <c r="C21" s="24"/>
      <c r="D21" s="24"/>
      <c r="E21" s="4"/>
      <c r="F21" s="4"/>
      <c r="G21" s="4"/>
      <c r="H21" s="11"/>
      <c r="I21" s="11"/>
      <c r="J21" s="11"/>
      <c r="K21" s="11"/>
      <c r="L21" s="11"/>
    </row>
    <row r="22" spans="1:12" ht="15">
      <c r="A22" s="4"/>
      <c r="B22" s="23" t="s">
        <v>26</v>
      </c>
      <c r="C22" s="23" t="s">
        <v>27</v>
      </c>
      <c r="D22" s="24"/>
      <c r="E22" s="5"/>
      <c r="F22" s="4"/>
      <c r="G22" s="9"/>
      <c r="H22" s="11"/>
      <c r="I22" s="11"/>
      <c r="J22" s="11"/>
      <c r="K22" s="11"/>
      <c r="L22" s="11"/>
    </row>
    <row r="23" spans="1:12" ht="15">
      <c r="A23" s="4"/>
      <c r="B23" s="23" t="s">
        <v>28</v>
      </c>
      <c r="C23" s="24"/>
      <c r="D23" s="24"/>
      <c r="E23" s="5"/>
      <c r="F23" s="4"/>
      <c r="G23" s="9">
        <f>E23*1.68</f>
        <v>0</v>
      </c>
      <c r="H23" s="11"/>
      <c r="I23" s="11"/>
      <c r="J23" s="11"/>
      <c r="K23" s="11"/>
      <c r="L23" s="11"/>
    </row>
    <row r="24" spans="1:12" ht="15">
      <c r="A24" s="4"/>
      <c r="B24" s="4"/>
      <c r="C24" s="4"/>
      <c r="D24" s="4"/>
      <c r="E24" s="4"/>
      <c r="F24" s="26" t="s">
        <v>29</v>
      </c>
      <c r="G24" s="27">
        <f>SUM(G18:G23)</f>
        <v>69748.525</v>
      </c>
      <c r="H24" s="11"/>
      <c r="I24" s="11"/>
      <c r="J24" s="11"/>
      <c r="K24" s="11"/>
      <c r="L24" s="11"/>
    </row>
    <row r="25" spans="1:12" ht="15">
      <c r="A25" s="11"/>
      <c r="B25" s="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5">
      <c r="A26" s="1"/>
      <c r="B26" s="1"/>
      <c r="C26" s="1"/>
      <c r="D26" s="1"/>
      <c r="E26" s="1"/>
      <c r="F26" s="11"/>
      <c r="G26" s="1"/>
      <c r="H26" s="1"/>
      <c r="I26" s="1"/>
      <c r="J26" s="1"/>
      <c r="K26" s="1"/>
      <c r="L26" s="1"/>
    </row>
    <row r="27" spans="1:12" ht="15">
      <c r="A27" s="1"/>
      <c r="B27" s="1"/>
      <c r="C27" s="1"/>
      <c r="D27" s="1"/>
      <c r="E27" s="1"/>
      <c r="F27" s="11"/>
      <c r="G27" s="1"/>
      <c r="H27" s="1"/>
      <c r="I27" s="1"/>
      <c r="J27" s="1"/>
      <c r="K27" s="1"/>
      <c r="L27" s="1"/>
    </row>
    <row r="28" spans="1:1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ht="15"/>
    <row r="30" spans="5:11" ht="18.75">
      <c r="E30" s="28" t="s">
        <v>30</v>
      </c>
      <c r="F30" s="28"/>
      <c r="G30" s="28" t="s">
        <v>31</v>
      </c>
      <c r="H30" s="28"/>
      <c r="I30" s="28"/>
      <c r="J30" s="28"/>
      <c r="K30" s="29"/>
    </row>
    <row r="31" spans="4:11" ht="18.75">
      <c r="D31" s="30">
        <v>1961.1</v>
      </c>
      <c r="E31" s="28"/>
      <c r="F31" s="28" t="s">
        <v>72</v>
      </c>
      <c r="G31" s="28"/>
      <c r="H31" s="31" t="s">
        <v>79</v>
      </c>
      <c r="I31" s="28"/>
      <c r="J31" s="28"/>
      <c r="K31" s="29"/>
    </row>
    <row r="32" spans="4:9" ht="15">
      <c r="D32" s="32" t="s">
        <v>32</v>
      </c>
      <c r="E32" s="33" t="s">
        <v>33</v>
      </c>
      <c r="F32" s="33"/>
      <c r="G32" s="33"/>
      <c r="H32" s="33" t="s">
        <v>34</v>
      </c>
      <c r="I32" s="33" t="s">
        <v>35</v>
      </c>
    </row>
    <row r="33" spans="4:9" ht="18.75">
      <c r="D33" s="34" t="s">
        <v>36</v>
      </c>
      <c r="E33" s="35"/>
      <c r="F33" s="35"/>
      <c r="G33" s="36"/>
      <c r="H33" s="36" t="s">
        <v>37</v>
      </c>
      <c r="I33" s="37">
        <f>C9</f>
        <v>26102.41</v>
      </c>
    </row>
    <row r="34" spans="4:9" ht="15">
      <c r="D34" s="38"/>
      <c r="E34" s="39"/>
      <c r="F34" s="40"/>
      <c r="G34" s="33"/>
      <c r="H34" s="33"/>
      <c r="I34" s="37"/>
    </row>
    <row r="35" spans="4:9" ht="18.75">
      <c r="D35" s="41" t="s">
        <v>4</v>
      </c>
      <c r="E35" s="41"/>
      <c r="F35" s="42"/>
      <c r="G35" s="42"/>
      <c r="H35" s="42" t="s">
        <v>37</v>
      </c>
      <c r="I35" s="27">
        <v>20963.21</v>
      </c>
    </row>
    <row r="36" spans="4:9" ht="18.75">
      <c r="D36" s="43"/>
      <c r="E36" s="43"/>
      <c r="F36" s="33"/>
      <c r="G36" s="33"/>
      <c r="H36" s="33"/>
      <c r="I36" s="27"/>
    </row>
    <row r="37" spans="4:10" ht="18.75">
      <c r="D37" s="44" t="s">
        <v>38</v>
      </c>
      <c r="E37" s="45"/>
      <c r="F37" s="45"/>
      <c r="G37" s="46"/>
      <c r="H37" s="46" t="s">
        <v>37</v>
      </c>
      <c r="I37" s="9">
        <v>69748.53</v>
      </c>
      <c r="J37" s="47"/>
    </row>
    <row r="38" spans="4:9" ht="15">
      <c r="D38" s="48">
        <v>7.55</v>
      </c>
      <c r="E38" s="49" t="s">
        <v>24</v>
      </c>
      <c r="F38" s="49"/>
      <c r="G38" s="49"/>
      <c r="H38" s="50"/>
      <c r="I38" s="9"/>
    </row>
    <row r="39" spans="4:9" ht="15">
      <c r="D39" s="48"/>
      <c r="E39" s="49" t="s">
        <v>25</v>
      </c>
      <c r="F39" s="49"/>
      <c r="G39" s="49"/>
      <c r="H39" s="51"/>
      <c r="I39" s="4">
        <f>D31*D38</f>
        <v>14806.304999999998</v>
      </c>
    </row>
    <row r="40" spans="4:9" ht="15">
      <c r="D40" s="48"/>
      <c r="E40" s="49" t="s">
        <v>26</v>
      </c>
      <c r="F40" s="49" t="s">
        <v>27</v>
      </c>
      <c r="G40" s="49"/>
      <c r="H40" s="51" t="s">
        <v>39</v>
      </c>
      <c r="I40" s="9"/>
    </row>
    <row r="41" spans="4:9" ht="15">
      <c r="D41" s="48"/>
      <c r="E41" s="49" t="s">
        <v>28</v>
      </c>
      <c r="F41" s="49"/>
      <c r="G41" s="49"/>
      <c r="H41" s="51" t="s">
        <v>40</v>
      </c>
      <c r="I41" s="4"/>
    </row>
    <row r="42" spans="4:9" ht="15">
      <c r="D42" s="48"/>
      <c r="E42" s="23" t="s">
        <v>41</v>
      </c>
      <c r="F42" s="23" t="s">
        <v>42</v>
      </c>
      <c r="G42" s="23"/>
      <c r="H42" s="52">
        <v>1.68</v>
      </c>
      <c r="I42" s="10">
        <f>D31*H42</f>
        <v>3294.6479999999997</v>
      </c>
    </row>
    <row r="43" spans="4:9" ht="15">
      <c r="D43" s="48"/>
      <c r="E43" s="23" t="s">
        <v>43</v>
      </c>
      <c r="F43" s="23"/>
      <c r="G43" s="23"/>
      <c r="H43" s="52">
        <v>2.22</v>
      </c>
      <c r="I43" s="10">
        <f>D31*H43</f>
        <v>4353.642</v>
      </c>
    </row>
    <row r="44" spans="4:9" ht="15">
      <c r="D44" s="48"/>
      <c r="E44" s="23" t="s">
        <v>44</v>
      </c>
      <c r="F44" s="23"/>
      <c r="G44" s="23"/>
      <c r="H44" s="52"/>
      <c r="I44" s="4"/>
    </row>
    <row r="45" spans="4:9" ht="15">
      <c r="D45" s="48"/>
      <c r="E45" s="23" t="s">
        <v>45</v>
      </c>
      <c r="F45" s="23"/>
      <c r="G45" s="23"/>
      <c r="H45" s="52">
        <v>0.69</v>
      </c>
      <c r="I45" s="10">
        <f>D31*H45</f>
        <v>1353.1589999999999</v>
      </c>
    </row>
    <row r="46" spans="4:9" ht="15">
      <c r="D46" s="48"/>
      <c r="E46" s="23" t="s">
        <v>46</v>
      </c>
      <c r="F46" s="23"/>
      <c r="G46" s="23"/>
      <c r="H46" s="52"/>
      <c r="I46" s="4"/>
    </row>
    <row r="47" spans="4:9" ht="15">
      <c r="D47" s="48"/>
      <c r="E47" s="23" t="s">
        <v>47</v>
      </c>
      <c r="F47" s="23"/>
      <c r="G47" s="23"/>
      <c r="H47" s="52">
        <v>2</v>
      </c>
      <c r="I47" s="4">
        <f>D31*H47</f>
        <v>3922.2</v>
      </c>
    </row>
    <row r="48" spans="4:9" ht="15">
      <c r="D48" s="48"/>
      <c r="E48" s="23" t="s">
        <v>48</v>
      </c>
      <c r="F48" s="23"/>
      <c r="G48" s="23" t="s">
        <v>49</v>
      </c>
      <c r="H48" s="52"/>
      <c r="I48" s="4"/>
    </row>
    <row r="49" spans="4:9" ht="15">
      <c r="D49" s="48"/>
      <c r="E49" s="23" t="s">
        <v>45</v>
      </c>
      <c r="F49" s="23"/>
      <c r="G49" s="23"/>
      <c r="H49" s="52">
        <v>0.57</v>
      </c>
      <c r="I49" s="10">
        <f>D31*H49</f>
        <v>1117.8269999999998</v>
      </c>
    </row>
    <row r="50" spans="4:9" ht="15">
      <c r="D50" s="48"/>
      <c r="E50" s="23" t="s">
        <v>50</v>
      </c>
      <c r="F50" s="23"/>
      <c r="G50" s="23"/>
      <c r="H50" s="52"/>
      <c r="I50" s="4"/>
    </row>
    <row r="51" spans="4:9" ht="15">
      <c r="D51" s="48"/>
      <c r="E51" s="23" t="s">
        <v>51</v>
      </c>
      <c r="F51" s="23"/>
      <c r="G51" s="23"/>
      <c r="H51" s="52">
        <v>0.39</v>
      </c>
      <c r="I51" s="10">
        <f>D31*H51</f>
        <v>764.829</v>
      </c>
    </row>
    <row r="52" spans="4:9" ht="18.75">
      <c r="D52" s="44" t="s">
        <v>52</v>
      </c>
      <c r="E52" s="45"/>
      <c r="F52" s="46"/>
      <c r="G52" s="53" t="s">
        <v>53</v>
      </c>
      <c r="H52" s="44">
        <v>5.76</v>
      </c>
      <c r="I52" s="53">
        <f>D31*H52</f>
        <v>11295.936</v>
      </c>
    </row>
    <row r="53" spans="4:9" ht="18.75">
      <c r="D53" s="44"/>
      <c r="E53" s="45"/>
      <c r="F53" s="46"/>
      <c r="G53" s="53" t="s">
        <v>54</v>
      </c>
      <c r="H53" s="44"/>
      <c r="I53" s="54"/>
    </row>
    <row r="54" spans="4:9" ht="15.75">
      <c r="D54" s="15" t="s">
        <v>80</v>
      </c>
      <c r="E54" s="341" t="s">
        <v>81</v>
      </c>
      <c r="F54" s="341"/>
      <c r="G54" s="4"/>
      <c r="H54" s="55"/>
      <c r="I54" s="5">
        <v>54942.22</v>
      </c>
    </row>
    <row r="55" spans="4:9" ht="15">
      <c r="D55" s="18"/>
      <c r="E55" s="75"/>
      <c r="F55" s="20"/>
      <c r="G55" s="76"/>
      <c r="H55" s="57"/>
      <c r="I55" s="5"/>
    </row>
    <row r="56" spans="4:9" ht="15">
      <c r="D56" s="48"/>
      <c r="E56" s="58" t="s">
        <v>55</v>
      </c>
      <c r="F56" s="58"/>
      <c r="G56" s="58"/>
      <c r="H56" s="57" t="s">
        <v>37</v>
      </c>
      <c r="I56" s="59"/>
    </row>
    <row r="57" spans="4:9" ht="15">
      <c r="D57" s="48"/>
      <c r="E57" s="60" t="s">
        <v>56</v>
      </c>
      <c r="F57" s="57"/>
      <c r="G57" s="57"/>
      <c r="H57" s="57"/>
      <c r="I57" s="57"/>
    </row>
    <row r="58" spans="4:9" ht="15.75">
      <c r="D58" s="61" t="s">
        <v>57</v>
      </c>
      <c r="E58" s="62" t="s">
        <v>58</v>
      </c>
      <c r="F58" s="62"/>
      <c r="G58" s="62"/>
      <c r="H58" s="57"/>
      <c r="I58" s="63">
        <v>3250.08</v>
      </c>
    </row>
    <row r="59" spans="4:9" ht="15">
      <c r="D59" s="48"/>
      <c r="E59" s="60" t="s">
        <v>59</v>
      </c>
      <c r="F59" s="57"/>
      <c r="G59" s="57"/>
      <c r="H59" s="57" t="s">
        <v>37</v>
      </c>
      <c r="I59" s="64">
        <v>0</v>
      </c>
    </row>
    <row r="60" spans="4:11" ht="15">
      <c r="D60" s="48"/>
      <c r="E60" s="57" t="s">
        <v>60</v>
      </c>
      <c r="F60" s="57"/>
      <c r="G60" s="57"/>
      <c r="H60" s="57" t="s">
        <v>37</v>
      </c>
      <c r="I60" s="57">
        <v>-3804.54</v>
      </c>
      <c r="K60" s="65"/>
    </row>
    <row r="61" spans="4:11" ht="15">
      <c r="D61" s="48"/>
      <c r="E61" s="60"/>
      <c r="F61" s="57"/>
      <c r="G61" s="57"/>
      <c r="H61" s="57" t="s">
        <v>37</v>
      </c>
      <c r="I61" s="57"/>
      <c r="K61" s="65"/>
    </row>
    <row r="62" spans="4:9" ht="15">
      <c r="D62" s="48"/>
      <c r="E62" s="57" t="s">
        <v>61</v>
      </c>
      <c r="F62" s="57"/>
      <c r="G62" s="57"/>
      <c r="H62" s="57" t="s">
        <v>37</v>
      </c>
      <c r="I62" s="79">
        <f>I60+I35-I37</f>
        <v>-52589.86</v>
      </c>
    </row>
    <row r="63" spans="4:11" ht="15">
      <c r="D63" s="66"/>
      <c r="E63" s="67" t="s">
        <v>62</v>
      </c>
      <c r="F63" s="67"/>
      <c r="G63" s="67"/>
      <c r="H63" s="67" t="s">
        <v>37</v>
      </c>
      <c r="I63" s="68"/>
      <c r="J63" s="65"/>
      <c r="K63" s="65"/>
    </row>
    <row r="64" spans="5:8" ht="15">
      <c r="E64" s="69"/>
      <c r="F64" s="69" t="s">
        <v>63</v>
      </c>
      <c r="G64" s="69"/>
      <c r="H64" s="69"/>
    </row>
    <row r="65" spans="5:8" ht="15.75" thickBot="1">
      <c r="E65" s="69"/>
      <c r="F65" s="69"/>
      <c r="G65" s="69"/>
      <c r="H65" s="69"/>
    </row>
    <row r="66" spans="4:9" ht="15.75" thickBot="1">
      <c r="D66" s="70" t="s">
        <v>58</v>
      </c>
      <c r="E66" s="71"/>
      <c r="F66" s="71"/>
      <c r="G66" s="71" t="s">
        <v>64</v>
      </c>
      <c r="H66" s="71"/>
      <c r="I66" s="72" t="s">
        <v>65</v>
      </c>
    </row>
    <row r="67" spans="4:9" ht="15">
      <c r="D67" s="73" t="s">
        <v>66</v>
      </c>
      <c r="E67" s="74" t="s">
        <v>67</v>
      </c>
      <c r="F67" s="74" t="s">
        <v>68</v>
      </c>
      <c r="G67" s="74" t="s">
        <v>69</v>
      </c>
      <c r="H67" s="74" t="s">
        <v>54</v>
      </c>
      <c r="I67" s="74" t="s">
        <v>70</v>
      </c>
    </row>
    <row r="68" spans="4:11" ht="15">
      <c r="D68" s="73" t="s">
        <v>71</v>
      </c>
      <c r="E68" s="74"/>
      <c r="F68" s="74">
        <v>0</v>
      </c>
      <c r="G68" s="74"/>
      <c r="H68" s="74">
        <v>1220.73</v>
      </c>
      <c r="I68" s="74">
        <v>1029.28</v>
      </c>
      <c r="K68" s="2">
        <f>I68+H68</f>
        <v>2250.01</v>
      </c>
    </row>
    <row r="69" spans="4:9" ht="15">
      <c r="D69" s="73" t="s">
        <v>80</v>
      </c>
      <c r="E69" s="74"/>
      <c r="F69" s="74">
        <v>1029.28</v>
      </c>
      <c r="G69" s="74">
        <v>2225.25</v>
      </c>
      <c r="H69" s="74">
        <v>2029.35</v>
      </c>
      <c r="I69" s="74">
        <v>12225.18</v>
      </c>
    </row>
    <row r="70" ht="15">
      <c r="K70" s="2">
        <f>K68-H68</f>
        <v>1029.2800000000002</v>
      </c>
    </row>
    <row r="71" ht="15">
      <c r="K71" s="2">
        <f>G69+F69-H69</f>
        <v>1225.1799999999998</v>
      </c>
    </row>
  </sheetData>
  <sheetProtection/>
  <mergeCells count="7">
    <mergeCell ref="E54:F54"/>
    <mergeCell ref="A12:A13"/>
    <mergeCell ref="B12:C13"/>
    <mergeCell ref="D12:G12"/>
    <mergeCell ref="H12:L12"/>
    <mergeCell ref="B14:C14"/>
    <mergeCell ref="B15:C15"/>
  </mergeCells>
  <printOptions/>
  <pageMargins left="0.7" right="0.7" top="0.75" bottom="0.75" header="0.3" footer="0.3"/>
  <pageSetup horizontalDpi="180" verticalDpi="18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E73" sqref="E73"/>
    </sheetView>
  </sheetViews>
  <sheetFormatPr defaultColWidth="9.140625" defaultRowHeight="15"/>
  <cols>
    <col min="1" max="1" width="13.28125" style="2" customWidth="1"/>
    <col min="2" max="2" width="15.7109375" style="2" customWidth="1"/>
    <col min="3" max="3" width="11.421875" style="2" customWidth="1"/>
    <col min="4" max="5" width="10.8515625" style="2" customWidth="1"/>
    <col min="6" max="6" width="18.00390625" style="2" customWidth="1"/>
    <col min="7" max="7" width="11.421875" style="2" customWidth="1"/>
    <col min="8" max="8" width="9.140625" style="2" customWidth="1"/>
    <col min="9" max="9" width="10.57421875" style="2" customWidth="1"/>
    <col min="10" max="16384" width="9.140625" style="2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 t="s">
        <v>73</v>
      </c>
      <c r="C2" s="3" t="s">
        <v>82</v>
      </c>
      <c r="D2" s="1" t="s">
        <v>1</v>
      </c>
      <c r="E2" s="1"/>
      <c r="F2" s="1"/>
      <c r="G2" s="1"/>
      <c r="H2" s="1"/>
      <c r="I2" s="1"/>
      <c r="J2" s="1"/>
      <c r="K2" s="1"/>
      <c r="L2" s="1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4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1"/>
      <c r="I5" s="1"/>
      <c r="J5" s="1"/>
      <c r="K5" s="1"/>
      <c r="L5" s="1"/>
    </row>
    <row r="6" spans="1:12" ht="15">
      <c r="A6" s="4"/>
      <c r="B6" s="4" t="s">
        <v>8</v>
      </c>
      <c r="C6" s="4"/>
      <c r="D6" s="4"/>
      <c r="E6" s="4" t="s">
        <v>9</v>
      </c>
      <c r="F6" s="4" t="s">
        <v>10</v>
      </c>
      <c r="G6" s="4" t="s">
        <v>11</v>
      </c>
      <c r="H6" s="1"/>
      <c r="I6" s="1"/>
      <c r="J6" s="1"/>
      <c r="K6" s="1"/>
      <c r="L6" s="1"/>
    </row>
    <row r="7" spans="1:12" ht="15">
      <c r="A7" s="4" t="s">
        <v>12</v>
      </c>
      <c r="B7" s="5">
        <v>8008.92</v>
      </c>
      <c r="C7" s="6">
        <v>11295.97</v>
      </c>
      <c r="D7" s="7">
        <v>10531.13</v>
      </c>
      <c r="E7" s="8"/>
      <c r="F7" s="9">
        <f>SUM(D7:E7)</f>
        <v>10531.13</v>
      </c>
      <c r="G7" s="9">
        <v>8773.76</v>
      </c>
      <c r="H7" s="1"/>
      <c r="I7" s="1"/>
      <c r="J7" s="1"/>
      <c r="K7" s="1"/>
      <c r="L7" s="1"/>
    </row>
    <row r="8" spans="1:12" ht="15">
      <c r="A8" s="4" t="s">
        <v>13</v>
      </c>
      <c r="B8" s="9">
        <v>10325.91</v>
      </c>
      <c r="C8" s="7">
        <v>14806.46</v>
      </c>
      <c r="D8" s="7">
        <v>13811.7</v>
      </c>
      <c r="E8" s="8"/>
      <c r="F8" s="9">
        <f>SUM(D8:E8)</f>
        <v>13811.7</v>
      </c>
      <c r="G8" s="9">
        <f>C8-D8+B8</f>
        <v>11320.669999999998</v>
      </c>
      <c r="H8" s="1"/>
      <c r="I8" s="1"/>
      <c r="J8" s="1"/>
      <c r="K8" s="1"/>
      <c r="L8" s="1"/>
    </row>
    <row r="9" spans="1:12" ht="15">
      <c r="A9" s="4" t="s">
        <v>14</v>
      </c>
      <c r="B9" s="4"/>
      <c r="C9" s="5">
        <f>SUM(C7:C8)</f>
        <v>26102.43</v>
      </c>
      <c r="D9" s="10">
        <f>SUM(D7:D8)</f>
        <v>24342.83</v>
      </c>
      <c r="E9" s="10"/>
      <c r="F9" s="9">
        <f>SUM(F7:F8)</f>
        <v>24342.83</v>
      </c>
      <c r="G9" s="4"/>
      <c r="H9" s="1"/>
      <c r="I9" s="1"/>
      <c r="J9" s="1"/>
      <c r="K9" s="1"/>
      <c r="L9" s="1"/>
    </row>
    <row r="10" spans="1:12" ht="15">
      <c r="A10" s="11"/>
      <c r="B10" s="11"/>
      <c r="C10" s="11"/>
      <c r="D10" s="11"/>
      <c r="E10" s="11"/>
      <c r="F10" s="11"/>
      <c r="G10" s="11"/>
      <c r="H10" s="1"/>
      <c r="I10" s="1"/>
      <c r="J10" s="1"/>
      <c r="K10" s="1"/>
      <c r="L10" s="1"/>
    </row>
    <row r="11" spans="1:12" ht="15.7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">
      <c r="A12" s="351" t="s">
        <v>15</v>
      </c>
      <c r="B12" s="353" t="s">
        <v>16</v>
      </c>
      <c r="C12" s="354"/>
      <c r="D12" s="357" t="s">
        <v>17</v>
      </c>
      <c r="E12" s="358"/>
      <c r="F12" s="358"/>
      <c r="G12" s="359"/>
      <c r="H12" s="338"/>
      <c r="I12" s="338"/>
      <c r="J12" s="338"/>
      <c r="K12" s="338"/>
      <c r="L12" s="338"/>
    </row>
    <row r="13" spans="1:12" ht="26.25" thickBot="1">
      <c r="A13" s="352"/>
      <c r="B13" s="355"/>
      <c r="C13" s="356"/>
      <c r="D13" s="84"/>
      <c r="E13" s="84"/>
      <c r="F13" s="84" t="s">
        <v>89</v>
      </c>
      <c r="G13" s="85" t="s">
        <v>21</v>
      </c>
      <c r="H13" s="13"/>
      <c r="I13" s="13"/>
      <c r="J13" s="13"/>
      <c r="K13" s="13"/>
      <c r="L13" s="13"/>
    </row>
    <row r="14" spans="1:12" ht="15">
      <c r="A14" s="83"/>
      <c r="B14" s="360" t="s">
        <v>22</v>
      </c>
      <c r="C14" s="361"/>
      <c r="D14" s="83"/>
      <c r="E14" s="83"/>
      <c r="F14" s="83"/>
      <c r="G14" s="83"/>
      <c r="H14" s="11"/>
      <c r="I14" s="14"/>
      <c r="J14" s="11"/>
      <c r="K14" s="11"/>
      <c r="L14" s="11"/>
    </row>
    <row r="15" spans="1:12" ht="15">
      <c r="A15" s="15"/>
      <c r="B15" s="341"/>
      <c r="C15" s="341"/>
      <c r="D15" s="16"/>
      <c r="E15" s="17"/>
      <c r="F15" s="4"/>
      <c r="G15" s="5"/>
      <c r="H15" s="11"/>
      <c r="I15" s="11"/>
      <c r="J15" s="11"/>
      <c r="K15" s="11"/>
      <c r="L15" s="11"/>
    </row>
    <row r="16" spans="1:12" ht="15">
      <c r="A16" s="18"/>
      <c r="B16" s="77"/>
      <c r="C16" s="20"/>
      <c r="D16" s="4"/>
      <c r="E16" s="4"/>
      <c r="F16" s="4"/>
      <c r="G16" s="5"/>
      <c r="H16" s="11"/>
      <c r="I16" s="21"/>
      <c r="J16" s="11"/>
      <c r="K16" s="11"/>
      <c r="L16" s="11"/>
    </row>
    <row r="17" spans="1:12" ht="15">
      <c r="A17" s="18"/>
      <c r="B17" s="4"/>
      <c r="C17" s="4"/>
      <c r="D17" s="4"/>
      <c r="E17" s="4"/>
      <c r="F17" s="4"/>
      <c r="G17" s="22"/>
      <c r="H17" s="11"/>
      <c r="I17" s="11"/>
      <c r="J17" s="11"/>
      <c r="K17" s="11"/>
      <c r="L17" s="11"/>
    </row>
    <row r="18" spans="1:12" ht="15">
      <c r="A18" s="4"/>
      <c r="B18" s="4"/>
      <c r="C18" s="4"/>
      <c r="D18" s="4"/>
      <c r="E18" s="4"/>
      <c r="F18" s="11" t="s">
        <v>23</v>
      </c>
      <c r="G18" s="5">
        <f>SUM(G15:G17)</f>
        <v>0</v>
      </c>
      <c r="H18" s="11"/>
      <c r="I18" s="11"/>
      <c r="J18" s="11"/>
      <c r="K18" s="11"/>
      <c r="L18" s="11"/>
    </row>
    <row r="19" spans="1:12" ht="15">
      <c r="A19" s="4"/>
      <c r="B19" s="4"/>
      <c r="C19" s="4"/>
      <c r="D19" s="4"/>
      <c r="E19" s="4"/>
      <c r="F19" s="4"/>
      <c r="G19" s="4"/>
      <c r="H19" s="11"/>
      <c r="I19" s="11"/>
      <c r="J19" s="11"/>
      <c r="K19" s="11"/>
      <c r="L19" s="11"/>
    </row>
    <row r="20" spans="1:12" ht="15">
      <c r="A20" s="4"/>
      <c r="B20" s="23" t="s">
        <v>24</v>
      </c>
      <c r="C20" s="24"/>
      <c r="D20" s="24"/>
      <c r="E20" s="25">
        <v>1961.1</v>
      </c>
      <c r="F20" s="26">
        <v>7.55</v>
      </c>
      <c r="G20" s="9">
        <f>E20*F20</f>
        <v>14806.304999999998</v>
      </c>
      <c r="H20" s="11"/>
      <c r="I20" s="11"/>
      <c r="J20" s="11"/>
      <c r="K20" s="11"/>
      <c r="L20" s="11"/>
    </row>
    <row r="21" spans="1:12" ht="15">
      <c r="A21" s="4"/>
      <c r="B21" s="23" t="s">
        <v>25</v>
      </c>
      <c r="C21" s="24"/>
      <c r="D21" s="24"/>
      <c r="E21" s="4"/>
      <c r="F21" s="4"/>
      <c r="G21" s="4"/>
      <c r="H21" s="11"/>
      <c r="I21" s="11"/>
      <c r="J21" s="11"/>
      <c r="K21" s="11"/>
      <c r="L21" s="11"/>
    </row>
    <row r="22" spans="1:12" ht="15">
      <c r="A22" s="4"/>
      <c r="B22" s="23" t="s">
        <v>26</v>
      </c>
      <c r="C22" s="23" t="s">
        <v>27</v>
      </c>
      <c r="D22" s="24"/>
      <c r="E22" s="5"/>
      <c r="F22" s="4"/>
      <c r="G22" s="9"/>
      <c r="H22" s="11"/>
      <c r="I22" s="11"/>
      <c r="J22" s="11"/>
      <c r="K22" s="11"/>
      <c r="L22" s="11"/>
    </row>
    <row r="23" spans="1:12" ht="15">
      <c r="A23" s="4"/>
      <c r="B23" s="23" t="s">
        <v>28</v>
      </c>
      <c r="C23" s="24"/>
      <c r="D23" s="24"/>
      <c r="E23" s="5"/>
      <c r="F23" s="4"/>
      <c r="G23" s="9">
        <f>E23*1.68</f>
        <v>0</v>
      </c>
      <c r="H23" s="11"/>
      <c r="I23" s="11"/>
      <c r="J23" s="11"/>
      <c r="K23" s="11"/>
      <c r="L23" s="11"/>
    </row>
    <row r="24" spans="1:12" ht="15">
      <c r="A24" s="4"/>
      <c r="B24" s="4"/>
      <c r="C24" s="4"/>
      <c r="D24" s="4"/>
      <c r="E24" s="4"/>
      <c r="F24" s="26" t="s">
        <v>29</v>
      </c>
      <c r="G24" s="27">
        <f>SUM(G18:G23)</f>
        <v>14806.304999999998</v>
      </c>
      <c r="H24" s="11"/>
      <c r="I24" s="11"/>
      <c r="J24" s="11"/>
      <c r="K24" s="11"/>
      <c r="L24" s="11"/>
    </row>
    <row r="25" spans="1:12" ht="15">
      <c r="A25" s="11"/>
      <c r="B25" s="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5">
      <c r="A26" s="1"/>
      <c r="B26" s="1"/>
      <c r="C26" s="1"/>
      <c r="D26" s="1"/>
      <c r="E26" s="1"/>
      <c r="F26" s="11"/>
      <c r="G26" s="1"/>
      <c r="H26" s="1"/>
      <c r="I26" s="1"/>
      <c r="J26" s="1"/>
      <c r="K26" s="1"/>
      <c r="L26" s="1"/>
    </row>
    <row r="27" spans="1:12" ht="15">
      <c r="A27" s="1"/>
      <c r="B27" s="1"/>
      <c r="C27" s="1"/>
      <c r="D27" s="1"/>
      <c r="E27" s="1"/>
      <c r="F27" s="11"/>
      <c r="G27" s="1"/>
      <c r="H27" s="1"/>
      <c r="I27" s="1"/>
      <c r="J27" s="1"/>
      <c r="K27" s="1"/>
      <c r="L27" s="1"/>
    </row>
    <row r="28" spans="1:1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ht="15"/>
    <row r="30" spans="5:11" ht="18.75">
      <c r="E30" s="28" t="s">
        <v>30</v>
      </c>
      <c r="F30" s="28"/>
      <c r="G30" s="28" t="s">
        <v>31</v>
      </c>
      <c r="H30" s="28"/>
      <c r="I30" s="28"/>
      <c r="J30" s="28"/>
      <c r="K30" s="29"/>
    </row>
    <row r="31" spans="4:11" ht="19.5" thickBot="1">
      <c r="D31" s="30">
        <v>1961.1</v>
      </c>
      <c r="E31" s="28"/>
      <c r="F31" s="28" t="s">
        <v>72</v>
      </c>
      <c r="G31" s="28"/>
      <c r="H31" s="31" t="s">
        <v>83</v>
      </c>
      <c r="I31" s="28"/>
      <c r="J31" s="28"/>
      <c r="K31" s="29"/>
    </row>
    <row r="32" spans="4:9" ht="15.75" thickBot="1">
      <c r="D32" s="89" t="s">
        <v>32</v>
      </c>
      <c r="E32" s="87"/>
      <c r="F32" s="33"/>
      <c r="G32" s="39" t="s">
        <v>86</v>
      </c>
      <c r="H32" s="33"/>
      <c r="I32" s="39" t="s">
        <v>35</v>
      </c>
    </row>
    <row r="33" spans="4:9" ht="18.75">
      <c r="D33" s="88" t="s">
        <v>85</v>
      </c>
      <c r="E33" s="80"/>
      <c r="F33" s="80"/>
      <c r="G33" s="86">
        <v>13.31</v>
      </c>
      <c r="H33" s="46"/>
      <c r="I33" s="53">
        <f>C9</f>
        <v>26102.43</v>
      </c>
    </row>
    <row r="34" spans="4:9" ht="15">
      <c r="D34" s="38"/>
      <c r="E34" s="39"/>
      <c r="F34" s="40"/>
      <c r="G34" s="33"/>
      <c r="H34" s="33"/>
      <c r="I34" s="37"/>
    </row>
    <row r="35" spans="4:9" ht="18.75">
      <c r="D35" s="81" t="s">
        <v>87</v>
      </c>
      <c r="E35" s="82"/>
      <c r="F35" s="82"/>
      <c r="G35" s="82"/>
      <c r="H35" s="42"/>
      <c r="I35" s="27">
        <v>24342.83</v>
      </c>
    </row>
    <row r="36" spans="4:9" ht="18.75">
      <c r="D36" s="43"/>
      <c r="E36" s="43"/>
      <c r="F36" s="33"/>
      <c r="G36" s="33"/>
      <c r="H36" s="33"/>
      <c r="I36" s="27"/>
    </row>
    <row r="37" spans="4:10" ht="18.75">
      <c r="D37" s="81" t="s">
        <v>88</v>
      </c>
      <c r="E37" s="82"/>
      <c r="F37" s="82"/>
      <c r="G37" s="81"/>
      <c r="H37" s="46"/>
      <c r="I37" s="9">
        <v>14806.31</v>
      </c>
      <c r="J37" s="47"/>
    </row>
    <row r="38" spans="4:9" ht="15">
      <c r="D38" s="48">
        <v>7.55</v>
      </c>
      <c r="E38" s="49" t="s">
        <v>24</v>
      </c>
      <c r="F38" s="49"/>
      <c r="G38" s="49"/>
      <c r="H38" s="50" t="s">
        <v>86</v>
      </c>
      <c r="I38" s="9"/>
    </row>
    <row r="39" spans="4:9" ht="15">
      <c r="D39" s="48"/>
      <c r="E39" s="49" t="s">
        <v>25</v>
      </c>
      <c r="F39" s="49"/>
      <c r="G39" s="49"/>
      <c r="H39" s="51"/>
      <c r="I39" s="4">
        <f>D31*D38</f>
        <v>14806.304999999998</v>
      </c>
    </row>
    <row r="40" spans="4:9" ht="15">
      <c r="D40" s="48"/>
      <c r="E40" s="49" t="s">
        <v>26</v>
      </c>
      <c r="F40" s="49" t="s">
        <v>27</v>
      </c>
      <c r="G40" s="49"/>
      <c r="H40" s="51" t="s">
        <v>39</v>
      </c>
      <c r="I40" s="9"/>
    </row>
    <row r="41" spans="4:9" ht="15">
      <c r="D41" s="48"/>
      <c r="E41" s="49" t="s">
        <v>28</v>
      </c>
      <c r="F41" s="49"/>
      <c r="G41" s="49"/>
      <c r="H41" s="51" t="s">
        <v>40</v>
      </c>
      <c r="I41" s="4"/>
    </row>
    <row r="42" spans="4:9" ht="15">
      <c r="D42" s="48"/>
      <c r="E42" s="23" t="s">
        <v>41</v>
      </c>
      <c r="F42" s="23" t="s">
        <v>42</v>
      </c>
      <c r="G42" s="23"/>
      <c r="H42" s="52">
        <v>1.68</v>
      </c>
      <c r="I42" s="10">
        <f>D31*H42</f>
        <v>3294.6479999999997</v>
      </c>
    </row>
    <row r="43" spans="4:9" ht="15">
      <c r="D43" s="48"/>
      <c r="E43" s="23" t="s">
        <v>43</v>
      </c>
      <c r="F43" s="23"/>
      <c r="G43" s="23"/>
      <c r="H43" s="52">
        <v>2.22</v>
      </c>
      <c r="I43" s="10">
        <f>D31*H43</f>
        <v>4353.642</v>
      </c>
    </row>
    <row r="44" spans="4:9" ht="15">
      <c r="D44" s="48"/>
      <c r="E44" s="23" t="s">
        <v>44</v>
      </c>
      <c r="F44" s="23"/>
      <c r="G44" s="23"/>
      <c r="H44" s="52"/>
      <c r="I44" s="4"/>
    </row>
    <row r="45" spans="4:9" ht="15">
      <c r="D45" s="48"/>
      <c r="E45" s="23" t="s">
        <v>45</v>
      </c>
      <c r="F45" s="23"/>
      <c r="G45" s="23"/>
      <c r="H45" s="52">
        <v>0.69</v>
      </c>
      <c r="I45" s="10">
        <f>D31*H45</f>
        <v>1353.1589999999999</v>
      </c>
    </row>
    <row r="46" spans="4:9" ht="15">
      <c r="D46" s="48"/>
      <c r="E46" s="23" t="s">
        <v>46</v>
      </c>
      <c r="F46" s="23"/>
      <c r="G46" s="23"/>
      <c r="H46" s="52"/>
      <c r="I46" s="4"/>
    </row>
    <row r="47" spans="4:9" ht="15">
      <c r="D47" s="48"/>
      <c r="E47" s="23" t="s">
        <v>47</v>
      </c>
      <c r="F47" s="23"/>
      <c r="G47" s="23"/>
      <c r="H47" s="52">
        <v>2</v>
      </c>
      <c r="I47" s="4">
        <f>D31*H47</f>
        <v>3922.2</v>
      </c>
    </row>
    <row r="48" spans="4:9" ht="15">
      <c r="D48" s="48"/>
      <c r="E48" s="23" t="s">
        <v>48</v>
      </c>
      <c r="F48" s="23"/>
      <c r="G48" s="23" t="s">
        <v>49</v>
      </c>
      <c r="H48" s="52"/>
      <c r="I48" s="4"/>
    </row>
    <row r="49" spans="4:9" ht="15">
      <c r="D49" s="48"/>
      <c r="E49" s="23" t="s">
        <v>45</v>
      </c>
      <c r="F49" s="23"/>
      <c r="G49" s="23"/>
      <c r="H49" s="52">
        <v>0.57</v>
      </c>
      <c r="I49" s="10">
        <f>D31*H49</f>
        <v>1117.8269999999998</v>
      </c>
    </row>
    <row r="50" spans="4:12" ht="15">
      <c r="D50" s="48"/>
      <c r="E50" s="23" t="s">
        <v>50</v>
      </c>
      <c r="F50" s="23"/>
      <c r="G50" s="23"/>
      <c r="H50" s="52"/>
      <c r="I50" s="4"/>
      <c r="L50" s="65">
        <f>I35-I37</f>
        <v>9536.520000000002</v>
      </c>
    </row>
    <row r="51" spans="4:9" ht="15">
      <c r="D51" s="48"/>
      <c r="E51" s="23" t="s">
        <v>51</v>
      </c>
      <c r="F51" s="23"/>
      <c r="G51" s="23"/>
      <c r="H51" s="52">
        <v>0.39</v>
      </c>
      <c r="I51" s="10">
        <f>D31*H51</f>
        <v>764.829</v>
      </c>
    </row>
    <row r="52" spans="4:9" ht="18.75">
      <c r="D52" s="44" t="s">
        <v>52</v>
      </c>
      <c r="E52" s="45"/>
      <c r="F52" s="46"/>
      <c r="G52" s="53" t="s">
        <v>53</v>
      </c>
      <c r="H52" s="44">
        <v>5.76</v>
      </c>
      <c r="I52" s="53">
        <f>D31*H52</f>
        <v>11295.936</v>
      </c>
    </row>
    <row r="53" spans="4:9" ht="18.75">
      <c r="D53" s="44"/>
      <c r="E53" s="45"/>
      <c r="F53" s="46"/>
      <c r="G53" s="53" t="s">
        <v>54</v>
      </c>
      <c r="H53" s="44"/>
      <c r="I53" s="54">
        <v>9536.52</v>
      </c>
    </row>
    <row r="54" spans="4:9" ht="15.75">
      <c r="D54" s="15"/>
      <c r="E54" s="341"/>
      <c r="F54" s="341"/>
      <c r="G54" s="4"/>
      <c r="H54" s="55"/>
      <c r="I54" s="5"/>
    </row>
    <row r="55" spans="4:9" ht="15">
      <c r="D55" s="18"/>
      <c r="E55" s="77"/>
      <c r="F55" s="20"/>
      <c r="G55" s="78"/>
      <c r="H55" s="57"/>
      <c r="I55" s="5"/>
    </row>
    <row r="56" spans="4:9" ht="15">
      <c r="D56" s="48"/>
      <c r="E56" s="58" t="s">
        <v>55</v>
      </c>
      <c r="F56" s="58"/>
      <c r="G56" s="58"/>
      <c r="H56" s="57" t="s">
        <v>37</v>
      </c>
      <c r="I56" s="59"/>
    </row>
    <row r="57" spans="4:9" ht="15">
      <c r="D57" s="48"/>
      <c r="E57" s="60" t="s">
        <v>56</v>
      </c>
      <c r="F57" s="57"/>
      <c r="G57" s="57"/>
      <c r="H57" s="57"/>
      <c r="I57" s="57"/>
    </row>
    <row r="58" spans="4:9" ht="15.75">
      <c r="D58" s="61" t="s">
        <v>57</v>
      </c>
      <c r="E58" s="62" t="s">
        <v>58</v>
      </c>
      <c r="F58" s="62"/>
      <c r="G58" s="62"/>
      <c r="H58" s="57"/>
      <c r="I58" s="63">
        <v>5497.24</v>
      </c>
    </row>
    <row r="59" spans="4:9" ht="15">
      <c r="D59" s="48"/>
      <c r="E59" s="60" t="s">
        <v>59</v>
      </c>
      <c r="F59" s="57"/>
      <c r="G59" s="57"/>
      <c r="H59" s="57" t="s">
        <v>37</v>
      </c>
      <c r="I59" s="64">
        <v>0</v>
      </c>
    </row>
    <row r="60" spans="4:11" ht="15">
      <c r="D60" s="48"/>
      <c r="E60" s="57" t="s">
        <v>60</v>
      </c>
      <c r="F60" s="57"/>
      <c r="G60" s="57"/>
      <c r="H60" s="57" t="s">
        <v>37</v>
      </c>
      <c r="I60" s="57">
        <v>-52589.86</v>
      </c>
      <c r="K60" s="65"/>
    </row>
    <row r="61" spans="4:11" ht="15">
      <c r="D61" s="48"/>
      <c r="E61" s="60"/>
      <c r="F61" s="57"/>
      <c r="G61" s="57"/>
      <c r="H61" s="57" t="s">
        <v>37</v>
      </c>
      <c r="I61" s="57"/>
      <c r="K61" s="65"/>
    </row>
    <row r="62" spans="4:9" ht="15">
      <c r="D62" s="48"/>
      <c r="E62" s="57" t="s">
        <v>61</v>
      </c>
      <c r="F62" s="57"/>
      <c r="G62" s="57"/>
      <c r="H62" s="57" t="s">
        <v>37</v>
      </c>
      <c r="I62" s="79">
        <f>I60+I35-I37</f>
        <v>-43053.34</v>
      </c>
    </row>
    <row r="63" spans="4:11" ht="15">
      <c r="D63" s="66"/>
      <c r="E63" s="67" t="s">
        <v>62</v>
      </c>
      <c r="F63" s="67"/>
      <c r="G63" s="67"/>
      <c r="H63" s="67" t="s">
        <v>37</v>
      </c>
      <c r="I63" s="68"/>
      <c r="J63" s="65"/>
      <c r="K63" s="65"/>
    </row>
    <row r="64" spans="5:8" ht="15.75" thickBot="1">
      <c r="E64" s="69"/>
      <c r="F64" s="69" t="s">
        <v>63</v>
      </c>
      <c r="G64" s="69"/>
      <c r="H64" s="69"/>
    </row>
    <row r="65" spans="4:9" ht="15.75" thickBot="1">
      <c r="D65" s="70" t="s">
        <v>58</v>
      </c>
      <c r="E65" s="71"/>
      <c r="F65" s="71"/>
      <c r="G65" s="71" t="s">
        <v>64</v>
      </c>
      <c r="H65" s="71"/>
      <c r="I65" s="72" t="s">
        <v>65</v>
      </c>
    </row>
    <row r="66" spans="4:9" ht="15">
      <c r="D66" s="73" t="s">
        <v>66</v>
      </c>
      <c r="E66" s="74" t="s">
        <v>67</v>
      </c>
      <c r="F66" s="74" t="s">
        <v>68</v>
      </c>
      <c r="G66" s="74" t="s">
        <v>69</v>
      </c>
      <c r="H66" s="74" t="s">
        <v>54</v>
      </c>
      <c r="I66" s="74" t="s">
        <v>70</v>
      </c>
    </row>
    <row r="67" spans="4:9" ht="15">
      <c r="D67" s="73" t="s">
        <v>71</v>
      </c>
      <c r="E67" s="74"/>
      <c r="F67" s="74">
        <v>0</v>
      </c>
      <c r="G67" s="74"/>
      <c r="H67" s="74">
        <v>1220.73</v>
      </c>
      <c r="I67" s="74">
        <v>1029.28</v>
      </c>
    </row>
    <row r="68" spans="4:9" ht="15">
      <c r="D68" s="73" t="s">
        <v>80</v>
      </c>
      <c r="E68" s="74"/>
      <c r="F68" s="74">
        <v>1029.28</v>
      </c>
      <c r="G68" s="74">
        <v>2225.25</v>
      </c>
      <c r="H68" s="74">
        <v>2029.35</v>
      </c>
      <c r="I68" s="74">
        <v>1225.18</v>
      </c>
    </row>
    <row r="69" spans="4:9" ht="15">
      <c r="D69" s="73" t="s">
        <v>84</v>
      </c>
      <c r="E69" s="74"/>
      <c r="F69" s="74">
        <v>1225.18</v>
      </c>
      <c r="G69" s="74">
        <v>2299.8</v>
      </c>
      <c r="H69" s="74">
        <v>2247.16</v>
      </c>
      <c r="I69" s="74">
        <v>1277.82</v>
      </c>
    </row>
    <row r="70" spans="4:6" ht="15">
      <c r="D70" s="92" t="s">
        <v>95</v>
      </c>
      <c r="F70" s="92"/>
    </row>
    <row r="71" ht="15.75">
      <c r="D71" s="92" t="s">
        <v>94</v>
      </c>
    </row>
  </sheetData>
  <sheetProtection/>
  <mergeCells count="7">
    <mergeCell ref="E54:F54"/>
    <mergeCell ref="A12:A13"/>
    <mergeCell ref="B12:C13"/>
    <mergeCell ref="D12:G12"/>
    <mergeCell ref="H12:L12"/>
    <mergeCell ref="B14:C14"/>
    <mergeCell ref="B15:C15"/>
  </mergeCells>
  <printOptions/>
  <pageMargins left="0.7" right="0.15" top="0.75" bottom="0.75" header="0.3" footer="0.3"/>
  <pageSetup horizontalDpi="180" verticalDpi="18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34">
      <selection activeCell="E73" sqref="E73"/>
    </sheetView>
  </sheetViews>
  <sheetFormatPr defaultColWidth="9.140625" defaultRowHeight="15"/>
  <cols>
    <col min="1" max="1" width="13.28125" style="2" customWidth="1"/>
    <col min="2" max="2" width="15.7109375" style="2" customWidth="1"/>
    <col min="3" max="3" width="11.421875" style="2" customWidth="1"/>
    <col min="4" max="5" width="10.8515625" style="2" customWidth="1"/>
    <col min="6" max="6" width="18.00390625" style="2" customWidth="1"/>
    <col min="7" max="7" width="11.421875" style="2" customWidth="1"/>
    <col min="8" max="8" width="9.140625" style="2" customWidth="1"/>
    <col min="9" max="9" width="10.57421875" style="2" customWidth="1"/>
    <col min="10" max="16384" width="9.140625" style="2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 t="s">
        <v>73</v>
      </c>
      <c r="C2" s="3" t="s">
        <v>90</v>
      </c>
      <c r="D2" s="1" t="s">
        <v>1</v>
      </c>
      <c r="E2" s="1"/>
      <c r="F2" s="1"/>
      <c r="G2" s="1"/>
      <c r="H2" s="1"/>
      <c r="I2" s="1"/>
      <c r="J2" s="1"/>
      <c r="K2" s="1"/>
      <c r="L2" s="1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4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1"/>
      <c r="I5" s="1"/>
      <c r="J5" s="1"/>
      <c r="K5" s="1"/>
      <c r="L5" s="1"/>
    </row>
    <row r="6" spans="1:12" ht="15">
      <c r="A6" s="4"/>
      <c r="B6" s="4" t="s">
        <v>8</v>
      </c>
      <c r="C6" s="4"/>
      <c r="D6" s="4"/>
      <c r="E6" s="4" t="s">
        <v>9</v>
      </c>
      <c r="F6" s="4" t="s">
        <v>10</v>
      </c>
      <c r="G6" s="4" t="s">
        <v>11</v>
      </c>
      <c r="H6" s="1"/>
      <c r="I6" s="1"/>
      <c r="J6" s="1"/>
      <c r="K6" s="1"/>
      <c r="L6" s="1"/>
    </row>
    <row r="7" spans="1:12" ht="15">
      <c r="A7" s="4" t="s">
        <v>12</v>
      </c>
      <c r="B7" s="5">
        <v>8773.76</v>
      </c>
      <c r="C7" s="6">
        <v>11295.96</v>
      </c>
      <c r="D7" s="7">
        <v>8541.22</v>
      </c>
      <c r="E7" s="8"/>
      <c r="F7" s="9">
        <f>SUM(D7:E7)</f>
        <v>8541.22</v>
      </c>
      <c r="G7" s="9">
        <f>C7-D7+B7</f>
        <v>11528.5</v>
      </c>
      <c r="H7" s="1"/>
      <c r="I7" s="1"/>
      <c r="J7" s="1"/>
      <c r="K7" s="1"/>
      <c r="L7" s="1"/>
    </row>
    <row r="8" spans="1:12" ht="15">
      <c r="A8" s="4" t="s">
        <v>13</v>
      </c>
      <c r="B8" s="9">
        <v>11320.67</v>
      </c>
      <c r="C8" s="7">
        <v>14806.46</v>
      </c>
      <c r="D8" s="7">
        <v>11199.22</v>
      </c>
      <c r="E8" s="8"/>
      <c r="F8" s="9">
        <f>SUM(D8:E8)</f>
        <v>11199.22</v>
      </c>
      <c r="G8" s="9">
        <v>14927.91</v>
      </c>
      <c r="H8" s="1"/>
      <c r="I8" s="1"/>
      <c r="J8" s="1"/>
      <c r="K8" s="1"/>
      <c r="L8" s="1"/>
    </row>
    <row r="9" spans="1:12" ht="15">
      <c r="A9" s="4" t="s">
        <v>14</v>
      </c>
      <c r="B9" s="4"/>
      <c r="C9" s="5">
        <f>SUM(C7:C8)</f>
        <v>26102.42</v>
      </c>
      <c r="D9" s="10"/>
      <c r="E9" s="10"/>
      <c r="F9" s="9">
        <f>SUM(F7:F8)</f>
        <v>19740.44</v>
      </c>
      <c r="G9" s="4"/>
      <c r="H9" s="1"/>
      <c r="I9" s="1"/>
      <c r="J9" s="1"/>
      <c r="K9" s="1"/>
      <c r="L9" s="1"/>
    </row>
    <row r="10" spans="1:12" ht="15">
      <c r="A10" s="11"/>
      <c r="B10" s="11"/>
      <c r="C10" s="11"/>
      <c r="D10" s="11"/>
      <c r="E10" s="11"/>
      <c r="F10" s="11"/>
      <c r="G10" s="11"/>
      <c r="H10" s="1"/>
      <c r="I10" s="1"/>
      <c r="J10" s="1"/>
      <c r="K10" s="1"/>
      <c r="L10" s="1"/>
    </row>
    <row r="11" spans="1:12" ht="15.7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">
      <c r="A12" s="351" t="s">
        <v>15</v>
      </c>
      <c r="B12" s="353" t="s">
        <v>16</v>
      </c>
      <c r="C12" s="354"/>
      <c r="D12" s="357" t="s">
        <v>17</v>
      </c>
      <c r="E12" s="358"/>
      <c r="F12" s="358"/>
      <c r="G12" s="359"/>
      <c r="H12" s="338"/>
      <c r="I12" s="338"/>
      <c r="J12" s="338"/>
      <c r="K12" s="338"/>
      <c r="L12" s="338"/>
    </row>
    <row r="13" spans="1:12" ht="26.25" thickBot="1">
      <c r="A13" s="352"/>
      <c r="B13" s="355"/>
      <c r="C13" s="356"/>
      <c r="D13" s="84"/>
      <c r="E13" s="84"/>
      <c r="F13" s="84" t="s">
        <v>89</v>
      </c>
      <c r="G13" s="85" t="s">
        <v>21</v>
      </c>
      <c r="H13" s="13"/>
      <c r="I13" s="13"/>
      <c r="J13" s="13"/>
      <c r="K13" s="13"/>
      <c r="L13" s="13"/>
    </row>
    <row r="14" spans="1:12" ht="15">
      <c r="A14" s="83"/>
      <c r="B14" s="360" t="s">
        <v>22</v>
      </c>
      <c r="C14" s="361"/>
      <c r="D14" s="83"/>
      <c r="E14" s="83"/>
      <c r="F14" s="83"/>
      <c r="G14" s="83"/>
      <c r="H14" s="11"/>
      <c r="I14" s="14"/>
      <c r="J14" s="11"/>
      <c r="K14" s="11"/>
      <c r="L14" s="11"/>
    </row>
    <row r="15" spans="1:12" ht="15">
      <c r="A15" s="15"/>
      <c r="B15" s="341"/>
      <c r="C15" s="341"/>
      <c r="D15" s="16"/>
      <c r="E15" s="17"/>
      <c r="F15" s="4"/>
      <c r="G15" s="5"/>
      <c r="H15" s="11"/>
      <c r="I15" s="11"/>
      <c r="J15" s="11"/>
      <c r="K15" s="11"/>
      <c r="L15" s="11"/>
    </row>
    <row r="16" spans="1:12" ht="15">
      <c r="A16" s="18"/>
      <c r="B16" s="90"/>
      <c r="C16" s="20"/>
      <c r="D16" s="4"/>
      <c r="E16" s="4"/>
      <c r="F16" s="4"/>
      <c r="G16" s="5"/>
      <c r="H16" s="11"/>
      <c r="I16" s="21"/>
      <c r="J16" s="11"/>
      <c r="K16" s="11"/>
      <c r="L16" s="11"/>
    </row>
    <row r="17" spans="1:12" ht="15">
      <c r="A17" s="18"/>
      <c r="B17" s="4"/>
      <c r="C17" s="4"/>
      <c r="D17" s="4"/>
      <c r="E17" s="4"/>
      <c r="F17" s="4"/>
      <c r="G17" s="22"/>
      <c r="H17" s="11"/>
      <c r="I17" s="11"/>
      <c r="J17" s="11"/>
      <c r="K17" s="11"/>
      <c r="L17" s="11"/>
    </row>
    <row r="18" spans="1:12" ht="15">
      <c r="A18" s="4"/>
      <c r="B18" s="4"/>
      <c r="C18" s="4"/>
      <c r="D18" s="4"/>
      <c r="E18" s="4"/>
      <c r="F18" s="11" t="s">
        <v>23</v>
      </c>
      <c r="G18" s="5">
        <f>SUM(G15:G17)</f>
        <v>0</v>
      </c>
      <c r="H18" s="11"/>
      <c r="I18" s="11"/>
      <c r="J18" s="11"/>
      <c r="K18" s="11"/>
      <c r="L18" s="11"/>
    </row>
    <row r="19" spans="1:12" ht="15">
      <c r="A19" s="4"/>
      <c r="B19" s="4"/>
      <c r="C19" s="4"/>
      <c r="D19" s="4"/>
      <c r="E19" s="4"/>
      <c r="F19" s="4"/>
      <c r="G19" s="4"/>
      <c r="H19" s="11"/>
      <c r="I19" s="11"/>
      <c r="J19" s="11"/>
      <c r="K19" s="11"/>
      <c r="L19" s="11"/>
    </row>
    <row r="20" spans="1:12" ht="15">
      <c r="A20" s="4"/>
      <c r="B20" s="23" t="s">
        <v>24</v>
      </c>
      <c r="C20" s="24"/>
      <c r="D20" s="24"/>
      <c r="E20" s="25">
        <v>1961.1</v>
      </c>
      <c r="F20" s="26">
        <v>7.55</v>
      </c>
      <c r="G20" s="9">
        <f>E20*F20</f>
        <v>14806.304999999998</v>
      </c>
      <c r="H20" s="11"/>
      <c r="I20" s="11"/>
      <c r="J20" s="11"/>
      <c r="K20" s="11"/>
      <c r="L20" s="11"/>
    </row>
    <row r="21" spans="1:12" ht="15">
      <c r="A21" s="4"/>
      <c r="B21" s="23" t="s">
        <v>25</v>
      </c>
      <c r="C21" s="24"/>
      <c r="D21" s="24"/>
      <c r="E21" s="4"/>
      <c r="F21" s="4"/>
      <c r="G21" s="4"/>
      <c r="H21" s="11"/>
      <c r="I21" s="11"/>
      <c r="J21" s="11"/>
      <c r="K21" s="11"/>
      <c r="L21" s="11"/>
    </row>
    <row r="22" spans="1:12" ht="15">
      <c r="A22" s="4"/>
      <c r="B22" s="23" t="s">
        <v>26</v>
      </c>
      <c r="C22" s="23" t="s">
        <v>27</v>
      </c>
      <c r="D22" s="24"/>
      <c r="E22" s="5"/>
      <c r="F22" s="4"/>
      <c r="G22" s="9"/>
      <c r="H22" s="11"/>
      <c r="I22" s="11"/>
      <c r="J22" s="11"/>
      <c r="K22" s="11"/>
      <c r="L22" s="11"/>
    </row>
    <row r="23" spans="1:12" ht="15">
      <c r="A23" s="4"/>
      <c r="B23" s="23" t="s">
        <v>28</v>
      </c>
      <c r="C23" s="24"/>
      <c r="D23" s="24"/>
      <c r="E23" s="5"/>
      <c r="F23" s="4"/>
      <c r="G23" s="9">
        <f>E23*1.68</f>
        <v>0</v>
      </c>
      <c r="H23" s="11"/>
      <c r="I23" s="11"/>
      <c r="J23" s="11"/>
      <c r="K23" s="11"/>
      <c r="L23" s="11"/>
    </row>
    <row r="24" spans="1:12" ht="15">
      <c r="A24" s="4"/>
      <c r="B24" s="4"/>
      <c r="C24" s="4"/>
      <c r="D24" s="4"/>
      <c r="E24" s="4"/>
      <c r="F24" s="26" t="s">
        <v>29</v>
      </c>
      <c r="G24" s="27">
        <f>SUM(G18:G23)</f>
        <v>14806.304999999998</v>
      </c>
      <c r="H24" s="11"/>
      <c r="I24" s="11"/>
      <c r="J24" s="11"/>
      <c r="K24" s="11"/>
      <c r="L24" s="11"/>
    </row>
    <row r="25" spans="1:12" ht="15">
      <c r="A25" s="11"/>
      <c r="B25" s="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5">
      <c r="A26" s="1"/>
      <c r="B26" s="1"/>
      <c r="C26" s="1"/>
      <c r="D26" s="1"/>
      <c r="E26" s="1"/>
      <c r="F26" s="11"/>
      <c r="G26" s="1"/>
      <c r="H26" s="1"/>
      <c r="I26" s="1"/>
      <c r="J26" s="1"/>
      <c r="K26" s="1"/>
      <c r="L26" s="1"/>
    </row>
    <row r="27" spans="1:12" ht="15">
      <c r="A27" s="1"/>
      <c r="B27" s="1"/>
      <c r="C27" s="1"/>
      <c r="D27" s="1"/>
      <c r="E27" s="1"/>
      <c r="F27" s="11"/>
      <c r="G27" s="1"/>
      <c r="H27" s="1"/>
      <c r="I27" s="1"/>
      <c r="J27" s="1"/>
      <c r="K27" s="1"/>
      <c r="L27" s="1"/>
    </row>
    <row r="28" spans="1:1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ht="15"/>
    <row r="30" spans="5:11" ht="18.75">
      <c r="E30" s="28" t="s">
        <v>30</v>
      </c>
      <c r="F30" s="28"/>
      <c r="G30" s="28" t="s">
        <v>31</v>
      </c>
      <c r="H30" s="28"/>
      <c r="I30" s="28"/>
      <c r="J30" s="28"/>
      <c r="K30" s="29"/>
    </row>
    <row r="31" spans="4:11" ht="19.5" thickBot="1">
      <c r="D31" s="30">
        <v>1961.1</v>
      </c>
      <c r="E31" s="28"/>
      <c r="F31" s="28" t="s">
        <v>72</v>
      </c>
      <c r="G31" s="28"/>
      <c r="H31" s="31" t="s">
        <v>91</v>
      </c>
      <c r="I31" s="28"/>
      <c r="J31" s="28"/>
      <c r="K31" s="29"/>
    </row>
    <row r="32" spans="4:9" ht="15.75" thickBot="1">
      <c r="D32" s="89" t="s">
        <v>32</v>
      </c>
      <c r="E32" s="87"/>
      <c r="F32" s="33"/>
      <c r="G32" s="39" t="s">
        <v>86</v>
      </c>
      <c r="H32" s="33"/>
      <c r="I32" s="39" t="s">
        <v>35</v>
      </c>
    </row>
    <row r="33" spans="4:9" ht="18.75">
      <c r="D33" s="88" t="s">
        <v>85</v>
      </c>
      <c r="E33" s="80"/>
      <c r="F33" s="80"/>
      <c r="G33" s="86">
        <v>13.31</v>
      </c>
      <c r="H33" s="46"/>
      <c r="I33" s="53">
        <f>C9</f>
        <v>26102.42</v>
      </c>
    </row>
    <row r="34" spans="4:9" ht="15">
      <c r="D34" s="38"/>
      <c r="E34" s="39"/>
      <c r="F34" s="40"/>
      <c r="G34" s="33"/>
      <c r="H34" s="33"/>
      <c r="I34" s="37"/>
    </row>
    <row r="35" spans="4:9" ht="18.75">
      <c r="D35" s="81" t="s">
        <v>87</v>
      </c>
      <c r="E35" s="82"/>
      <c r="F35" s="82"/>
      <c r="G35" s="82"/>
      <c r="H35" s="42"/>
      <c r="I35" s="27">
        <v>19740.44</v>
      </c>
    </row>
    <row r="36" spans="4:9" ht="18.75">
      <c r="D36" s="43"/>
      <c r="E36" s="43"/>
      <c r="F36" s="33"/>
      <c r="G36" s="33"/>
      <c r="H36" s="33"/>
      <c r="I36" s="27"/>
    </row>
    <row r="37" spans="4:10" ht="18.75">
      <c r="D37" s="81" t="s">
        <v>88</v>
      </c>
      <c r="E37" s="82"/>
      <c r="F37" s="82"/>
      <c r="G37" s="81"/>
      <c r="H37" s="46"/>
      <c r="I37" s="9">
        <f>E20*F20</f>
        <v>14806.304999999998</v>
      </c>
      <c r="J37" s="47"/>
    </row>
    <row r="38" spans="4:9" ht="15">
      <c r="D38" s="48">
        <v>7.55</v>
      </c>
      <c r="E38" s="49" t="s">
        <v>24</v>
      </c>
      <c r="F38" s="49"/>
      <c r="G38" s="49"/>
      <c r="H38" s="50" t="s">
        <v>86</v>
      </c>
      <c r="I38" s="9"/>
    </row>
    <row r="39" spans="4:9" ht="15">
      <c r="D39" s="48"/>
      <c r="E39" s="49" t="s">
        <v>25</v>
      </c>
      <c r="F39" s="49"/>
      <c r="G39" s="49"/>
      <c r="H39" s="51"/>
      <c r="I39" s="4">
        <f>D31*D38</f>
        <v>14806.304999999998</v>
      </c>
    </row>
    <row r="40" spans="4:9" ht="15">
      <c r="D40" s="48"/>
      <c r="E40" s="49" t="s">
        <v>26</v>
      </c>
      <c r="F40" s="49" t="s">
        <v>27</v>
      </c>
      <c r="G40" s="49"/>
      <c r="H40" s="51" t="s">
        <v>39</v>
      </c>
      <c r="I40" s="9"/>
    </row>
    <row r="41" spans="4:9" ht="15">
      <c r="D41" s="48"/>
      <c r="E41" s="49" t="s">
        <v>28</v>
      </c>
      <c r="F41" s="49"/>
      <c r="G41" s="49"/>
      <c r="H41" s="51" t="s">
        <v>40</v>
      </c>
      <c r="I41" s="4"/>
    </row>
    <row r="42" spans="4:9" ht="15">
      <c r="D42" s="48"/>
      <c r="E42" s="23" t="s">
        <v>41</v>
      </c>
      <c r="F42" s="23" t="s">
        <v>42</v>
      </c>
      <c r="G42" s="23"/>
      <c r="H42" s="52">
        <v>1.68</v>
      </c>
      <c r="I42" s="10">
        <f>D31*H42</f>
        <v>3294.6479999999997</v>
      </c>
    </row>
    <row r="43" spans="4:9" ht="15">
      <c r="D43" s="48"/>
      <c r="E43" s="23" t="s">
        <v>43</v>
      </c>
      <c r="F43" s="23"/>
      <c r="G43" s="23"/>
      <c r="H43" s="52">
        <v>2.22</v>
      </c>
      <c r="I43" s="10">
        <f>D31*H43</f>
        <v>4353.642</v>
      </c>
    </row>
    <row r="44" spans="4:9" ht="15">
      <c r="D44" s="48"/>
      <c r="E44" s="23" t="s">
        <v>44</v>
      </c>
      <c r="F44" s="23"/>
      <c r="G44" s="23"/>
      <c r="H44" s="52"/>
      <c r="I44" s="4"/>
    </row>
    <row r="45" spans="4:9" ht="15">
      <c r="D45" s="48"/>
      <c r="E45" s="23" t="s">
        <v>45</v>
      </c>
      <c r="F45" s="23"/>
      <c r="G45" s="23"/>
      <c r="H45" s="52">
        <v>0.69</v>
      </c>
      <c r="I45" s="10">
        <f>D31*H45</f>
        <v>1353.1589999999999</v>
      </c>
    </row>
    <row r="46" spans="4:9" ht="15">
      <c r="D46" s="48"/>
      <c r="E46" s="23" t="s">
        <v>46</v>
      </c>
      <c r="F46" s="23"/>
      <c r="G46" s="23"/>
      <c r="H46" s="52"/>
      <c r="I46" s="4"/>
    </row>
    <row r="47" spans="4:9" ht="15">
      <c r="D47" s="48"/>
      <c r="E47" s="23" t="s">
        <v>47</v>
      </c>
      <c r="F47" s="23"/>
      <c r="G47" s="23"/>
      <c r="H47" s="52">
        <v>2</v>
      </c>
      <c r="I47" s="4">
        <f>D31*H47</f>
        <v>3922.2</v>
      </c>
    </row>
    <row r="48" spans="4:9" ht="15">
      <c r="D48" s="48"/>
      <c r="E48" s="23" t="s">
        <v>48</v>
      </c>
      <c r="F48" s="23"/>
      <c r="G48" s="23" t="s">
        <v>49</v>
      </c>
      <c r="H48" s="52"/>
      <c r="I48" s="4"/>
    </row>
    <row r="49" spans="4:9" ht="15">
      <c r="D49" s="48"/>
      <c r="E49" s="23" t="s">
        <v>45</v>
      </c>
      <c r="F49" s="23"/>
      <c r="G49" s="23"/>
      <c r="H49" s="52">
        <v>0.57</v>
      </c>
      <c r="I49" s="10">
        <f>D31*H49</f>
        <v>1117.8269999999998</v>
      </c>
    </row>
    <row r="50" spans="4:12" ht="15">
      <c r="D50" s="48"/>
      <c r="E50" s="23" t="s">
        <v>50</v>
      </c>
      <c r="F50" s="23"/>
      <c r="G50" s="23"/>
      <c r="H50" s="52"/>
      <c r="I50" s="4"/>
      <c r="L50" s="65">
        <f>I35-I37</f>
        <v>4934.135</v>
      </c>
    </row>
    <row r="51" spans="4:9" ht="15">
      <c r="D51" s="48"/>
      <c r="E51" s="23" t="s">
        <v>51</v>
      </c>
      <c r="F51" s="23"/>
      <c r="G51" s="23"/>
      <c r="H51" s="52">
        <v>0.39</v>
      </c>
      <c r="I51" s="10">
        <f>D31*H51</f>
        <v>764.829</v>
      </c>
    </row>
    <row r="52" spans="4:9" ht="18.75">
      <c r="D52" s="44" t="s">
        <v>52</v>
      </c>
      <c r="E52" s="45"/>
      <c r="F52" s="46"/>
      <c r="G52" s="53" t="s">
        <v>53</v>
      </c>
      <c r="H52" s="44">
        <v>5.76</v>
      </c>
      <c r="I52" s="53">
        <f>D31*H52</f>
        <v>11295.936</v>
      </c>
    </row>
    <row r="53" spans="4:9" ht="18.75">
      <c r="D53" s="44"/>
      <c r="E53" s="45"/>
      <c r="F53" s="46"/>
      <c r="G53" s="53" t="s">
        <v>54</v>
      </c>
      <c r="H53" s="44"/>
      <c r="I53" s="54">
        <v>9536.52</v>
      </c>
    </row>
    <row r="54" spans="4:9" ht="15.75">
      <c r="D54" s="15"/>
      <c r="E54" s="341"/>
      <c r="F54" s="341"/>
      <c r="G54" s="4"/>
      <c r="H54" s="55"/>
      <c r="I54" s="5"/>
    </row>
    <row r="55" spans="4:9" ht="15">
      <c r="D55" s="18"/>
      <c r="E55" s="58" t="s">
        <v>93</v>
      </c>
      <c r="F55" s="58"/>
      <c r="G55" s="91"/>
      <c r="H55" s="57"/>
      <c r="I55" s="5">
        <v>21714.1</v>
      </c>
    </row>
    <row r="56" spans="4:9" ht="15">
      <c r="D56" s="48"/>
      <c r="E56" s="58" t="s">
        <v>55</v>
      </c>
      <c r="F56" s="58"/>
      <c r="G56" s="58"/>
      <c r="H56" s="57" t="s">
        <v>37</v>
      </c>
      <c r="I56" s="59"/>
    </row>
    <row r="57" spans="4:9" ht="15">
      <c r="D57" s="48"/>
      <c r="E57" s="60" t="s">
        <v>56</v>
      </c>
      <c r="F57" s="57"/>
      <c r="G57" s="57"/>
      <c r="H57" s="57"/>
      <c r="I57" s="57"/>
    </row>
    <row r="58" spans="4:9" ht="15.75">
      <c r="D58" s="61" t="s">
        <v>57</v>
      </c>
      <c r="E58" s="62" t="s">
        <v>58</v>
      </c>
      <c r="F58" s="62"/>
      <c r="G58" s="62"/>
      <c r="H58" s="57"/>
      <c r="I58" s="63">
        <v>7493.25</v>
      </c>
    </row>
    <row r="59" spans="4:9" ht="15">
      <c r="D59" s="48"/>
      <c r="E59" s="60" t="s">
        <v>59</v>
      </c>
      <c r="F59" s="57"/>
      <c r="G59" s="57"/>
      <c r="H59" s="57" t="s">
        <v>37</v>
      </c>
      <c r="I59" s="64">
        <v>0</v>
      </c>
    </row>
    <row r="60" spans="4:11" ht="15">
      <c r="D60" s="48"/>
      <c r="E60" s="57" t="s">
        <v>60</v>
      </c>
      <c r="F60" s="57"/>
      <c r="G60" s="57"/>
      <c r="H60" s="57" t="s">
        <v>37</v>
      </c>
      <c r="I60" s="57">
        <v>-43053.34</v>
      </c>
      <c r="K60" s="65"/>
    </row>
    <row r="61" spans="4:11" ht="15">
      <c r="D61" s="48"/>
      <c r="E61" s="60"/>
      <c r="F61" s="57"/>
      <c r="G61" s="57"/>
      <c r="H61" s="57" t="s">
        <v>37</v>
      </c>
      <c r="I61" s="57"/>
      <c r="K61" s="65"/>
    </row>
    <row r="62" spans="4:9" ht="15">
      <c r="D62" s="48"/>
      <c r="E62" s="57" t="s">
        <v>61</v>
      </c>
      <c r="F62" s="57"/>
      <c r="G62" s="57"/>
      <c r="H62" s="57" t="s">
        <v>37</v>
      </c>
      <c r="I62" s="68">
        <v>-38119.21</v>
      </c>
    </row>
    <row r="63" spans="4:11" ht="15">
      <c r="D63" s="66"/>
      <c r="E63" s="67" t="s">
        <v>62</v>
      </c>
      <c r="F63" s="67"/>
      <c r="G63" s="67"/>
      <c r="H63" s="67" t="s">
        <v>37</v>
      </c>
      <c r="I63" s="68"/>
      <c r="J63" s="65"/>
      <c r="K63" s="65"/>
    </row>
    <row r="64" spans="5:8" ht="15">
      <c r="E64" s="69"/>
      <c r="F64" s="69" t="s">
        <v>63</v>
      </c>
      <c r="G64" s="69"/>
      <c r="H64" s="69"/>
    </row>
    <row r="65" spans="5:8" ht="15.75" thickBot="1">
      <c r="E65" s="69"/>
      <c r="F65" s="69"/>
      <c r="G65" s="69"/>
      <c r="H65" s="69"/>
    </row>
    <row r="66" spans="4:9" ht="15.75" thickBot="1">
      <c r="D66" s="70" t="s">
        <v>58</v>
      </c>
      <c r="E66" s="71"/>
      <c r="F66" s="71"/>
      <c r="G66" s="71" t="s">
        <v>64</v>
      </c>
      <c r="H66" s="71"/>
      <c r="I66" s="72" t="s">
        <v>65</v>
      </c>
    </row>
    <row r="67" spans="4:9" ht="15">
      <c r="D67" s="73" t="s">
        <v>66</v>
      </c>
      <c r="E67" s="74" t="s">
        <v>67</v>
      </c>
      <c r="F67" s="74" t="s">
        <v>68</v>
      </c>
      <c r="G67" s="74" t="s">
        <v>69</v>
      </c>
      <c r="H67" s="74" t="s">
        <v>54</v>
      </c>
      <c r="I67" s="74" t="s">
        <v>70</v>
      </c>
    </row>
    <row r="68" spans="4:9" ht="15">
      <c r="D68" s="73" t="s">
        <v>71</v>
      </c>
      <c r="E68" s="74"/>
      <c r="F68" s="74">
        <v>0</v>
      </c>
      <c r="G68" s="74"/>
      <c r="H68" s="74">
        <v>1220.73</v>
      </c>
      <c r="I68" s="74">
        <v>1029.28</v>
      </c>
    </row>
    <row r="69" spans="4:9" ht="15">
      <c r="D69" s="73" t="s">
        <v>80</v>
      </c>
      <c r="E69" s="74"/>
      <c r="F69" s="74">
        <v>1029.28</v>
      </c>
      <c r="G69" s="74">
        <v>2225.25</v>
      </c>
      <c r="H69" s="74">
        <v>2029.35</v>
      </c>
      <c r="I69" s="74">
        <v>1225.18</v>
      </c>
    </row>
    <row r="70" spans="4:9" ht="15">
      <c r="D70" s="73" t="s">
        <v>84</v>
      </c>
      <c r="E70" s="74"/>
      <c r="F70" s="74">
        <v>1225.18</v>
      </c>
      <c r="G70" s="74">
        <v>2299.8</v>
      </c>
      <c r="H70" s="74">
        <v>2247.16</v>
      </c>
      <c r="I70" s="74">
        <v>1277.82</v>
      </c>
    </row>
    <row r="71" spans="4:9" ht="15">
      <c r="D71" s="73" t="s">
        <v>92</v>
      </c>
      <c r="E71" s="74"/>
      <c r="F71" s="74">
        <v>1277.82</v>
      </c>
      <c r="G71" s="74">
        <v>2299.8</v>
      </c>
      <c r="H71" s="74">
        <v>1996.01</v>
      </c>
      <c r="I71" s="74">
        <v>1581.61</v>
      </c>
    </row>
  </sheetData>
  <sheetProtection/>
  <mergeCells count="7">
    <mergeCell ref="E54:F54"/>
    <mergeCell ref="A12:A13"/>
    <mergeCell ref="B12:C13"/>
    <mergeCell ref="D12:G12"/>
    <mergeCell ref="H12:L12"/>
    <mergeCell ref="B14:C14"/>
    <mergeCell ref="B15:C15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49">
      <selection activeCell="B62" sqref="B62:F68"/>
    </sheetView>
  </sheetViews>
  <sheetFormatPr defaultColWidth="9.140625" defaultRowHeight="15"/>
  <cols>
    <col min="1" max="1" width="13.28125" style="2" customWidth="1"/>
    <col min="2" max="2" width="15.7109375" style="2" customWidth="1"/>
    <col min="3" max="3" width="11.421875" style="2" customWidth="1"/>
    <col min="4" max="5" width="10.8515625" style="2" customWidth="1"/>
    <col min="6" max="6" width="18.00390625" style="2" customWidth="1"/>
    <col min="7" max="7" width="11.421875" style="2" customWidth="1"/>
    <col min="8" max="8" width="9.140625" style="2" customWidth="1"/>
    <col min="9" max="9" width="10.57421875" style="2" customWidth="1"/>
    <col min="10" max="10" width="9.140625" style="2" customWidth="1"/>
    <col min="11" max="11" width="9.28125" style="2" bestFit="1" customWidth="1"/>
    <col min="12" max="13" width="9.57421875" style="2" bestFit="1" customWidth="1"/>
    <col min="14" max="16384" width="9.140625" style="2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 t="s">
        <v>73</v>
      </c>
      <c r="C2" s="3" t="s">
        <v>96</v>
      </c>
      <c r="D2" s="1" t="s">
        <v>1</v>
      </c>
      <c r="E2" s="1"/>
      <c r="F2" s="1"/>
      <c r="G2" s="1"/>
      <c r="H2" s="1"/>
      <c r="I2" s="1"/>
      <c r="J2" s="1"/>
      <c r="K2" s="1"/>
      <c r="L2" s="1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4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1"/>
      <c r="I5" s="1"/>
      <c r="J5" s="1"/>
      <c r="K5" s="1"/>
      <c r="L5" s="1"/>
    </row>
    <row r="6" spans="1:12" ht="15">
      <c r="A6" s="4"/>
      <c r="B6" s="4" t="s">
        <v>8</v>
      </c>
      <c r="C6" s="4"/>
      <c r="D6" s="4"/>
      <c r="E6" s="4" t="s">
        <v>9</v>
      </c>
      <c r="F6" s="4" t="s">
        <v>10</v>
      </c>
      <c r="G6" s="4" t="s">
        <v>11</v>
      </c>
      <c r="H6" s="1"/>
      <c r="I6" s="1"/>
      <c r="J6" s="1"/>
      <c r="K6" s="1"/>
      <c r="L6" s="1"/>
    </row>
    <row r="7" spans="1:12" ht="15">
      <c r="A7" s="4" t="s">
        <v>12</v>
      </c>
      <c r="B7" s="5">
        <v>11528.5</v>
      </c>
      <c r="C7" s="6">
        <v>11279.25</v>
      </c>
      <c r="D7" s="7">
        <v>8987.59</v>
      </c>
      <c r="E7" s="8"/>
      <c r="F7" s="9">
        <f>SUM(D7:E7)</f>
        <v>8987.59</v>
      </c>
      <c r="G7" s="9">
        <v>20749.43</v>
      </c>
      <c r="H7" s="1"/>
      <c r="I7" s="1"/>
      <c r="J7" s="1"/>
      <c r="K7" s="1"/>
      <c r="L7" s="1"/>
    </row>
    <row r="8" spans="1:12" ht="15">
      <c r="A8" s="4" t="s">
        <v>13</v>
      </c>
      <c r="B8" s="9">
        <v>14927.91</v>
      </c>
      <c r="C8" s="7">
        <v>14784.56</v>
      </c>
      <c r="D8" s="7">
        <v>11783.62</v>
      </c>
      <c r="E8" s="8"/>
      <c r="F8" s="9">
        <f>SUM(D8:E8)</f>
        <v>11783.62</v>
      </c>
      <c r="G8" s="9">
        <v>31251.27</v>
      </c>
      <c r="H8" s="1"/>
      <c r="I8" s="1"/>
      <c r="J8" s="1"/>
      <c r="K8" s="1"/>
      <c r="L8" s="1"/>
    </row>
    <row r="9" spans="1:12" ht="15">
      <c r="A9" s="4" t="s">
        <v>14</v>
      </c>
      <c r="B9" s="4"/>
      <c r="C9" s="5">
        <f>SUM(C7:C8)</f>
        <v>26063.809999999998</v>
      </c>
      <c r="D9" s="10"/>
      <c r="E9" s="10"/>
      <c r="F9" s="9">
        <f>SUM(F7:F8)</f>
        <v>20771.21</v>
      </c>
      <c r="G9" s="4"/>
      <c r="H9" s="1"/>
      <c r="I9" s="152">
        <f>C9-D8-D7</f>
        <v>5292.599999999997</v>
      </c>
      <c r="J9" s="1"/>
      <c r="K9" s="1"/>
      <c r="L9" s="1"/>
    </row>
    <row r="10" spans="1:12" ht="15">
      <c r="A10" s="11"/>
      <c r="B10" s="11"/>
      <c r="C10" s="11"/>
      <c r="D10" s="11"/>
      <c r="E10" s="11"/>
      <c r="F10" s="11"/>
      <c r="G10" s="11"/>
      <c r="H10" s="1"/>
      <c r="I10" s="1"/>
      <c r="J10" s="1"/>
      <c r="K10" s="1"/>
      <c r="L10" s="1"/>
    </row>
    <row r="11" spans="1:12" ht="15.7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">
      <c r="A12" s="351" t="s">
        <v>15</v>
      </c>
      <c r="B12" s="353" t="s">
        <v>16</v>
      </c>
      <c r="C12" s="354"/>
      <c r="D12" s="357" t="s">
        <v>17</v>
      </c>
      <c r="E12" s="358"/>
      <c r="F12" s="358"/>
      <c r="G12" s="359"/>
      <c r="H12" s="338"/>
      <c r="I12" s="338"/>
      <c r="J12" s="338"/>
      <c r="K12" s="338"/>
      <c r="L12" s="338"/>
    </row>
    <row r="13" spans="1:12" ht="26.25" thickBot="1">
      <c r="A13" s="352"/>
      <c r="B13" s="355"/>
      <c r="C13" s="356"/>
      <c r="D13" s="84"/>
      <c r="E13" s="84"/>
      <c r="F13" s="84" t="s">
        <v>89</v>
      </c>
      <c r="G13" s="85" t="s">
        <v>21</v>
      </c>
      <c r="H13" s="13"/>
      <c r="I13" s="13"/>
      <c r="J13" s="13"/>
      <c r="K13" s="13"/>
      <c r="L13" s="13"/>
    </row>
    <row r="14" spans="1:12" ht="15">
      <c r="A14" s="83"/>
      <c r="B14" s="360" t="s">
        <v>22</v>
      </c>
      <c r="C14" s="361"/>
      <c r="D14" s="83"/>
      <c r="E14" s="83"/>
      <c r="F14" s="83"/>
      <c r="G14" s="83"/>
      <c r="H14" s="11"/>
      <c r="I14" s="14"/>
      <c r="J14" s="11"/>
      <c r="K14" s="11"/>
      <c r="L14" s="11"/>
    </row>
    <row r="15" spans="1:12" ht="15">
      <c r="A15" s="15"/>
      <c r="B15" s="341"/>
      <c r="C15" s="341"/>
      <c r="D15" s="16"/>
      <c r="E15" s="17"/>
      <c r="F15" s="4"/>
      <c r="G15" s="5"/>
      <c r="H15" s="11"/>
      <c r="I15" s="11"/>
      <c r="J15" s="11"/>
      <c r="K15" s="11"/>
      <c r="L15" s="11"/>
    </row>
    <row r="16" spans="1:12" ht="15">
      <c r="A16" s="18"/>
      <c r="B16" s="93"/>
      <c r="C16" s="20"/>
      <c r="D16" s="4"/>
      <c r="E16" s="4"/>
      <c r="F16" s="4"/>
      <c r="G16" s="5"/>
      <c r="H16" s="11"/>
      <c r="I16" s="21"/>
      <c r="J16" s="11"/>
      <c r="K16" s="11"/>
      <c r="L16" s="11"/>
    </row>
    <row r="17" spans="1:12" ht="15">
      <c r="A17" s="18"/>
      <c r="B17" s="4"/>
      <c r="C17" s="4"/>
      <c r="D17" s="4"/>
      <c r="E17" s="4"/>
      <c r="F17" s="4"/>
      <c r="G17" s="22"/>
      <c r="H17" s="11"/>
      <c r="I17" s="11"/>
      <c r="J17" s="11"/>
      <c r="K17" s="11"/>
      <c r="L17" s="11"/>
    </row>
    <row r="18" spans="1:12" ht="15">
      <c r="A18" s="4"/>
      <c r="B18" s="4"/>
      <c r="C18" s="4"/>
      <c r="D18" s="4"/>
      <c r="E18" s="4"/>
      <c r="F18" s="11" t="s">
        <v>23</v>
      </c>
      <c r="G18" s="5">
        <f>SUM(G15:G17)</f>
        <v>0</v>
      </c>
      <c r="H18" s="11"/>
      <c r="I18" s="11"/>
      <c r="J18" s="11"/>
      <c r="K18" s="11"/>
      <c r="L18" s="11"/>
    </row>
    <row r="19" spans="1:12" ht="15">
      <c r="A19" s="4"/>
      <c r="B19" s="4"/>
      <c r="C19" s="4"/>
      <c r="D19" s="4"/>
      <c r="E19" s="4"/>
      <c r="F19" s="4"/>
      <c r="G19" s="4"/>
      <c r="H19" s="11"/>
      <c r="I19" s="11"/>
      <c r="J19" s="11"/>
      <c r="K19" s="11"/>
      <c r="L19" s="11"/>
    </row>
    <row r="20" spans="1:12" ht="15">
      <c r="A20" s="4"/>
      <c r="B20" s="23" t="s">
        <v>24</v>
      </c>
      <c r="C20" s="24"/>
      <c r="D20" s="24"/>
      <c r="E20" s="25">
        <v>1961.1</v>
      </c>
      <c r="F20" s="26">
        <v>7.55</v>
      </c>
      <c r="G20" s="9">
        <f>E20*F20</f>
        <v>14806.304999999998</v>
      </c>
      <c r="H20" s="11"/>
      <c r="I20" s="11"/>
      <c r="J20" s="11"/>
      <c r="K20" s="11"/>
      <c r="L20" s="11"/>
    </row>
    <row r="21" spans="1:12" ht="15">
      <c r="A21" s="4"/>
      <c r="B21" s="23" t="s">
        <v>25</v>
      </c>
      <c r="C21" s="24"/>
      <c r="D21" s="24"/>
      <c r="E21" s="4"/>
      <c r="F21" s="4"/>
      <c r="G21" s="4"/>
      <c r="H21" s="11"/>
      <c r="I21" s="11"/>
      <c r="J21" s="11"/>
      <c r="K21" s="11"/>
      <c r="L21" s="11"/>
    </row>
    <row r="22" spans="1:12" ht="15">
      <c r="A22" s="4"/>
      <c r="B22" s="23" t="s">
        <v>26</v>
      </c>
      <c r="C22" s="23" t="s">
        <v>27</v>
      </c>
      <c r="D22" s="24"/>
      <c r="E22" s="5"/>
      <c r="F22" s="4"/>
      <c r="G22" s="9"/>
      <c r="H22" s="11"/>
      <c r="I22" s="11"/>
      <c r="J22" s="11"/>
      <c r="K22" s="11"/>
      <c r="L22" s="11"/>
    </row>
    <row r="23" spans="1:12" ht="15">
      <c r="A23" s="4"/>
      <c r="B23" s="23" t="s">
        <v>28</v>
      </c>
      <c r="C23" s="24"/>
      <c r="D23" s="24"/>
      <c r="E23" s="5"/>
      <c r="F23" s="4"/>
      <c r="G23" s="9">
        <f>E23*1.68</f>
        <v>0</v>
      </c>
      <c r="H23" s="11"/>
      <c r="I23" s="11"/>
      <c r="J23" s="11"/>
      <c r="K23" s="11"/>
      <c r="L23" s="11"/>
    </row>
    <row r="24" spans="1:12" ht="15">
      <c r="A24" s="4"/>
      <c r="B24" s="4"/>
      <c r="C24" s="4"/>
      <c r="D24" s="4"/>
      <c r="E24" s="4"/>
      <c r="F24" s="26" t="s">
        <v>29</v>
      </c>
      <c r="G24" s="27">
        <f>SUM(G18:G23)</f>
        <v>14806.304999999998</v>
      </c>
      <c r="H24" s="11"/>
      <c r="I24" s="11"/>
      <c r="J24" s="11"/>
      <c r="K24" s="11"/>
      <c r="L24" s="11"/>
    </row>
    <row r="25" spans="1:12" ht="15">
      <c r="A25" s="11"/>
      <c r="B25" s="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5">
      <c r="A26" s="1"/>
      <c r="B26" s="1"/>
      <c r="C26" s="1"/>
      <c r="D26" s="1"/>
      <c r="E26" s="1"/>
      <c r="F26" s="11"/>
      <c r="G26" s="1"/>
      <c r="H26" s="1"/>
      <c r="I26" s="1"/>
      <c r="J26" s="1"/>
      <c r="K26" s="1"/>
      <c r="L26" s="1"/>
    </row>
    <row r="27" spans="1:12" ht="15">
      <c r="A27" s="1"/>
      <c r="B27" s="1"/>
      <c r="C27" s="1"/>
      <c r="D27" s="1"/>
      <c r="E27" s="1"/>
      <c r="F27" s="11"/>
      <c r="G27" s="1"/>
      <c r="H27" s="1"/>
      <c r="I27" s="1"/>
      <c r="J27" s="1"/>
      <c r="K27" s="1"/>
      <c r="L27" s="1"/>
    </row>
    <row r="28" spans="1:1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ht="15"/>
    <row r="30" spans="5:11" ht="18.75">
      <c r="E30" s="28" t="s">
        <v>30</v>
      </c>
      <c r="F30" s="28"/>
      <c r="G30" s="28" t="s">
        <v>31</v>
      </c>
      <c r="H30" s="28"/>
      <c r="I30" s="28"/>
      <c r="J30" s="28"/>
      <c r="K30" s="29"/>
    </row>
    <row r="31" spans="4:11" ht="19.5" thickBot="1">
      <c r="D31" s="30">
        <v>1961.1</v>
      </c>
      <c r="E31" s="28"/>
      <c r="F31" s="28" t="s">
        <v>72</v>
      </c>
      <c r="G31" s="28"/>
      <c r="H31" s="31" t="s">
        <v>97</v>
      </c>
      <c r="I31" s="28"/>
      <c r="J31" s="28"/>
      <c r="K31" s="29"/>
    </row>
    <row r="32" spans="4:9" ht="15.75" thickBot="1">
      <c r="D32" s="89" t="s">
        <v>32</v>
      </c>
      <c r="E32" s="87"/>
      <c r="F32" s="33"/>
      <c r="G32" s="39" t="s">
        <v>86</v>
      </c>
      <c r="H32" s="33"/>
      <c r="I32" s="39" t="s">
        <v>35</v>
      </c>
    </row>
    <row r="33" spans="4:9" ht="18.75">
      <c r="D33" s="88" t="s">
        <v>85</v>
      </c>
      <c r="E33" s="80"/>
      <c r="F33" s="80"/>
      <c r="G33" s="86">
        <v>13.31</v>
      </c>
      <c r="H33" s="46"/>
      <c r="I33" s="53">
        <f>C9</f>
        <v>26063.809999999998</v>
      </c>
    </row>
    <row r="34" spans="4:9" ht="15">
      <c r="D34" s="38"/>
      <c r="E34" s="39"/>
      <c r="F34" s="40"/>
      <c r="G34" s="33"/>
      <c r="H34" s="33"/>
      <c r="I34" s="37"/>
    </row>
    <row r="35" spans="4:9" ht="18.75">
      <c r="D35" s="81" t="s">
        <v>87</v>
      </c>
      <c r="E35" s="82"/>
      <c r="F35" s="82"/>
      <c r="G35" s="82"/>
      <c r="H35" s="42"/>
      <c r="I35" s="27">
        <v>20771.21</v>
      </c>
    </row>
    <row r="36" spans="4:9" ht="18.75">
      <c r="D36" s="43"/>
      <c r="E36" s="43"/>
      <c r="F36" s="33"/>
      <c r="G36" s="33"/>
      <c r="H36" s="33"/>
      <c r="I36" s="27"/>
    </row>
    <row r="37" spans="4:10" ht="18.75">
      <c r="D37" s="81" t="s">
        <v>88</v>
      </c>
      <c r="E37" s="82"/>
      <c r="F37" s="82"/>
      <c r="G37" s="81"/>
      <c r="H37" s="46"/>
      <c r="I37" s="9">
        <v>14806</v>
      </c>
      <c r="J37" s="47"/>
    </row>
    <row r="38" spans="4:9" ht="15">
      <c r="D38" s="48">
        <v>7.55</v>
      </c>
      <c r="E38" s="49" t="s">
        <v>24</v>
      </c>
      <c r="F38" s="49"/>
      <c r="G38" s="49"/>
      <c r="H38" s="50" t="s">
        <v>86</v>
      </c>
      <c r="I38" s="9"/>
    </row>
    <row r="39" spans="4:9" ht="15">
      <c r="D39" s="48"/>
      <c r="E39" s="49" t="s">
        <v>25</v>
      </c>
      <c r="F39" s="49"/>
      <c r="G39" s="49"/>
      <c r="H39" s="51"/>
      <c r="I39" s="4">
        <f>D31*D38</f>
        <v>14806.304999999998</v>
      </c>
    </row>
    <row r="40" spans="4:9" ht="15">
      <c r="D40" s="48"/>
      <c r="E40" s="49" t="s">
        <v>26</v>
      </c>
      <c r="F40" s="49" t="s">
        <v>27</v>
      </c>
      <c r="G40" s="49"/>
      <c r="H40" s="51" t="s">
        <v>39</v>
      </c>
      <c r="I40" s="9"/>
    </row>
    <row r="41" spans="4:9" ht="15">
      <c r="D41" s="48"/>
      <c r="E41" s="49" t="s">
        <v>28</v>
      </c>
      <c r="F41" s="49"/>
      <c r="G41" s="49"/>
      <c r="H41" s="51" t="s">
        <v>40</v>
      </c>
      <c r="I41" s="4"/>
    </row>
    <row r="42" spans="4:9" ht="15">
      <c r="D42" s="48"/>
      <c r="E42" s="23" t="s">
        <v>41</v>
      </c>
      <c r="F42" s="23" t="s">
        <v>42</v>
      </c>
      <c r="G42" s="23"/>
      <c r="H42" s="52">
        <v>1.68</v>
      </c>
      <c r="I42" s="10">
        <f>D31*H42</f>
        <v>3294.6479999999997</v>
      </c>
    </row>
    <row r="43" spans="4:9" ht="15">
      <c r="D43" s="48"/>
      <c r="E43" s="23" t="s">
        <v>43</v>
      </c>
      <c r="F43" s="23"/>
      <c r="G43" s="23"/>
      <c r="H43" s="52">
        <v>2.22</v>
      </c>
      <c r="I43" s="10">
        <f>D31*H43</f>
        <v>4353.642</v>
      </c>
    </row>
    <row r="44" spans="4:9" ht="15">
      <c r="D44" s="48"/>
      <c r="E44" s="23" t="s">
        <v>44</v>
      </c>
      <c r="F44" s="23"/>
      <c r="G44" s="23"/>
      <c r="H44" s="52"/>
      <c r="I44" s="4"/>
    </row>
    <row r="45" spans="4:9" ht="15">
      <c r="D45" s="48"/>
      <c r="E45" s="23" t="s">
        <v>45</v>
      </c>
      <c r="F45" s="23"/>
      <c r="G45" s="23"/>
      <c r="H45" s="52">
        <v>0.69</v>
      </c>
      <c r="I45" s="10">
        <f>D31*H45</f>
        <v>1353.1589999999999</v>
      </c>
    </row>
    <row r="46" spans="4:9" ht="15">
      <c r="D46" s="48"/>
      <c r="E46" s="23" t="s">
        <v>46</v>
      </c>
      <c r="F46" s="23"/>
      <c r="G46" s="23"/>
      <c r="H46" s="52"/>
      <c r="I46" s="4"/>
    </row>
    <row r="47" spans="4:9" ht="15">
      <c r="D47" s="48"/>
      <c r="E47" s="23" t="s">
        <v>47</v>
      </c>
      <c r="F47" s="23"/>
      <c r="G47" s="23"/>
      <c r="H47" s="52">
        <v>2</v>
      </c>
      <c r="I47" s="4">
        <f>D31*H47</f>
        <v>3922.2</v>
      </c>
    </row>
    <row r="48" spans="4:9" ht="15">
      <c r="D48" s="48"/>
      <c r="E48" s="23" t="s">
        <v>48</v>
      </c>
      <c r="F48" s="23"/>
      <c r="G48" s="23" t="s">
        <v>49</v>
      </c>
      <c r="H48" s="52"/>
      <c r="I48" s="4"/>
    </row>
    <row r="49" spans="4:9" ht="15">
      <c r="D49" s="48"/>
      <c r="E49" s="23" t="s">
        <v>45</v>
      </c>
      <c r="F49" s="23"/>
      <c r="G49" s="23"/>
      <c r="H49" s="52">
        <v>0.57</v>
      </c>
      <c r="I49" s="10">
        <f>D31*H49</f>
        <v>1117.8269999999998</v>
      </c>
    </row>
    <row r="50" spans="4:12" ht="15">
      <c r="D50" s="48"/>
      <c r="E50" s="23" t="s">
        <v>50</v>
      </c>
      <c r="F50" s="23"/>
      <c r="G50" s="23"/>
      <c r="H50" s="52"/>
      <c r="I50" s="4"/>
      <c r="L50" s="65">
        <f>I35-I37</f>
        <v>5965.209999999999</v>
      </c>
    </row>
    <row r="51" spans="4:9" ht="15">
      <c r="D51" s="48"/>
      <c r="E51" s="23" t="s">
        <v>51</v>
      </c>
      <c r="F51" s="23"/>
      <c r="G51" s="23"/>
      <c r="H51" s="52">
        <v>0.39</v>
      </c>
      <c r="I51" s="10">
        <f>D31*H51</f>
        <v>764.829</v>
      </c>
    </row>
    <row r="52" spans="4:11" ht="18.75">
      <c r="D52" s="44" t="s">
        <v>52</v>
      </c>
      <c r="E52" s="45"/>
      <c r="F52" s="46"/>
      <c r="G52" s="53" t="s">
        <v>53</v>
      </c>
      <c r="H52" s="44">
        <v>5.76</v>
      </c>
      <c r="I52" s="53">
        <f>D31*H52</f>
        <v>11295.936</v>
      </c>
      <c r="K52" s="2">
        <f>I39+I52</f>
        <v>26102.240999999998</v>
      </c>
    </row>
    <row r="53" spans="4:11" ht="18.75">
      <c r="D53" s="44"/>
      <c r="E53" s="45"/>
      <c r="F53" s="46"/>
      <c r="G53" s="53" t="s">
        <v>54</v>
      </c>
      <c r="H53" s="44"/>
      <c r="I53" s="54">
        <v>9536.52</v>
      </c>
      <c r="K53" s="2">
        <f>K52-I39</f>
        <v>11295.936</v>
      </c>
    </row>
    <row r="54" spans="4:9" ht="15.75">
      <c r="D54" s="15"/>
      <c r="E54" s="341"/>
      <c r="F54" s="341"/>
      <c r="G54" s="4"/>
      <c r="H54" s="55"/>
      <c r="I54" s="5"/>
    </row>
    <row r="55" spans="4:9" ht="15">
      <c r="D55" s="18"/>
      <c r="E55" s="58" t="s">
        <v>93</v>
      </c>
      <c r="F55" s="58"/>
      <c r="G55" s="94"/>
      <c r="H55" s="57"/>
      <c r="I55" s="5">
        <v>21714.1</v>
      </c>
    </row>
    <row r="56" spans="4:9" ht="15">
      <c r="D56" s="48"/>
      <c r="E56" s="58" t="s">
        <v>55</v>
      </c>
      <c r="F56" s="58"/>
      <c r="G56" s="58"/>
      <c r="H56" s="57" t="s">
        <v>37</v>
      </c>
      <c r="I56" s="59">
        <v>35048.38</v>
      </c>
    </row>
    <row r="57" spans="4:9" ht="15">
      <c r="D57" s="48"/>
      <c r="E57" s="58" t="s">
        <v>99</v>
      </c>
      <c r="F57" s="58"/>
      <c r="G57" s="58"/>
      <c r="H57" s="57"/>
      <c r="I57" s="59">
        <v>66463.4</v>
      </c>
    </row>
    <row r="58" spans="4:9" ht="15">
      <c r="D58" s="48"/>
      <c r="E58" s="58"/>
      <c r="F58" s="58"/>
      <c r="G58" s="58"/>
      <c r="H58" s="60" t="s">
        <v>23</v>
      </c>
      <c r="I58" s="59">
        <f>SUM(I55:I57)</f>
        <v>123225.87999999999</v>
      </c>
    </row>
    <row r="59" spans="4:9" ht="15">
      <c r="D59" s="48"/>
      <c r="E59" s="60" t="s">
        <v>56</v>
      </c>
      <c r="F59" s="57"/>
      <c r="G59" s="57"/>
      <c r="H59" s="57"/>
      <c r="I59" s="57"/>
    </row>
    <row r="60" spans="4:9" ht="15.75">
      <c r="D60" s="61" t="s">
        <v>57</v>
      </c>
      <c r="E60" s="62" t="s">
        <v>58</v>
      </c>
      <c r="F60" s="62"/>
      <c r="G60" s="62"/>
      <c r="H60" s="57"/>
      <c r="I60" s="63">
        <v>9650.44</v>
      </c>
    </row>
    <row r="61" spans="4:9" ht="15">
      <c r="D61" s="48"/>
      <c r="E61" s="60" t="s">
        <v>59</v>
      </c>
      <c r="F61" s="57"/>
      <c r="G61" s="57"/>
      <c r="H61" s="57" t="s">
        <v>37</v>
      </c>
      <c r="I61" s="64">
        <v>0</v>
      </c>
    </row>
    <row r="62" spans="4:11" ht="15">
      <c r="D62" s="48"/>
      <c r="E62" s="58" t="s">
        <v>100</v>
      </c>
      <c r="F62" s="58"/>
      <c r="G62" s="58"/>
      <c r="H62" s="57"/>
      <c r="I62" s="59">
        <v>20000</v>
      </c>
      <c r="K62" s="65">
        <f>I62+I63</f>
        <v>-18119.21</v>
      </c>
    </row>
    <row r="63" spans="4:11" ht="15">
      <c r="D63" s="48"/>
      <c r="E63" s="57" t="s">
        <v>60</v>
      </c>
      <c r="F63" s="57"/>
      <c r="G63" s="57"/>
      <c r="H63" s="57" t="s">
        <v>37</v>
      </c>
      <c r="I63" s="57">
        <v>-38119.21</v>
      </c>
      <c r="K63" s="65"/>
    </row>
    <row r="64" spans="2:11" ht="15">
      <c r="B64" s="65"/>
      <c r="D64" s="48"/>
      <c r="E64" s="60"/>
      <c r="F64" s="57"/>
      <c r="G64" s="57"/>
      <c r="H64" s="57" t="s">
        <v>37</v>
      </c>
      <c r="I64" s="57"/>
      <c r="K64" s="65"/>
    </row>
    <row r="65" spans="2:9" ht="15">
      <c r="B65" s="65"/>
      <c r="D65" s="48"/>
      <c r="E65" s="57" t="s">
        <v>61</v>
      </c>
      <c r="F65" s="57"/>
      <c r="G65" s="57"/>
      <c r="H65" s="57" t="s">
        <v>37</v>
      </c>
      <c r="I65" s="68">
        <f>I63+I62+I35-I37-0.31</f>
        <v>-12154.31</v>
      </c>
    </row>
    <row r="66" spans="4:13" ht="15">
      <c r="D66" s="66"/>
      <c r="E66" s="67" t="s">
        <v>62</v>
      </c>
      <c r="F66" s="67"/>
      <c r="G66" s="67"/>
      <c r="H66" s="67" t="s">
        <v>37</v>
      </c>
      <c r="I66" s="68"/>
      <c r="J66" s="65"/>
      <c r="K66" s="65"/>
      <c r="L66" s="65">
        <f>I58+I60</f>
        <v>132876.31999999998</v>
      </c>
      <c r="M66" s="65">
        <f>L66+июль2013г!E86</f>
        <v>135291.83999999997</v>
      </c>
    </row>
    <row r="67" spans="5:8" ht="15">
      <c r="E67" s="69"/>
      <c r="F67" s="69" t="s">
        <v>63</v>
      </c>
      <c r="G67" s="69"/>
      <c r="H67" s="69"/>
    </row>
    <row r="68" spans="5:8" ht="15.75" thickBot="1">
      <c r="E68" s="69"/>
      <c r="F68" s="69"/>
      <c r="G68" s="69"/>
      <c r="H68" s="69"/>
    </row>
    <row r="69" spans="4:9" ht="15.75" thickBot="1">
      <c r="D69" s="70" t="s">
        <v>58</v>
      </c>
      <c r="E69" s="71"/>
      <c r="F69" s="71"/>
      <c r="G69" s="71" t="s">
        <v>64</v>
      </c>
      <c r="H69" s="71"/>
      <c r="I69" s="72" t="s">
        <v>65</v>
      </c>
    </row>
    <row r="70" spans="4:9" ht="15">
      <c r="D70" s="73" t="s">
        <v>66</v>
      </c>
      <c r="E70" s="74" t="s">
        <v>67</v>
      </c>
      <c r="F70" s="74" t="s">
        <v>68</v>
      </c>
      <c r="G70" s="74" t="s">
        <v>69</v>
      </c>
      <c r="H70" s="74" t="s">
        <v>54</v>
      </c>
      <c r="I70" s="74" t="s">
        <v>70</v>
      </c>
    </row>
    <row r="71" spans="4:9" ht="15">
      <c r="D71" s="73" t="s">
        <v>71</v>
      </c>
      <c r="E71" s="74"/>
      <c r="F71" s="74">
        <v>0</v>
      </c>
      <c r="G71" s="74"/>
      <c r="H71" s="74">
        <v>1220.73</v>
      </c>
      <c r="I71" s="74">
        <v>1029.28</v>
      </c>
    </row>
    <row r="72" spans="4:9" ht="15">
      <c r="D72" s="73" t="s">
        <v>80</v>
      </c>
      <c r="E72" s="74"/>
      <c r="F72" s="74">
        <v>1029.28</v>
      </c>
      <c r="G72" s="74">
        <v>2225.25</v>
      </c>
      <c r="H72" s="74">
        <v>2029.35</v>
      </c>
      <c r="I72" s="74">
        <v>1225.18</v>
      </c>
    </row>
    <row r="73" spans="4:9" ht="15">
      <c r="D73" s="73" t="s">
        <v>84</v>
      </c>
      <c r="E73" s="74"/>
      <c r="F73" s="74">
        <v>1225.18</v>
      </c>
      <c r="G73" s="74">
        <v>2299.8</v>
      </c>
      <c r="H73" s="74">
        <v>2247.16</v>
      </c>
      <c r="I73" s="74">
        <v>1277.82</v>
      </c>
    </row>
    <row r="74" spans="4:9" ht="15">
      <c r="D74" s="73" t="s">
        <v>92</v>
      </c>
      <c r="E74" s="74"/>
      <c r="F74" s="74">
        <v>1277.82</v>
      </c>
      <c r="G74" s="74">
        <v>2299.8</v>
      </c>
      <c r="H74" s="74">
        <v>1996.01</v>
      </c>
      <c r="I74" s="74">
        <v>1581.61</v>
      </c>
    </row>
    <row r="75" spans="4:9" ht="15">
      <c r="D75" s="73" t="s">
        <v>98</v>
      </c>
      <c r="E75" s="74"/>
      <c r="F75" s="74">
        <v>1581.61</v>
      </c>
      <c r="G75" s="74">
        <v>2349.6</v>
      </c>
      <c r="H75" s="74">
        <v>2157.19</v>
      </c>
      <c r="I75" s="74">
        <v>1987.39</v>
      </c>
    </row>
  </sheetData>
  <sheetProtection/>
  <mergeCells count="7">
    <mergeCell ref="E54:F54"/>
    <mergeCell ref="A12:A13"/>
    <mergeCell ref="B12:C13"/>
    <mergeCell ref="D12:G12"/>
    <mergeCell ref="H12:L12"/>
    <mergeCell ref="B14:C14"/>
    <mergeCell ref="B15:C15"/>
  </mergeCells>
  <printOptions/>
  <pageMargins left="0.7" right="0.7" top="0.75" bottom="0.75" header="0.3" footer="0.3"/>
  <pageSetup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2:Y115"/>
  <sheetViews>
    <sheetView view="pageBreakPreview" zoomScale="80" zoomScaleSheetLayoutView="80" zoomScalePageLayoutView="0" workbookViewId="0" topLeftCell="A69">
      <selection activeCell="B62" sqref="B62:F68"/>
    </sheetView>
  </sheetViews>
  <sheetFormatPr defaultColWidth="9.140625" defaultRowHeight="15"/>
  <cols>
    <col min="1" max="1" width="5.421875" style="111" customWidth="1"/>
    <col min="2" max="2" width="12.140625" style="95" customWidth="1"/>
    <col min="3" max="3" width="9.57421875" style="95" customWidth="1"/>
    <col min="4" max="4" width="10.57421875" style="95" customWidth="1"/>
    <col min="5" max="5" width="10.28125" style="95" customWidth="1"/>
    <col min="6" max="6" width="17.140625" style="95" customWidth="1"/>
    <col min="7" max="7" width="12.140625" style="95" customWidth="1"/>
    <col min="8" max="8" width="13.140625" style="95" customWidth="1"/>
    <col min="9" max="9" width="13.421875" style="95" customWidth="1"/>
    <col min="10" max="10" width="12.28125" style="95" bestFit="1" customWidth="1"/>
    <col min="11" max="11" width="15.7109375" style="95" bestFit="1" customWidth="1"/>
    <col min="12" max="12" width="13.421875" style="95" customWidth="1"/>
    <col min="13" max="13" width="7.421875" style="95" customWidth="1"/>
    <col min="14" max="14" width="14.00390625" style="95" customWidth="1"/>
    <col min="15" max="15" width="10.57421875" style="95" bestFit="1" customWidth="1"/>
    <col min="16" max="16" width="10.8515625" style="95" bestFit="1" customWidth="1"/>
    <col min="17" max="17" width="9.8515625" style="95" bestFit="1" customWidth="1"/>
    <col min="18" max="18" width="11.7109375" style="95" customWidth="1"/>
    <col min="19" max="20" width="10.57421875" style="95" bestFit="1" customWidth="1"/>
    <col min="21" max="21" width="9.8515625" style="95" bestFit="1" customWidth="1"/>
    <col min="22" max="22" width="12.140625" style="95" bestFit="1" customWidth="1"/>
    <col min="23" max="23" width="12.28125" style="95" bestFit="1" customWidth="1"/>
    <col min="24" max="24" width="12.421875" style="95" bestFit="1" customWidth="1"/>
    <col min="25" max="25" width="14.421875" style="95" bestFit="1" customWidth="1"/>
    <col min="26" max="16384" width="9.140625" style="95" customWidth="1"/>
  </cols>
  <sheetData>
    <row r="1" ht="12.75" customHeight="1"/>
    <row r="2" spans="2:8" ht="15">
      <c r="B2" s="96" t="s">
        <v>102</v>
      </c>
      <c r="C2" s="96"/>
      <c r="D2" s="96" t="s">
        <v>103</v>
      </c>
      <c r="E2" s="96"/>
      <c r="F2" s="96" t="s">
        <v>1</v>
      </c>
      <c r="G2" s="96"/>
      <c r="H2" s="96"/>
    </row>
    <row r="4" ht="1.5" customHeight="1"/>
    <row r="5" ht="15" hidden="1"/>
    <row r="6" spans="2:11" ht="15">
      <c r="B6" s="97"/>
      <c r="C6" s="98" t="s">
        <v>2</v>
      </c>
      <c r="D6" s="98" t="s">
        <v>3</v>
      </c>
      <c r="E6" s="98"/>
      <c r="F6" s="98" t="s">
        <v>4</v>
      </c>
      <c r="G6" s="98" t="s">
        <v>5</v>
      </c>
      <c r="H6" s="98" t="s">
        <v>6</v>
      </c>
      <c r="I6" s="98" t="s">
        <v>7</v>
      </c>
      <c r="J6" s="98"/>
      <c r="K6" s="99"/>
    </row>
    <row r="7" spans="2:11" ht="15">
      <c r="B7" s="97"/>
      <c r="C7" s="98" t="s">
        <v>8</v>
      </c>
      <c r="D7" s="98"/>
      <c r="E7" s="98"/>
      <c r="F7" s="98"/>
      <c r="G7" s="98" t="s">
        <v>9</v>
      </c>
      <c r="H7" s="98" t="s">
        <v>10</v>
      </c>
      <c r="I7" s="98" t="s">
        <v>11</v>
      </c>
      <c r="J7" s="98"/>
      <c r="K7" s="99"/>
    </row>
    <row r="8" spans="2:11" ht="15">
      <c r="B8" s="100" t="s">
        <v>12</v>
      </c>
      <c r="C8" s="101">
        <v>48.28</v>
      </c>
      <c r="D8" s="101">
        <v>0</v>
      </c>
      <c r="E8" s="101"/>
      <c r="F8" s="102"/>
      <c r="G8" s="97"/>
      <c r="H8" s="101">
        <v>0</v>
      </c>
      <c r="I8" s="102">
        <v>48.28</v>
      </c>
      <c r="J8" s="97"/>
      <c r="K8" s="103"/>
    </row>
    <row r="9" spans="2:11" ht="15">
      <c r="B9" s="97" t="s">
        <v>13</v>
      </c>
      <c r="C9" s="101">
        <v>4790.06</v>
      </c>
      <c r="D9" s="101">
        <v>3707.55</v>
      </c>
      <c r="E9" s="101"/>
      <c r="F9" s="102">
        <v>2795.32</v>
      </c>
      <c r="G9" s="97"/>
      <c r="H9" s="101">
        <v>2795.32</v>
      </c>
      <c r="I9" s="102">
        <v>5702.29</v>
      </c>
      <c r="J9" s="97"/>
      <c r="K9" s="103"/>
    </row>
    <row r="10" spans="2:11" ht="15">
      <c r="B10" s="97" t="s">
        <v>14</v>
      </c>
      <c r="C10" s="97"/>
      <c r="D10" s="101">
        <f>SUM(D8:D9)</f>
        <v>3707.55</v>
      </c>
      <c r="E10" s="101"/>
      <c r="F10" s="97"/>
      <c r="G10" s="97"/>
      <c r="H10" s="101">
        <f>SUM(H8:H9)</f>
        <v>2795.32</v>
      </c>
      <c r="I10" s="97"/>
      <c r="J10" s="97"/>
      <c r="K10" s="103"/>
    </row>
    <row r="11" ht="15">
      <c r="B11" s="95" t="s">
        <v>104</v>
      </c>
    </row>
    <row r="12" ht="7.5" customHeight="1"/>
    <row r="13" ht="8.25" customHeight="1"/>
    <row r="14" spans="2:17" ht="15">
      <c r="B14" s="104" t="s">
        <v>66</v>
      </c>
      <c r="C14" s="370" t="s">
        <v>16</v>
      </c>
      <c r="D14" s="371"/>
      <c r="E14" s="167"/>
      <c r="F14" s="98"/>
      <c r="G14" s="98"/>
      <c r="H14" s="98"/>
      <c r="I14" s="98" t="s">
        <v>21</v>
      </c>
      <c r="J14" s="103"/>
      <c r="K14" s="103"/>
      <c r="L14" s="103"/>
      <c r="M14" s="103"/>
      <c r="N14" s="103"/>
      <c r="O14" s="103"/>
      <c r="P14" s="103"/>
      <c r="Q14" s="103"/>
    </row>
    <row r="15" spans="2:17" ht="14.25" customHeight="1">
      <c r="B15" s="105"/>
      <c r="C15" s="372"/>
      <c r="D15" s="373"/>
      <c r="E15" s="168"/>
      <c r="F15" s="98"/>
      <c r="G15" s="98"/>
      <c r="H15" s="98" t="s">
        <v>89</v>
      </c>
      <c r="I15" s="98"/>
      <c r="J15" s="103"/>
      <c r="K15" s="103"/>
      <c r="L15" s="103"/>
      <c r="M15" s="103"/>
      <c r="N15" s="103"/>
      <c r="O15" s="103"/>
      <c r="P15" s="103"/>
      <c r="Q15" s="103"/>
    </row>
    <row r="16" spans="2:17" ht="3.75" customHeight="1" hidden="1">
      <c r="B16" s="106"/>
      <c r="C16" s="97"/>
      <c r="D16" s="97"/>
      <c r="E16" s="97"/>
      <c r="F16" s="97"/>
      <c r="G16" s="97"/>
      <c r="H16" s="97"/>
      <c r="I16" s="97"/>
      <c r="J16" s="103"/>
      <c r="K16" s="103"/>
      <c r="L16" s="103"/>
      <c r="M16" s="103"/>
      <c r="N16" s="103"/>
      <c r="O16" s="103"/>
      <c r="P16" s="103"/>
      <c r="Q16" s="103"/>
    </row>
    <row r="17" spans="2:17" ht="13.5" customHeight="1">
      <c r="B17" s="100"/>
      <c r="C17" s="100"/>
      <c r="D17" s="97"/>
      <c r="E17" s="97"/>
      <c r="F17" s="97"/>
      <c r="G17" s="97"/>
      <c r="H17" s="97"/>
      <c r="I17" s="97"/>
      <c r="J17" s="103"/>
      <c r="K17" s="103"/>
      <c r="L17" s="103"/>
      <c r="M17" s="103"/>
      <c r="N17" s="103"/>
      <c r="O17" s="103"/>
      <c r="P17" s="103"/>
      <c r="Q17" s="103"/>
    </row>
    <row r="18" spans="2:17" ht="0.75" customHeight="1" hidden="1">
      <c r="B18" s="97"/>
      <c r="C18" s="97"/>
      <c r="D18" s="97"/>
      <c r="E18" s="97"/>
      <c r="F18" s="97"/>
      <c r="G18" s="97"/>
      <c r="H18" s="97"/>
      <c r="I18" s="97"/>
      <c r="J18" s="103"/>
      <c r="K18" s="103"/>
      <c r="L18" s="103"/>
      <c r="M18" s="103"/>
      <c r="N18" s="103"/>
      <c r="O18" s="103"/>
      <c r="P18" s="103"/>
      <c r="Q18" s="103"/>
    </row>
    <row r="19" spans="2:17" ht="14.25" customHeight="1" thickBot="1">
      <c r="B19" s="97"/>
      <c r="C19" s="97"/>
      <c r="D19" s="97"/>
      <c r="E19" s="97"/>
      <c r="F19" s="97"/>
      <c r="G19" s="97"/>
      <c r="H19" s="97"/>
      <c r="I19" s="97"/>
      <c r="J19" s="103"/>
      <c r="K19" s="103"/>
      <c r="L19" s="103"/>
      <c r="M19" s="103"/>
      <c r="N19" s="103"/>
      <c r="O19" s="103"/>
      <c r="P19" s="103"/>
      <c r="Q19" s="103"/>
    </row>
    <row r="20" spans="2:17" ht="0.75" customHeight="1" hidden="1">
      <c r="B20" s="97"/>
      <c r="C20" s="97"/>
      <c r="D20" s="97"/>
      <c r="E20" s="97"/>
      <c r="F20" s="97"/>
      <c r="G20" s="97"/>
      <c r="H20" s="97"/>
      <c r="I20" s="97"/>
      <c r="J20" s="103"/>
      <c r="K20" s="103"/>
      <c r="L20" s="103"/>
      <c r="M20" s="103"/>
      <c r="N20" s="103"/>
      <c r="O20" s="103"/>
      <c r="P20" s="103"/>
      <c r="Q20" s="103"/>
    </row>
    <row r="21" spans="2:17" ht="15.75" thickBot="1">
      <c r="B21" s="97"/>
      <c r="C21" s="97"/>
      <c r="D21" s="97"/>
      <c r="E21" s="97"/>
      <c r="F21" s="97"/>
      <c r="G21" s="107" t="s">
        <v>105</v>
      </c>
      <c r="H21" s="108" t="s">
        <v>86</v>
      </c>
      <c r="I21" s="97"/>
      <c r="J21" s="103"/>
      <c r="K21" s="103"/>
      <c r="L21" s="103"/>
      <c r="M21" s="103"/>
      <c r="N21" s="103"/>
      <c r="O21" s="103"/>
      <c r="P21" s="103"/>
      <c r="Q21" s="103"/>
    </row>
    <row r="22" spans="2:17" ht="15">
      <c r="B22" s="109" t="s">
        <v>24</v>
      </c>
      <c r="C22" s="110"/>
      <c r="D22" s="110"/>
      <c r="E22" s="110"/>
      <c r="F22" s="101"/>
      <c r="G22" s="100">
        <v>347.8</v>
      </c>
      <c r="H22" s="97">
        <v>7.55</v>
      </c>
      <c r="I22" s="102">
        <f>G22*H22</f>
        <v>2625.89</v>
      </c>
      <c r="J22" s="103"/>
      <c r="K22" s="103"/>
      <c r="L22" s="103"/>
      <c r="M22" s="103"/>
      <c r="N22" s="103"/>
      <c r="O22" s="103"/>
      <c r="P22" s="103"/>
      <c r="Q22" s="103"/>
    </row>
    <row r="23" spans="2:17" ht="15">
      <c r="B23" s="109" t="s">
        <v>25</v>
      </c>
      <c r="C23" s="110"/>
      <c r="D23" s="110"/>
      <c r="E23" s="110"/>
      <c r="F23" s="97"/>
      <c r="G23" s="97"/>
      <c r="H23" s="97"/>
      <c r="I23" s="97"/>
      <c r="J23" s="103"/>
      <c r="K23" s="103"/>
      <c r="L23" s="103"/>
      <c r="M23" s="103"/>
      <c r="N23" s="103"/>
      <c r="O23" s="103"/>
      <c r="P23" s="103"/>
      <c r="Q23" s="103"/>
    </row>
    <row r="24" spans="2:17" ht="2.25" customHeight="1" hidden="1">
      <c r="B24" s="109" t="s">
        <v>26</v>
      </c>
      <c r="C24" s="109" t="s">
        <v>27</v>
      </c>
      <c r="D24" s="110"/>
      <c r="E24" s="110"/>
      <c r="F24" s="97"/>
      <c r="G24" s="97"/>
      <c r="H24" s="97"/>
      <c r="I24" s="97"/>
      <c r="J24" s="103"/>
      <c r="K24" s="103"/>
      <c r="L24" s="103"/>
      <c r="M24" s="103"/>
      <c r="N24" s="103"/>
      <c r="O24" s="103"/>
      <c r="P24" s="103"/>
      <c r="Q24" s="103"/>
    </row>
    <row r="25" spans="2:17" ht="14.25" customHeight="1">
      <c r="B25" s="109" t="s">
        <v>28</v>
      </c>
      <c r="C25" s="110"/>
      <c r="D25" s="110"/>
      <c r="E25" s="110"/>
      <c r="F25" s="97"/>
      <c r="G25" s="97"/>
      <c r="H25" s="97"/>
      <c r="I25" s="97"/>
      <c r="J25" s="103"/>
      <c r="K25" s="103"/>
      <c r="L25" s="103"/>
      <c r="M25" s="103"/>
      <c r="N25" s="103"/>
      <c r="O25" s="103"/>
      <c r="P25" s="103"/>
      <c r="Q25" s="103"/>
    </row>
    <row r="26" spans="2:17" ht="15" hidden="1">
      <c r="B26" s="97"/>
      <c r="C26" s="97"/>
      <c r="D26" s="97"/>
      <c r="E26" s="97"/>
      <c r="F26" s="97"/>
      <c r="G26" s="97"/>
      <c r="H26" s="97"/>
      <c r="I26" s="97"/>
      <c r="J26" s="103"/>
      <c r="K26" s="103"/>
      <c r="L26" s="103"/>
      <c r="M26" s="103"/>
      <c r="N26" s="103"/>
      <c r="O26" s="103"/>
      <c r="P26" s="103"/>
      <c r="Q26" s="103"/>
    </row>
    <row r="27" spans="2:17" ht="0.75" customHeight="1" hidden="1">
      <c r="B27" s="97"/>
      <c r="C27" s="97"/>
      <c r="D27" s="97"/>
      <c r="E27" s="97"/>
      <c r="F27" s="97"/>
      <c r="G27" s="97"/>
      <c r="H27" s="97"/>
      <c r="I27" s="97"/>
      <c r="J27" s="103"/>
      <c r="K27" s="103"/>
      <c r="L27" s="103"/>
      <c r="M27" s="103"/>
      <c r="N27" s="103"/>
      <c r="O27" s="103"/>
      <c r="P27" s="103"/>
      <c r="Q27" s="103"/>
    </row>
    <row r="28" spans="2:17" ht="3.75" customHeight="1" hidden="1">
      <c r="B28" s="97"/>
      <c r="C28" s="97"/>
      <c r="D28" s="97"/>
      <c r="E28" s="97"/>
      <c r="F28" s="97"/>
      <c r="G28" s="97"/>
      <c r="H28" s="97"/>
      <c r="I28" s="97"/>
      <c r="J28" s="103"/>
      <c r="K28" s="103"/>
      <c r="L28" s="103"/>
      <c r="M28" s="103"/>
      <c r="N28" s="103"/>
      <c r="O28" s="103"/>
      <c r="P28" s="103"/>
      <c r="Q28" s="103"/>
    </row>
    <row r="29" spans="2:17" ht="15" hidden="1">
      <c r="B29" s="97"/>
      <c r="C29" s="97"/>
      <c r="D29" s="97"/>
      <c r="E29" s="97"/>
      <c r="F29" s="97"/>
      <c r="G29" s="97"/>
      <c r="H29" s="97"/>
      <c r="I29" s="97"/>
      <c r="J29" s="103"/>
      <c r="K29" s="103"/>
      <c r="L29" s="103"/>
      <c r="M29" s="103"/>
      <c r="N29" s="103"/>
      <c r="O29" s="103"/>
      <c r="P29" s="103"/>
      <c r="Q29" s="103"/>
    </row>
    <row r="30" spans="2:17" ht="0.75" customHeight="1" hidden="1">
      <c r="B30" s="97"/>
      <c r="C30" s="97"/>
      <c r="D30" s="97"/>
      <c r="E30" s="97"/>
      <c r="F30" s="97"/>
      <c r="G30" s="97"/>
      <c r="H30" s="97"/>
      <c r="I30" s="97"/>
      <c r="J30" s="103"/>
      <c r="K30" s="103"/>
      <c r="L30" s="103"/>
      <c r="M30" s="103"/>
      <c r="N30" s="103"/>
      <c r="O30" s="103"/>
      <c r="P30" s="103"/>
      <c r="Q30" s="103"/>
    </row>
    <row r="31" spans="2:17" ht="15" hidden="1">
      <c r="B31" s="97"/>
      <c r="C31" s="97"/>
      <c r="D31" s="97"/>
      <c r="E31" s="97"/>
      <c r="F31" s="97"/>
      <c r="G31" s="97"/>
      <c r="H31" s="97"/>
      <c r="I31" s="97"/>
      <c r="J31" s="103"/>
      <c r="K31" s="103"/>
      <c r="L31" s="103"/>
      <c r="M31" s="103"/>
      <c r="N31" s="103"/>
      <c r="O31" s="103"/>
      <c r="P31" s="103"/>
      <c r="Q31" s="103"/>
    </row>
    <row r="32" spans="2:17" ht="15" hidden="1">
      <c r="B32" s="97"/>
      <c r="C32" s="97"/>
      <c r="D32" s="97"/>
      <c r="E32" s="97"/>
      <c r="F32" s="97"/>
      <c r="G32" s="97"/>
      <c r="H32" s="97"/>
      <c r="I32" s="97"/>
      <c r="J32" s="103"/>
      <c r="K32" s="103"/>
      <c r="L32" s="103"/>
      <c r="M32" s="103"/>
      <c r="N32" s="103"/>
      <c r="O32" s="103"/>
      <c r="P32" s="103"/>
      <c r="Q32" s="103"/>
    </row>
    <row r="33" spans="2:17" ht="15">
      <c r="B33" s="97"/>
      <c r="C33" s="97"/>
      <c r="D33" s="97"/>
      <c r="E33" s="97"/>
      <c r="F33" s="97"/>
      <c r="G33" s="98"/>
      <c r="H33" s="98"/>
      <c r="I33" s="112"/>
      <c r="J33" s="103"/>
      <c r="K33" s="103"/>
      <c r="L33" s="103"/>
      <c r="M33" s="103"/>
      <c r="N33" s="103"/>
      <c r="O33" s="103"/>
      <c r="P33" s="103"/>
      <c r="Q33" s="103"/>
    </row>
    <row r="34" spans="2:17" ht="15">
      <c r="B34" s="97"/>
      <c r="C34" s="97"/>
      <c r="D34" s="97"/>
      <c r="E34" s="97"/>
      <c r="F34" s="97"/>
      <c r="G34" s="97"/>
      <c r="H34" s="100" t="s">
        <v>23</v>
      </c>
      <c r="I34" s="113">
        <f>SUM(I17:I33)</f>
        <v>2625.89</v>
      </c>
      <c r="J34" s="103"/>
      <c r="K34" s="103"/>
      <c r="L34" s="103"/>
      <c r="M34" s="103"/>
      <c r="N34" s="103"/>
      <c r="O34" s="103"/>
      <c r="P34" s="103"/>
      <c r="Q34" s="103"/>
    </row>
    <row r="36" ht="18.75">
      <c r="B36" s="114" t="s">
        <v>106</v>
      </c>
    </row>
    <row r="37" ht="15" hidden="1"/>
    <row r="38" ht="15" hidden="1"/>
    <row r="39" spans="1:9" ht="15">
      <c r="A39" s="115"/>
      <c r="B39" s="116"/>
      <c r="C39" s="116"/>
      <c r="D39" s="116"/>
      <c r="E39" s="116"/>
      <c r="F39" s="116"/>
      <c r="G39" s="116"/>
      <c r="H39" s="117"/>
      <c r="I39" s="117"/>
    </row>
    <row r="40" spans="1:9" ht="18.75">
      <c r="A40" s="115"/>
      <c r="B40" s="118" t="s">
        <v>107</v>
      </c>
      <c r="C40" s="118"/>
      <c r="D40" s="118"/>
      <c r="E40" s="118"/>
      <c r="F40" s="118"/>
      <c r="G40" s="119"/>
      <c r="H40" s="116"/>
      <c r="I40" s="117"/>
    </row>
    <row r="41" spans="1:9" ht="18.75">
      <c r="A41" s="115"/>
      <c r="B41" s="118" t="s">
        <v>108</v>
      </c>
      <c r="C41" s="119" t="s">
        <v>165</v>
      </c>
      <c r="D41" s="119"/>
      <c r="E41" s="119"/>
      <c r="F41" s="118"/>
      <c r="G41" s="119"/>
      <c r="H41" s="116"/>
      <c r="I41" s="117"/>
    </row>
    <row r="42" spans="1:9" ht="18.75">
      <c r="A42" s="115"/>
      <c r="B42" s="118" t="s">
        <v>109</v>
      </c>
      <c r="C42" s="169">
        <v>1958.22</v>
      </c>
      <c r="D42" s="119" t="s">
        <v>110</v>
      </c>
      <c r="E42" s="119"/>
      <c r="F42" s="118"/>
      <c r="G42" s="119"/>
      <c r="H42" s="116"/>
      <c r="I42" s="117"/>
    </row>
    <row r="43" spans="1:9" ht="18" customHeight="1">
      <c r="A43" s="115"/>
      <c r="B43" s="118" t="s">
        <v>111</v>
      </c>
      <c r="C43" s="120" t="s">
        <v>112</v>
      </c>
      <c r="D43" s="119" t="s">
        <v>113</v>
      </c>
      <c r="E43" s="119"/>
      <c r="F43" s="117"/>
      <c r="G43" s="118"/>
      <c r="H43" s="116"/>
      <c r="I43" s="117"/>
    </row>
    <row r="44" spans="1:11" ht="18" customHeight="1">
      <c r="A44" s="115"/>
      <c r="B44" s="118"/>
      <c r="C44" s="120"/>
      <c r="D44" s="119"/>
      <c r="E44" s="119"/>
      <c r="F44" s="117"/>
      <c r="G44" s="118"/>
      <c r="H44" s="116"/>
      <c r="I44" s="117"/>
      <c r="K44" s="95" t="s">
        <v>156</v>
      </c>
    </row>
    <row r="45" spans="1:16" ht="60" customHeight="1">
      <c r="A45" s="115"/>
      <c r="B45" s="170" t="s">
        <v>166</v>
      </c>
      <c r="C45" s="171"/>
      <c r="D45" s="172"/>
      <c r="E45" s="197" t="s">
        <v>168</v>
      </c>
      <c r="F45" s="198">
        <v>1961.1</v>
      </c>
      <c r="G45" s="173" t="s">
        <v>114</v>
      </c>
      <c r="H45" s="174" t="s">
        <v>3</v>
      </c>
      <c r="I45" s="174" t="s">
        <v>4</v>
      </c>
      <c r="J45" s="175" t="s">
        <v>157</v>
      </c>
      <c r="K45" s="166" t="s">
        <v>158</v>
      </c>
      <c r="L45" s="176" t="s">
        <v>159</v>
      </c>
      <c r="N45" s="95" t="s">
        <v>160</v>
      </c>
      <c r="P45" s="95" t="s">
        <v>137</v>
      </c>
    </row>
    <row r="46" spans="1:12" ht="12.75" customHeight="1">
      <c r="A46" s="115"/>
      <c r="B46" s="170"/>
      <c r="C46" s="171"/>
      <c r="D46" s="172"/>
      <c r="E46" s="172"/>
      <c r="G46" s="177" t="s">
        <v>37</v>
      </c>
      <c r="H46" s="177" t="s">
        <v>37</v>
      </c>
      <c r="I46" s="177" t="s">
        <v>37</v>
      </c>
      <c r="J46" s="177" t="s">
        <v>37</v>
      </c>
      <c r="K46" s="177" t="s">
        <v>37</v>
      </c>
      <c r="L46" s="97"/>
    </row>
    <row r="47" spans="1:16" ht="33" customHeight="1">
      <c r="A47" s="115"/>
      <c r="B47" s="362" t="s">
        <v>115</v>
      </c>
      <c r="C47" s="362"/>
      <c r="D47" s="362"/>
      <c r="E47" s="362"/>
      <c r="F47" s="362"/>
      <c r="G47" s="178">
        <f>G49+G50</f>
        <v>13.309999999999999</v>
      </c>
      <c r="H47" s="179">
        <f>H49+H50</f>
        <v>26102.4</v>
      </c>
      <c r="I47" s="179">
        <f>I49+I50</f>
        <v>12906.77</v>
      </c>
      <c r="J47" s="180">
        <f>J50+J49</f>
        <v>16711.45</v>
      </c>
      <c r="K47" s="180">
        <f>I47-J47</f>
        <v>-3804.6800000000003</v>
      </c>
      <c r="L47" s="180">
        <f>L49+L50</f>
        <v>13195.630000000001</v>
      </c>
      <c r="N47" s="181">
        <v>0</v>
      </c>
      <c r="P47" s="182">
        <v>0</v>
      </c>
    </row>
    <row r="48" spans="1:12" ht="18" customHeight="1">
      <c r="A48" s="115"/>
      <c r="B48" s="363" t="s">
        <v>116</v>
      </c>
      <c r="C48" s="364"/>
      <c r="D48" s="364"/>
      <c r="E48" s="364"/>
      <c r="F48" s="365"/>
      <c r="G48" s="183"/>
      <c r="H48" s="184"/>
      <c r="I48" s="184"/>
      <c r="J48" s="185"/>
      <c r="K48" s="185"/>
      <c r="L48" s="151"/>
    </row>
    <row r="49" spans="1:15" ht="18" customHeight="1">
      <c r="A49" s="115"/>
      <c r="B49" s="366" t="s">
        <v>13</v>
      </c>
      <c r="C49" s="366"/>
      <c r="D49" s="366"/>
      <c r="E49" s="366"/>
      <c r="F49" s="366"/>
      <c r="G49" s="183">
        <v>7.55</v>
      </c>
      <c r="H49" s="184">
        <v>14806.45</v>
      </c>
      <c r="I49" s="184">
        <v>7389.13</v>
      </c>
      <c r="J49" s="184">
        <f>H49</f>
        <v>14806.45</v>
      </c>
      <c r="K49" s="184">
        <f>I49-J49</f>
        <v>-7417.320000000001</v>
      </c>
      <c r="L49" s="151">
        <f>H49-I49</f>
        <v>7417.320000000001</v>
      </c>
      <c r="O49" s="117">
        <f>H47-I47</f>
        <v>13195.630000000001</v>
      </c>
    </row>
    <row r="50" spans="1:24" ht="18" customHeight="1">
      <c r="A50" s="115"/>
      <c r="B50" s="366" t="s">
        <v>52</v>
      </c>
      <c r="C50" s="366"/>
      <c r="D50" s="366"/>
      <c r="E50" s="366"/>
      <c r="F50" s="366"/>
      <c r="G50" s="183">
        <v>5.76</v>
      </c>
      <c r="H50" s="184">
        <v>11295.95</v>
      </c>
      <c r="I50" s="184">
        <v>5517.64</v>
      </c>
      <c r="J50" s="184">
        <v>1905</v>
      </c>
      <c r="K50" s="184">
        <f>I50-J50</f>
        <v>3612.6400000000003</v>
      </c>
      <c r="L50" s="151">
        <f>H50-I50</f>
        <v>5778.31</v>
      </c>
      <c r="X50" s="117">
        <v>1661362.54</v>
      </c>
    </row>
    <row r="51" spans="1:24" ht="28.5" customHeight="1">
      <c r="A51" s="115"/>
      <c r="B51" s="362" t="s">
        <v>117</v>
      </c>
      <c r="C51" s="362"/>
      <c r="D51" s="362"/>
      <c r="E51" s="362"/>
      <c r="F51" s="362"/>
      <c r="G51" s="178">
        <v>1.5</v>
      </c>
      <c r="H51" s="179">
        <v>2250.01</v>
      </c>
      <c r="I51" s="179">
        <v>1220.73</v>
      </c>
      <c r="J51" s="186">
        <v>0</v>
      </c>
      <c r="K51" s="180">
        <f>I51-J51</f>
        <v>1220.73</v>
      </c>
      <c r="L51" s="151">
        <f>H51-I51</f>
        <v>1029.2800000000002</v>
      </c>
      <c r="X51" s="117">
        <v>1998804.81</v>
      </c>
    </row>
    <row r="52" spans="2:24" ht="18" customHeight="1">
      <c r="B52" s="118"/>
      <c r="C52" s="120"/>
      <c r="D52" s="119"/>
      <c r="E52" s="119"/>
      <c r="F52" s="119"/>
      <c r="G52" s="118"/>
      <c r="H52" s="116"/>
      <c r="I52" s="117"/>
      <c r="X52" s="117">
        <f>X50-X51</f>
        <v>-337442.27</v>
      </c>
    </row>
    <row r="53" spans="2:25" ht="63">
      <c r="B53" s="170" t="s">
        <v>167</v>
      </c>
      <c r="C53" s="171"/>
      <c r="D53" s="172"/>
      <c r="E53" s="197" t="s">
        <v>168</v>
      </c>
      <c r="F53" s="198">
        <v>1961.1</v>
      </c>
      <c r="G53" s="173" t="s">
        <v>114</v>
      </c>
      <c r="H53" s="174" t="s">
        <v>3</v>
      </c>
      <c r="I53" s="174" t="s">
        <v>4</v>
      </c>
      <c r="J53" s="175" t="s">
        <v>157</v>
      </c>
      <c r="K53" s="166" t="s">
        <v>158</v>
      </c>
      <c r="P53" s="170" t="s">
        <v>174</v>
      </c>
      <c r="Q53" s="171"/>
      <c r="R53" s="172"/>
      <c r="S53" s="197" t="s">
        <v>168</v>
      </c>
      <c r="T53" s="198">
        <v>1961.1</v>
      </c>
      <c r="U53" s="173" t="s">
        <v>114</v>
      </c>
      <c r="V53" s="174" t="s">
        <v>3</v>
      </c>
      <c r="W53" s="174" t="s">
        <v>4</v>
      </c>
      <c r="X53" s="175" t="s">
        <v>157</v>
      </c>
      <c r="Y53" s="166" t="s">
        <v>158</v>
      </c>
    </row>
    <row r="54" spans="2:25" ht="15.75">
      <c r="B54" s="170"/>
      <c r="C54" s="171"/>
      <c r="D54" s="172"/>
      <c r="E54" s="172"/>
      <c r="G54" s="177" t="s">
        <v>37</v>
      </c>
      <c r="H54" s="177" t="s">
        <v>37</v>
      </c>
      <c r="I54" s="177" t="s">
        <v>37</v>
      </c>
      <c r="J54" s="177" t="s">
        <v>37</v>
      </c>
      <c r="K54" s="177" t="s">
        <v>37</v>
      </c>
      <c r="P54" s="170"/>
      <c r="Q54" s="171"/>
      <c r="R54" s="172"/>
      <c r="S54" s="172"/>
      <c r="U54" s="177" t="s">
        <v>37</v>
      </c>
      <c r="V54" s="177" t="s">
        <v>37</v>
      </c>
      <c r="W54" s="177" t="s">
        <v>37</v>
      </c>
      <c r="X54" s="177" t="s">
        <v>37</v>
      </c>
      <c r="Y54" s="177" t="s">
        <v>37</v>
      </c>
    </row>
    <row r="55" spans="2:25" ht="15.75">
      <c r="B55" s="362" t="s">
        <v>115</v>
      </c>
      <c r="C55" s="362"/>
      <c r="D55" s="362"/>
      <c r="E55" s="362"/>
      <c r="F55" s="362"/>
      <c r="G55" s="178">
        <f>G57+G58</f>
        <v>13.309999999999999</v>
      </c>
      <c r="H55" s="179">
        <f>H57+H58</f>
        <v>26102.41</v>
      </c>
      <c r="I55" s="179">
        <f>I57+I58</f>
        <v>20963.21</v>
      </c>
      <c r="J55" s="180">
        <f>J58+J57</f>
        <v>69748.67</v>
      </c>
      <c r="K55" s="180">
        <f>I55-J55</f>
        <v>-48785.46</v>
      </c>
      <c r="P55" s="362" t="s">
        <v>115</v>
      </c>
      <c r="Q55" s="362"/>
      <c r="R55" s="362"/>
      <c r="S55" s="362"/>
      <c r="T55" s="362"/>
      <c r="U55" s="178">
        <f>U57+U58</f>
        <v>13.309999999999999</v>
      </c>
      <c r="V55" s="179">
        <f>V57+V58</f>
        <v>130473.47</v>
      </c>
      <c r="W55" s="179">
        <f>W57+W58</f>
        <v>98724.46</v>
      </c>
      <c r="X55" s="180">
        <f>X58+X57</f>
        <v>110857.6</v>
      </c>
      <c r="Y55" s="180">
        <f>W55-X55</f>
        <v>-12133.14</v>
      </c>
    </row>
    <row r="56" spans="1:25" ht="15.75">
      <c r="A56" s="95"/>
      <c r="B56" s="363" t="s">
        <v>116</v>
      </c>
      <c r="C56" s="364"/>
      <c r="D56" s="364"/>
      <c r="E56" s="364"/>
      <c r="F56" s="365"/>
      <c r="G56" s="183"/>
      <c r="H56" s="184"/>
      <c r="I56" s="184"/>
      <c r="J56" s="185"/>
      <c r="K56" s="185"/>
      <c r="P56" s="363" t="s">
        <v>116</v>
      </c>
      <c r="Q56" s="364"/>
      <c r="R56" s="364"/>
      <c r="S56" s="364"/>
      <c r="T56" s="365"/>
      <c r="U56" s="183"/>
      <c r="V56" s="184"/>
      <c r="W56" s="184"/>
      <c r="X56" s="185"/>
      <c r="Y56" s="185"/>
    </row>
    <row r="57" spans="2:25" ht="15.75">
      <c r="B57" s="366" t="s">
        <v>13</v>
      </c>
      <c r="C57" s="366"/>
      <c r="D57" s="366"/>
      <c r="E57" s="366"/>
      <c r="F57" s="366"/>
      <c r="G57" s="183">
        <v>7.55</v>
      </c>
      <c r="H57" s="184">
        <v>14806.45</v>
      </c>
      <c r="I57" s="184">
        <v>9065.35</v>
      </c>
      <c r="J57" s="184">
        <f>H57</f>
        <v>14806.45</v>
      </c>
      <c r="K57" s="184">
        <f>I57-J57</f>
        <v>-5741.1</v>
      </c>
      <c r="L57" s="95">
        <f>H57/7.55</f>
        <v>1961.1192052980134</v>
      </c>
      <c r="P57" s="366" t="s">
        <v>13</v>
      </c>
      <c r="Q57" s="366"/>
      <c r="R57" s="366"/>
      <c r="S57" s="366"/>
      <c r="T57" s="366"/>
      <c r="U57" s="183">
        <v>7.55</v>
      </c>
      <c r="V57" s="184">
        <f aca="true" t="shared" si="0" ref="V57:X58">H49+H57+H65+H73+H81</f>
        <v>74010.38</v>
      </c>
      <c r="W57" s="184">
        <f t="shared" si="0"/>
        <v>53249.020000000004</v>
      </c>
      <c r="X57" s="184">
        <f t="shared" si="0"/>
        <v>74010.38</v>
      </c>
      <c r="Y57" s="184">
        <f>W57-X57</f>
        <v>-20761.36</v>
      </c>
    </row>
    <row r="58" spans="2:25" ht="15.75">
      <c r="B58" s="366" t="s">
        <v>52</v>
      </c>
      <c r="C58" s="366"/>
      <c r="D58" s="366"/>
      <c r="E58" s="366"/>
      <c r="F58" s="366"/>
      <c r="G58" s="183">
        <v>5.76</v>
      </c>
      <c r="H58" s="184">
        <v>11295.96</v>
      </c>
      <c r="I58" s="184">
        <v>11897.86</v>
      </c>
      <c r="J58" s="184">
        <v>54942.22</v>
      </c>
      <c r="K58" s="184">
        <f>I58-J58</f>
        <v>-43044.36</v>
      </c>
      <c r="P58" s="366" t="s">
        <v>52</v>
      </c>
      <c r="Q58" s="366"/>
      <c r="R58" s="366"/>
      <c r="S58" s="366"/>
      <c r="T58" s="366"/>
      <c r="U58" s="183">
        <v>5.76</v>
      </c>
      <c r="V58" s="184">
        <f t="shared" si="0"/>
        <v>56463.09</v>
      </c>
      <c r="W58" s="184">
        <f t="shared" si="0"/>
        <v>45475.44</v>
      </c>
      <c r="X58" s="184">
        <f t="shared" si="0"/>
        <v>36847.22</v>
      </c>
      <c r="Y58" s="184">
        <f>W58-X58</f>
        <v>8628.220000000001</v>
      </c>
    </row>
    <row r="59" spans="2:25" ht="15.75">
      <c r="B59" s="362" t="s">
        <v>117</v>
      </c>
      <c r="C59" s="362"/>
      <c r="D59" s="362"/>
      <c r="E59" s="362"/>
      <c r="F59" s="362"/>
      <c r="G59" s="178">
        <v>1.5</v>
      </c>
      <c r="H59" s="179">
        <v>2225.25</v>
      </c>
      <c r="I59" s="179">
        <v>2029.35</v>
      </c>
      <c r="J59" s="186">
        <v>0</v>
      </c>
      <c r="K59" s="180">
        <f>I59-J59</f>
        <v>2029.35</v>
      </c>
      <c r="P59" s="362" t="s">
        <v>117</v>
      </c>
      <c r="Q59" s="362"/>
      <c r="R59" s="362"/>
      <c r="S59" s="362"/>
      <c r="T59" s="362"/>
      <c r="U59" s="178">
        <v>1.5</v>
      </c>
      <c r="V59" s="184">
        <f>H51+H59+H67+H75+H83</f>
        <v>11424.460000000001</v>
      </c>
      <c r="W59" s="184">
        <f>I51+I59+I67+I75+I83+K84</f>
        <v>132876.31999999998</v>
      </c>
      <c r="X59" s="184">
        <f>J51+J59+J67+J75+J83</f>
        <v>0</v>
      </c>
      <c r="Y59" s="184">
        <f>W59-X59</f>
        <v>132876.31999999998</v>
      </c>
    </row>
    <row r="61" spans="2:11" ht="47.25">
      <c r="B61" s="170" t="s">
        <v>169</v>
      </c>
      <c r="C61" s="171"/>
      <c r="D61" s="172"/>
      <c r="E61" s="197" t="s">
        <v>168</v>
      </c>
      <c r="F61" s="198">
        <v>1961.1</v>
      </c>
      <c r="G61" s="173" t="s">
        <v>114</v>
      </c>
      <c r="H61" s="174" t="s">
        <v>3</v>
      </c>
      <c r="I61" s="174" t="s">
        <v>4</v>
      </c>
      <c r="J61" s="175" t="s">
        <v>157</v>
      </c>
      <c r="K61" s="166" t="s">
        <v>158</v>
      </c>
    </row>
    <row r="62" spans="2:11" ht="15.75">
      <c r="B62" s="170"/>
      <c r="C62" s="171"/>
      <c r="D62" s="172"/>
      <c r="E62" s="172"/>
      <c r="G62" s="177" t="s">
        <v>37</v>
      </c>
      <c r="H62" s="177" t="s">
        <v>37</v>
      </c>
      <c r="I62" s="177" t="s">
        <v>37</v>
      </c>
      <c r="J62" s="177" t="s">
        <v>37</v>
      </c>
      <c r="K62" s="177" t="s">
        <v>37</v>
      </c>
    </row>
    <row r="63" spans="2:11" ht="15.75">
      <c r="B63" s="362" t="s">
        <v>115</v>
      </c>
      <c r="C63" s="362"/>
      <c r="D63" s="362"/>
      <c r="E63" s="362"/>
      <c r="F63" s="362"/>
      <c r="G63" s="178">
        <f>G65+G66</f>
        <v>13.309999999999999</v>
      </c>
      <c r="H63" s="179">
        <f>H65+H66</f>
        <v>26102.43</v>
      </c>
      <c r="I63" s="179">
        <f>I65+I66</f>
        <v>24342.83</v>
      </c>
      <c r="J63" s="180">
        <f>J66+J65</f>
        <v>14806.46</v>
      </c>
      <c r="K63" s="180">
        <f>I63-J63</f>
        <v>9536.370000000003</v>
      </c>
    </row>
    <row r="64" spans="2:11" ht="15.75">
      <c r="B64" s="363" t="s">
        <v>116</v>
      </c>
      <c r="C64" s="364"/>
      <c r="D64" s="364"/>
      <c r="E64" s="364"/>
      <c r="F64" s="365"/>
      <c r="G64" s="183"/>
      <c r="H64" s="184"/>
      <c r="I64" s="184"/>
      <c r="J64" s="185"/>
      <c r="K64" s="185"/>
    </row>
    <row r="65" spans="2:11" ht="15.75">
      <c r="B65" s="366" t="s">
        <v>13</v>
      </c>
      <c r="C65" s="366"/>
      <c r="D65" s="366"/>
      <c r="E65" s="366"/>
      <c r="F65" s="366"/>
      <c r="G65" s="183">
        <v>7.55</v>
      </c>
      <c r="H65" s="184">
        <v>14806.46</v>
      </c>
      <c r="I65" s="184">
        <v>13811.7</v>
      </c>
      <c r="J65" s="184">
        <f>H65</f>
        <v>14806.46</v>
      </c>
      <c r="K65" s="184">
        <f>I65-J65</f>
        <v>-994.7599999999984</v>
      </c>
    </row>
    <row r="66" spans="2:11" ht="15.75">
      <c r="B66" s="366" t="s">
        <v>52</v>
      </c>
      <c r="C66" s="366"/>
      <c r="D66" s="366"/>
      <c r="E66" s="366"/>
      <c r="F66" s="366"/>
      <c r="G66" s="183">
        <v>5.76</v>
      </c>
      <c r="H66" s="184">
        <v>11295.97</v>
      </c>
      <c r="I66" s="184">
        <v>10531.13</v>
      </c>
      <c r="J66" s="184">
        <v>0</v>
      </c>
      <c r="K66" s="184">
        <f>I66-J66</f>
        <v>10531.13</v>
      </c>
    </row>
    <row r="67" spans="2:11" ht="15.75">
      <c r="B67" s="362" t="s">
        <v>117</v>
      </c>
      <c r="C67" s="362"/>
      <c r="D67" s="362"/>
      <c r="E67" s="362"/>
      <c r="F67" s="362"/>
      <c r="G67" s="178">
        <v>1.5</v>
      </c>
      <c r="H67" s="179">
        <v>2299.8</v>
      </c>
      <c r="I67" s="179">
        <v>2247.16</v>
      </c>
      <c r="J67" s="186">
        <v>0</v>
      </c>
      <c r="K67" s="180">
        <f>I67-J67</f>
        <v>2247.16</v>
      </c>
    </row>
    <row r="69" spans="2:11" ht="47.25">
      <c r="B69" s="170" t="s">
        <v>170</v>
      </c>
      <c r="C69" s="171"/>
      <c r="D69" s="172"/>
      <c r="E69" s="197" t="s">
        <v>168</v>
      </c>
      <c r="F69" s="198">
        <v>1961.1</v>
      </c>
      <c r="G69" s="173" t="s">
        <v>114</v>
      </c>
      <c r="H69" s="174" t="s">
        <v>3</v>
      </c>
      <c r="I69" s="174" t="s">
        <v>4</v>
      </c>
      <c r="J69" s="175" t="s">
        <v>157</v>
      </c>
      <c r="K69" s="166" t="s">
        <v>158</v>
      </c>
    </row>
    <row r="70" spans="2:11" ht="15.75">
      <c r="B70" s="170"/>
      <c r="C70" s="171"/>
      <c r="D70" s="172"/>
      <c r="E70" s="172"/>
      <c r="G70" s="177" t="s">
        <v>37</v>
      </c>
      <c r="H70" s="177" t="s">
        <v>37</v>
      </c>
      <c r="I70" s="177" t="s">
        <v>37</v>
      </c>
      <c r="J70" s="177" t="s">
        <v>37</v>
      </c>
      <c r="K70" s="177" t="s">
        <v>37</v>
      </c>
    </row>
    <row r="71" spans="2:11" ht="15.75">
      <c r="B71" s="362" t="s">
        <v>115</v>
      </c>
      <c r="C71" s="362"/>
      <c r="D71" s="362"/>
      <c r="E71" s="362"/>
      <c r="F71" s="362"/>
      <c r="G71" s="178">
        <f>G73+G74</f>
        <v>13.309999999999999</v>
      </c>
      <c r="H71" s="179">
        <f>H73+H74</f>
        <v>26102.42</v>
      </c>
      <c r="I71" s="179">
        <f>I73+I74</f>
        <v>19740.44</v>
      </c>
      <c r="J71" s="180">
        <f>J74+J73</f>
        <v>14806.46</v>
      </c>
      <c r="K71" s="180">
        <f>I71-J71</f>
        <v>4933.98</v>
      </c>
    </row>
    <row r="72" spans="2:11" ht="15.75">
      <c r="B72" s="363" t="s">
        <v>116</v>
      </c>
      <c r="C72" s="364"/>
      <c r="D72" s="364"/>
      <c r="E72" s="364"/>
      <c r="F72" s="365"/>
      <c r="G72" s="183"/>
      <c r="H72" s="184"/>
      <c r="I72" s="184"/>
      <c r="J72" s="185"/>
      <c r="K72" s="185"/>
    </row>
    <row r="73" spans="2:12" ht="15.75">
      <c r="B73" s="366" t="s">
        <v>13</v>
      </c>
      <c r="C73" s="366"/>
      <c r="D73" s="366"/>
      <c r="E73" s="366"/>
      <c r="F73" s="366"/>
      <c r="G73" s="183">
        <v>7.55</v>
      </c>
      <c r="H73" s="184">
        <v>14806.46</v>
      </c>
      <c r="I73" s="184">
        <v>11199.22</v>
      </c>
      <c r="J73" s="184">
        <f>H73</f>
        <v>14806.46</v>
      </c>
      <c r="K73" s="184">
        <f>I73-J73</f>
        <v>-3607.24</v>
      </c>
      <c r="L73" s="95">
        <f>H73/7.55</f>
        <v>1961.1205298013244</v>
      </c>
    </row>
    <row r="74" spans="2:11" ht="15.75">
      <c r="B74" s="366" t="s">
        <v>52</v>
      </c>
      <c r="C74" s="366"/>
      <c r="D74" s="366"/>
      <c r="E74" s="366"/>
      <c r="F74" s="366"/>
      <c r="G74" s="183">
        <v>5.76</v>
      </c>
      <c r="H74" s="184">
        <v>11295.96</v>
      </c>
      <c r="I74" s="184">
        <v>8541.22</v>
      </c>
      <c r="J74" s="184">
        <v>0</v>
      </c>
      <c r="K74" s="184">
        <f>I74-J74</f>
        <v>8541.22</v>
      </c>
    </row>
    <row r="75" spans="2:11" ht="15.75">
      <c r="B75" s="362" t="s">
        <v>117</v>
      </c>
      <c r="C75" s="362"/>
      <c r="D75" s="362"/>
      <c r="E75" s="362"/>
      <c r="F75" s="362"/>
      <c r="G75" s="178">
        <v>1.5</v>
      </c>
      <c r="H75" s="179">
        <v>2299.8</v>
      </c>
      <c r="I75" s="179">
        <v>1996.01</v>
      </c>
      <c r="J75" s="186">
        <v>0</v>
      </c>
      <c r="K75" s="180">
        <f>I75-J75</f>
        <v>1996.01</v>
      </c>
    </row>
    <row r="76" ht="15">
      <c r="A76" s="95"/>
    </row>
    <row r="77" spans="2:11" ht="47.25">
      <c r="B77" s="170" t="s">
        <v>171</v>
      </c>
      <c r="C77" s="171"/>
      <c r="D77" s="172"/>
      <c r="E77" s="197" t="s">
        <v>168</v>
      </c>
      <c r="F77" s="198">
        <v>1961.1</v>
      </c>
      <c r="G77" s="173" t="s">
        <v>114</v>
      </c>
      <c r="H77" s="174" t="s">
        <v>3</v>
      </c>
      <c r="I77" s="174" t="s">
        <v>4</v>
      </c>
      <c r="J77" s="175" t="s">
        <v>157</v>
      </c>
      <c r="K77" s="166" t="s">
        <v>158</v>
      </c>
    </row>
    <row r="78" spans="2:11" ht="15.75">
      <c r="B78" s="170"/>
      <c r="C78" s="171"/>
      <c r="D78" s="172"/>
      <c r="E78" s="172"/>
      <c r="G78" s="177" t="s">
        <v>37</v>
      </c>
      <c r="H78" s="177" t="s">
        <v>37</v>
      </c>
      <c r="I78" s="177" t="s">
        <v>37</v>
      </c>
      <c r="J78" s="177" t="s">
        <v>37</v>
      </c>
      <c r="K78" s="177" t="s">
        <v>37</v>
      </c>
    </row>
    <row r="79" spans="2:11" ht="15.75">
      <c r="B79" s="362" t="s">
        <v>115</v>
      </c>
      <c r="C79" s="362"/>
      <c r="D79" s="362"/>
      <c r="E79" s="362"/>
      <c r="F79" s="362"/>
      <c r="G79" s="178">
        <f>G81+G82</f>
        <v>13.309999999999999</v>
      </c>
      <c r="H79" s="179">
        <f>H81+H82</f>
        <v>26063.809999999998</v>
      </c>
      <c r="I79" s="179">
        <f>I81+I82</f>
        <v>20771.21</v>
      </c>
      <c r="J79" s="180">
        <f>J82+J81</f>
        <v>-5215.4400000000005</v>
      </c>
      <c r="K79" s="180">
        <f>I79-J79</f>
        <v>25986.65</v>
      </c>
    </row>
    <row r="80" spans="2:11" ht="15.75">
      <c r="B80" s="363" t="s">
        <v>116</v>
      </c>
      <c r="C80" s="364"/>
      <c r="D80" s="364"/>
      <c r="E80" s="364"/>
      <c r="F80" s="365"/>
      <c r="G80" s="183"/>
      <c r="H80" s="184"/>
      <c r="I80" s="184"/>
      <c r="J80" s="185"/>
      <c r="K80" s="185"/>
    </row>
    <row r="81" spans="2:12" ht="15.75">
      <c r="B81" s="366" t="s">
        <v>13</v>
      </c>
      <c r="C81" s="366"/>
      <c r="D81" s="366"/>
      <c r="E81" s="366"/>
      <c r="F81" s="366"/>
      <c r="G81" s="183">
        <v>7.55</v>
      </c>
      <c r="H81" s="184">
        <v>14784.56</v>
      </c>
      <c r="I81" s="184">
        <v>11783.62</v>
      </c>
      <c r="J81" s="184">
        <f>H81</f>
        <v>14784.56</v>
      </c>
      <c r="K81" s="184">
        <f>I81-J81</f>
        <v>-3000.9399999999987</v>
      </c>
      <c r="L81" s="95">
        <f>H81/7.55</f>
        <v>1958.2198675496688</v>
      </c>
    </row>
    <row r="82" spans="2:11" ht="15.75">
      <c r="B82" s="366" t="s">
        <v>52</v>
      </c>
      <c r="C82" s="366"/>
      <c r="D82" s="366"/>
      <c r="E82" s="366"/>
      <c r="F82" s="366"/>
      <c r="G82" s="183">
        <v>5.76</v>
      </c>
      <c r="H82" s="184">
        <v>11279.25</v>
      </c>
      <c r="I82" s="184">
        <v>8987.59</v>
      </c>
      <c r="J82" s="184">
        <v>-20000</v>
      </c>
      <c r="K82" s="184">
        <f>I82-J82</f>
        <v>28987.59</v>
      </c>
    </row>
    <row r="83" spans="2:11" ht="15.75">
      <c r="B83" s="362" t="s">
        <v>117</v>
      </c>
      <c r="C83" s="362"/>
      <c r="D83" s="362"/>
      <c r="E83" s="362"/>
      <c r="F83" s="362"/>
      <c r="G83" s="178">
        <v>1.5</v>
      </c>
      <c r="H83" s="179">
        <v>2349.6</v>
      </c>
      <c r="I83" s="179">
        <v>2157.19</v>
      </c>
      <c r="J83" s="186">
        <v>0</v>
      </c>
      <c r="K83" s="180">
        <f>I83-J83</f>
        <v>2157.19</v>
      </c>
    </row>
    <row r="84" spans="2:11" ht="15.75">
      <c r="B84" s="362" t="s">
        <v>175</v>
      </c>
      <c r="C84" s="362"/>
      <c r="D84" s="362"/>
      <c r="E84" s="362"/>
      <c r="F84" s="362"/>
      <c r="G84" s="178"/>
      <c r="H84" s="179"/>
      <c r="I84" s="179"/>
      <c r="J84" s="201">
        <v>0</v>
      </c>
      <c r="K84" s="179">
        <f>'июнь 2013г'!I58</f>
        <v>123225.87999999999</v>
      </c>
    </row>
    <row r="85" spans="2:11" ht="15.75">
      <c r="B85" s="367" t="s">
        <v>176</v>
      </c>
      <c r="C85" s="368"/>
      <c r="D85" s="368"/>
      <c r="E85" s="368"/>
      <c r="F85" s="369"/>
      <c r="G85" s="178"/>
      <c r="H85" s="179"/>
      <c r="I85" s="179"/>
      <c r="J85" s="201"/>
      <c r="K85" s="179">
        <f>K83+K84</f>
        <v>125383.06999999999</v>
      </c>
    </row>
    <row r="87" spans="2:11" ht="47.25">
      <c r="B87" s="170" t="s">
        <v>156</v>
      </c>
      <c r="C87" s="171"/>
      <c r="D87" s="172"/>
      <c r="E87" s="197" t="s">
        <v>168</v>
      </c>
      <c r="F87" s="199">
        <f>L91</f>
        <v>1958.2198675496688</v>
      </c>
      <c r="G87" s="173" t="s">
        <v>114</v>
      </c>
      <c r="H87" s="174" t="s">
        <v>3</v>
      </c>
      <c r="I87" s="174" t="s">
        <v>4</v>
      </c>
      <c r="J87" s="175" t="s">
        <v>157</v>
      </c>
      <c r="K87" s="166" t="s">
        <v>158</v>
      </c>
    </row>
    <row r="88" spans="2:11" ht="15.75">
      <c r="B88" s="170"/>
      <c r="C88" s="171"/>
      <c r="D88" s="172"/>
      <c r="E88" s="172"/>
      <c r="G88" s="177" t="s">
        <v>37</v>
      </c>
      <c r="H88" s="177" t="s">
        <v>37</v>
      </c>
      <c r="I88" s="177" t="s">
        <v>37</v>
      </c>
      <c r="J88" s="177" t="s">
        <v>37</v>
      </c>
      <c r="K88" s="177" t="s">
        <v>37</v>
      </c>
    </row>
    <row r="89" spans="2:11" ht="15.75">
      <c r="B89" s="362" t="s">
        <v>115</v>
      </c>
      <c r="C89" s="362"/>
      <c r="D89" s="362"/>
      <c r="E89" s="362"/>
      <c r="F89" s="362"/>
      <c r="G89" s="178">
        <f>G91+G92</f>
        <v>13.309999999999999</v>
      </c>
      <c r="H89" s="179">
        <f>H91+H92</f>
        <v>26063.81</v>
      </c>
      <c r="I89" s="179">
        <f>I91+I92</f>
        <v>24263.629999999997</v>
      </c>
      <c r="J89" s="180">
        <f>J92+J91</f>
        <v>193840.36000000002</v>
      </c>
      <c r="K89" s="180">
        <f>I89-J89</f>
        <v>-169576.73</v>
      </c>
    </row>
    <row r="90" spans="2:11" ht="15.75">
      <c r="B90" s="363" t="s">
        <v>116</v>
      </c>
      <c r="C90" s="364"/>
      <c r="D90" s="364"/>
      <c r="E90" s="364"/>
      <c r="F90" s="365"/>
      <c r="G90" s="183"/>
      <c r="H90" s="184"/>
      <c r="I90" s="184"/>
      <c r="J90" s="185"/>
      <c r="K90" s="185"/>
    </row>
    <row r="91" spans="2:12" ht="15.75">
      <c r="B91" s="366" t="s">
        <v>13</v>
      </c>
      <c r="C91" s="366"/>
      <c r="D91" s="366"/>
      <c r="E91" s="366"/>
      <c r="F91" s="366"/>
      <c r="G91" s="183">
        <v>7.55</v>
      </c>
      <c r="H91" s="184">
        <v>14784.56</v>
      </c>
      <c r="I91" s="184">
        <v>13764.46</v>
      </c>
      <c r="J91" s="184">
        <f>H91</f>
        <v>14784.56</v>
      </c>
      <c r="K91" s="184">
        <f>I91-J91</f>
        <v>-1020.1000000000004</v>
      </c>
      <c r="L91" s="95">
        <f>H91/7.55</f>
        <v>1958.2198675496688</v>
      </c>
    </row>
    <row r="92" spans="2:11" ht="15.75">
      <c r="B92" s="366" t="s">
        <v>52</v>
      </c>
      <c r="C92" s="366"/>
      <c r="D92" s="366"/>
      <c r="E92" s="366"/>
      <c r="F92" s="366"/>
      <c r="G92" s="183">
        <v>5.76</v>
      </c>
      <c r="H92" s="184">
        <v>11279.250000000002</v>
      </c>
      <c r="I92" s="200">
        <v>10499.169999999998</v>
      </c>
      <c r="J92" s="184">
        <f>июль2013г!H68</f>
        <v>179055.80000000002</v>
      </c>
      <c r="K92" s="184">
        <f>I92-J92</f>
        <v>-168556.63</v>
      </c>
    </row>
    <row r="93" spans="2:11" ht="15.75">
      <c r="B93" s="362" t="s">
        <v>117</v>
      </c>
      <c r="C93" s="362"/>
      <c r="D93" s="362"/>
      <c r="E93" s="362"/>
      <c r="F93" s="362"/>
      <c r="G93" s="178">
        <v>1.5</v>
      </c>
      <c r="H93" s="179">
        <v>2349.6000000000004</v>
      </c>
      <c r="I93" s="179">
        <v>2415.5200000000004</v>
      </c>
      <c r="J93" s="186">
        <v>0</v>
      </c>
      <c r="K93" s="180">
        <f>I93-J93</f>
        <v>2415.5200000000004</v>
      </c>
    </row>
    <row r="94" ht="15">
      <c r="R94" s="204"/>
    </row>
    <row r="96" spans="2:20" ht="47.25">
      <c r="B96" s="170" t="s">
        <v>172</v>
      </c>
      <c r="C96" s="171"/>
      <c r="D96" s="172"/>
      <c r="E96" s="197" t="s">
        <v>168</v>
      </c>
      <c r="F96" s="199">
        <f>L100</f>
        <v>0</v>
      </c>
      <c r="G96" s="173" t="s">
        <v>114</v>
      </c>
      <c r="H96" s="174" t="s">
        <v>3</v>
      </c>
      <c r="I96" s="174" t="s">
        <v>4</v>
      </c>
      <c r="J96" s="175" t="s">
        <v>157</v>
      </c>
      <c r="K96" s="166" t="s">
        <v>158</v>
      </c>
      <c r="P96" s="117"/>
      <c r="Q96" s="117"/>
      <c r="R96" s="117"/>
      <c r="S96" s="117"/>
      <c r="T96" s="117"/>
    </row>
    <row r="97" spans="2:22" ht="15.75">
      <c r="B97" s="170"/>
      <c r="C97" s="171"/>
      <c r="D97" s="172"/>
      <c r="E97" s="172"/>
      <c r="G97" s="177" t="s">
        <v>37</v>
      </c>
      <c r="H97" s="177" t="s">
        <v>37</v>
      </c>
      <c r="I97" s="177" t="s">
        <v>37</v>
      </c>
      <c r="J97" s="177" t="s">
        <v>37</v>
      </c>
      <c r="K97" s="177" t="s">
        <v>37</v>
      </c>
      <c r="P97" s="117"/>
      <c r="Q97" s="117"/>
      <c r="R97" s="117"/>
      <c r="S97" s="117"/>
      <c r="T97" s="117"/>
      <c r="U97" s="208" t="s">
        <v>140</v>
      </c>
      <c r="V97" s="208" t="s">
        <v>180</v>
      </c>
    </row>
    <row r="98" spans="2:23" ht="15.75">
      <c r="B98" s="362" t="s">
        <v>115</v>
      </c>
      <c r="C98" s="362"/>
      <c r="D98" s="362"/>
      <c r="E98" s="362"/>
      <c r="F98" s="362"/>
      <c r="G98" s="178">
        <f>G100+G101</f>
        <v>13.309999999999999</v>
      </c>
      <c r="H98" s="179">
        <f>H100+H101</f>
        <v>156537.28</v>
      </c>
      <c r="I98" s="179">
        <f>I100+I101</f>
        <v>122988.09000000001</v>
      </c>
      <c r="J98" s="180">
        <f>J101+J100</f>
        <v>304697.96</v>
      </c>
      <c r="K98" s="180">
        <f>I98-J98</f>
        <v>-181709.87</v>
      </c>
      <c r="P98" s="207" t="s">
        <v>137</v>
      </c>
      <c r="Q98" s="117">
        <f aca="true" t="shared" si="1" ref="Q98:S99">I49+I57+I65+I73+I81</f>
        <v>53249.020000000004</v>
      </c>
      <c r="R98" s="117">
        <f t="shared" si="1"/>
        <v>74010.38</v>
      </c>
      <c r="S98" s="117">
        <f t="shared" si="1"/>
        <v>-20761.359999999997</v>
      </c>
      <c r="U98" s="117">
        <f>Q98+I91</f>
        <v>67013.48000000001</v>
      </c>
      <c r="V98" s="117">
        <f>R98+J91</f>
        <v>88794.94</v>
      </c>
      <c r="W98" s="117">
        <f>U98-V98</f>
        <v>-21781.459999999992</v>
      </c>
    </row>
    <row r="99" spans="2:25" ht="15.75">
      <c r="B99" s="363" t="s">
        <v>116</v>
      </c>
      <c r="C99" s="364"/>
      <c r="D99" s="364"/>
      <c r="E99" s="364"/>
      <c r="F99" s="365"/>
      <c r="G99" s="183"/>
      <c r="H99" s="184"/>
      <c r="I99" s="184"/>
      <c r="J99" s="185"/>
      <c r="K99" s="185"/>
      <c r="P99" s="208" t="s">
        <v>138</v>
      </c>
      <c r="Q99" s="117">
        <f t="shared" si="1"/>
        <v>45475.44</v>
      </c>
      <c r="R99" s="117">
        <f t="shared" si="1"/>
        <v>36847.22</v>
      </c>
      <c r="S99" s="117">
        <f t="shared" si="1"/>
        <v>8628.219999999998</v>
      </c>
      <c r="U99" s="209">
        <f>I92+Q99</f>
        <v>55974.61</v>
      </c>
      <c r="V99" s="117">
        <f>J92+R99</f>
        <v>215903.02000000002</v>
      </c>
      <c r="W99" s="117">
        <f>U99-V99</f>
        <v>-159928.41000000003</v>
      </c>
      <c r="X99" s="209">
        <f>'июнь 2013г'!I58</f>
        <v>123225.87999999999</v>
      </c>
      <c r="Y99" s="209">
        <f>X99+W99</f>
        <v>-36702.53000000004</v>
      </c>
    </row>
    <row r="100" spans="2:19" ht="15.75">
      <c r="B100" s="366" t="s">
        <v>13</v>
      </c>
      <c r="C100" s="366"/>
      <c r="D100" s="366"/>
      <c r="E100" s="366"/>
      <c r="F100" s="366"/>
      <c r="G100" s="183">
        <v>7.55</v>
      </c>
      <c r="H100" s="184">
        <f>H49+H57+H65+H73+H81+H91</f>
        <v>88794.94</v>
      </c>
      <c r="I100" s="184">
        <f aca="true" t="shared" si="2" ref="H100:K102">I49+I57+I65+I73+I81+I91</f>
        <v>67013.48000000001</v>
      </c>
      <c r="J100" s="184">
        <f t="shared" si="2"/>
        <v>88794.94</v>
      </c>
      <c r="K100" s="184">
        <f t="shared" si="2"/>
        <v>-21781.46</v>
      </c>
      <c r="S100" s="117"/>
    </row>
    <row r="101" spans="2:14" ht="15.75">
      <c r="B101" s="366" t="s">
        <v>52</v>
      </c>
      <c r="C101" s="366"/>
      <c r="D101" s="366"/>
      <c r="E101" s="366"/>
      <c r="F101" s="366"/>
      <c r="G101" s="183">
        <v>5.76</v>
      </c>
      <c r="H101" s="184">
        <f t="shared" si="2"/>
        <v>67742.34</v>
      </c>
      <c r="I101" s="184">
        <f t="shared" si="2"/>
        <v>55974.61</v>
      </c>
      <c r="J101" s="184">
        <f t="shared" si="2"/>
        <v>215903.02000000002</v>
      </c>
      <c r="K101" s="184">
        <f t="shared" si="2"/>
        <v>-159928.41</v>
      </c>
      <c r="N101" s="117">
        <f>K100+K101</f>
        <v>-181709.87</v>
      </c>
    </row>
    <row r="102" spans="2:12" ht="15.75">
      <c r="B102" s="362" t="s">
        <v>117</v>
      </c>
      <c r="C102" s="362"/>
      <c r="D102" s="362"/>
      <c r="E102" s="362"/>
      <c r="F102" s="362"/>
      <c r="G102" s="178">
        <v>1.5</v>
      </c>
      <c r="H102" s="206">
        <f t="shared" si="2"/>
        <v>13774.060000000001</v>
      </c>
      <c r="I102" s="206">
        <f t="shared" si="2"/>
        <v>12065.960000000001</v>
      </c>
      <c r="J102" s="206">
        <f t="shared" si="2"/>
        <v>0</v>
      </c>
      <c r="K102" s="206">
        <f t="shared" si="2"/>
        <v>12065.960000000001</v>
      </c>
      <c r="L102" s="117">
        <f>H102-I102</f>
        <v>1708.1000000000004</v>
      </c>
    </row>
    <row r="105" ht="15">
      <c r="L105" s="95">
        <v>123258</v>
      </c>
    </row>
    <row r="106" spans="16:18" ht="15">
      <c r="P106" s="117">
        <f>I47+I55+I63+I71+I79</f>
        <v>98724.45999999999</v>
      </c>
      <c r="Q106" s="117">
        <f>J57+J65+J73+J81+J49</f>
        <v>74010.37999999999</v>
      </c>
      <c r="R106" s="117">
        <f>J50+J58+J66+J74+J82</f>
        <v>36847.22</v>
      </c>
    </row>
    <row r="108" spans="16:18" ht="15">
      <c r="P108" s="117">
        <f>P106-Q106</f>
        <v>24714.08</v>
      </c>
      <c r="R108" s="117">
        <f>P108-R106</f>
        <v>-12133.14</v>
      </c>
    </row>
    <row r="114" ht="15">
      <c r="O114" s="117">
        <f>K101+июль2013г!J53</f>
        <v>-36702.53000000001</v>
      </c>
    </row>
    <row r="115" ht="15">
      <c r="O115" s="117">
        <f>O114+K100</f>
        <v>-58483.99000000001</v>
      </c>
    </row>
  </sheetData>
  <sheetProtection/>
  <mergeCells count="43">
    <mergeCell ref="B101:F101"/>
    <mergeCell ref="B102:F102"/>
    <mergeCell ref="C14:D15"/>
    <mergeCell ref="B47:F47"/>
    <mergeCell ref="B48:F48"/>
    <mergeCell ref="B49:F49"/>
    <mergeCell ref="B50:F50"/>
    <mergeCell ref="B51:F51"/>
    <mergeCell ref="B98:F98"/>
    <mergeCell ref="B99:F99"/>
    <mergeCell ref="B100:F100"/>
    <mergeCell ref="B55:F55"/>
    <mergeCell ref="B56:F56"/>
    <mergeCell ref="B57:F57"/>
    <mergeCell ref="B58:F58"/>
    <mergeCell ref="B89:F89"/>
    <mergeCell ref="B90:F90"/>
    <mergeCell ref="B85:F85"/>
    <mergeCell ref="B91:F91"/>
    <mergeCell ref="B92:F92"/>
    <mergeCell ref="B93:F93"/>
    <mergeCell ref="B75:F75"/>
    <mergeCell ref="B79:F79"/>
    <mergeCell ref="B80:F80"/>
    <mergeCell ref="B81:F81"/>
    <mergeCell ref="B82:F82"/>
    <mergeCell ref="B83:F83"/>
    <mergeCell ref="B66:F66"/>
    <mergeCell ref="B67:F67"/>
    <mergeCell ref="B71:F71"/>
    <mergeCell ref="B72:F72"/>
    <mergeCell ref="B73:F73"/>
    <mergeCell ref="B74:F74"/>
    <mergeCell ref="P55:T55"/>
    <mergeCell ref="P56:T56"/>
    <mergeCell ref="P57:T57"/>
    <mergeCell ref="P58:T58"/>
    <mergeCell ref="P59:T59"/>
    <mergeCell ref="B84:F84"/>
    <mergeCell ref="B59:F59"/>
    <mergeCell ref="B63:F63"/>
    <mergeCell ref="B64:F64"/>
    <mergeCell ref="B65:F65"/>
  </mergeCells>
  <printOptions/>
  <pageMargins left="0.31496062992125984" right="0.11811023622047245" top="0.35433070866141736" bottom="0.35433070866141736" header="0.31496062992125984" footer="0.31496062992125984"/>
  <pageSetup orientation="portrait" paperSize="9" scale="56" r:id="rId1"/>
  <rowBreaks count="1" manualBreakCount="1">
    <brk id="102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2:X91"/>
  <sheetViews>
    <sheetView view="pageBreakPreview" zoomScale="80" zoomScaleSheetLayoutView="80" zoomScalePageLayoutView="0" workbookViewId="0" topLeftCell="A63">
      <selection activeCell="B62" sqref="B62:F68"/>
    </sheetView>
  </sheetViews>
  <sheetFormatPr defaultColWidth="9.140625" defaultRowHeight="15"/>
  <cols>
    <col min="1" max="1" width="9.8515625" style="111" bestFit="1" customWidth="1"/>
    <col min="2" max="2" width="12.140625" style="95" customWidth="1"/>
    <col min="3" max="3" width="9.57421875" style="95" customWidth="1"/>
    <col min="4" max="4" width="15.00390625" style="95" customWidth="1"/>
    <col min="5" max="6" width="10.28125" style="95" customWidth="1"/>
    <col min="7" max="7" width="12.140625" style="95" customWidth="1"/>
    <col min="8" max="8" width="13.140625" style="95" customWidth="1"/>
    <col min="9" max="9" width="13.421875" style="95" customWidth="1"/>
    <col min="10" max="10" width="12.28125" style="95" bestFit="1" customWidth="1"/>
    <col min="11" max="11" width="15.7109375" style="95" bestFit="1" customWidth="1"/>
    <col min="12" max="12" width="13.421875" style="95" customWidth="1"/>
    <col min="13" max="14" width="7.421875" style="95" customWidth="1"/>
    <col min="15" max="15" width="9.00390625" style="95" customWidth="1"/>
    <col min="16" max="16" width="9.28125" style="95" bestFit="1" customWidth="1"/>
    <col min="17" max="17" width="7.421875" style="95" customWidth="1"/>
    <col min="18" max="23" width="9.140625" style="95" customWidth="1"/>
    <col min="24" max="24" width="12.421875" style="95" bestFit="1" customWidth="1"/>
    <col min="25" max="16384" width="9.140625" style="95" customWidth="1"/>
  </cols>
  <sheetData>
    <row r="1" ht="12.75" customHeight="1"/>
    <row r="2" spans="2:8" ht="15">
      <c r="B2" s="96" t="s">
        <v>102</v>
      </c>
      <c r="C2" s="96"/>
      <c r="D2" s="96" t="s">
        <v>103</v>
      </c>
      <c r="E2" s="96"/>
      <c r="F2" s="96" t="s">
        <v>1</v>
      </c>
      <c r="G2" s="96"/>
      <c r="H2" s="96"/>
    </row>
    <row r="3" ht="15"/>
    <row r="4" ht="1.5" customHeight="1"/>
    <row r="5" ht="15" hidden="1"/>
    <row r="6" spans="2:11" ht="15">
      <c r="B6" s="97"/>
      <c r="C6" s="98" t="s">
        <v>2</v>
      </c>
      <c r="D6" s="98" t="s">
        <v>3</v>
      </c>
      <c r="E6" s="98"/>
      <c r="F6" s="98" t="s">
        <v>4</v>
      </c>
      <c r="G6" s="98" t="s">
        <v>5</v>
      </c>
      <c r="H6" s="98" t="s">
        <v>6</v>
      </c>
      <c r="I6" s="98" t="s">
        <v>7</v>
      </c>
      <c r="J6" s="98"/>
      <c r="K6" s="99"/>
    </row>
    <row r="7" spans="2:11" ht="15">
      <c r="B7" s="97"/>
      <c r="C7" s="98" t="s">
        <v>8</v>
      </c>
      <c r="D7" s="98"/>
      <c r="E7" s="98"/>
      <c r="F7" s="98"/>
      <c r="G7" s="98" t="s">
        <v>9</v>
      </c>
      <c r="H7" s="98" t="s">
        <v>10</v>
      </c>
      <c r="I7" s="98" t="s">
        <v>11</v>
      </c>
      <c r="J7" s="98"/>
      <c r="K7" s="99"/>
    </row>
    <row r="8" spans="2:11" ht="15">
      <c r="B8" s="100" t="s">
        <v>12</v>
      </c>
      <c r="C8" s="101">
        <v>48.28</v>
      </c>
      <c r="D8" s="101">
        <v>0</v>
      </c>
      <c r="E8" s="101"/>
      <c r="F8" s="102"/>
      <c r="G8" s="97"/>
      <c r="H8" s="101">
        <v>0</v>
      </c>
      <c r="I8" s="102">
        <v>48.28</v>
      </c>
      <c r="J8" s="97"/>
      <c r="K8" s="103"/>
    </row>
    <row r="9" spans="2:11" ht="15">
      <c r="B9" s="97" t="s">
        <v>13</v>
      </c>
      <c r="C9" s="101">
        <v>4790.06</v>
      </c>
      <c r="D9" s="101">
        <v>3707.55</v>
      </c>
      <c r="E9" s="101"/>
      <c r="F9" s="102">
        <v>2795.32</v>
      </c>
      <c r="G9" s="97"/>
      <c r="H9" s="101">
        <v>2795.32</v>
      </c>
      <c r="I9" s="102">
        <v>5702.29</v>
      </c>
      <c r="J9" s="97"/>
      <c r="K9" s="103"/>
    </row>
    <row r="10" spans="2:11" ht="15">
      <c r="B10" s="97" t="s">
        <v>14</v>
      </c>
      <c r="C10" s="97"/>
      <c r="D10" s="101">
        <f>SUM(D8:D9)</f>
        <v>3707.55</v>
      </c>
      <c r="E10" s="101"/>
      <c r="F10" s="97"/>
      <c r="G10" s="97"/>
      <c r="H10" s="101">
        <f>SUM(H8:H9)</f>
        <v>2795.32</v>
      </c>
      <c r="I10" s="97"/>
      <c r="J10" s="97"/>
      <c r="K10" s="103"/>
    </row>
    <row r="11" ht="15">
      <c r="B11" s="95" t="s">
        <v>104</v>
      </c>
    </row>
    <row r="12" ht="7.5" customHeight="1"/>
    <row r="13" ht="8.25" customHeight="1"/>
    <row r="14" spans="2:17" ht="15">
      <c r="B14" s="104" t="s">
        <v>66</v>
      </c>
      <c r="C14" s="370" t="s">
        <v>16</v>
      </c>
      <c r="D14" s="371"/>
      <c r="E14" s="167"/>
      <c r="F14" s="98"/>
      <c r="G14" s="98"/>
      <c r="H14" s="98"/>
      <c r="I14" s="98" t="s">
        <v>21</v>
      </c>
      <c r="J14" s="103"/>
      <c r="K14" s="103"/>
      <c r="L14" s="103"/>
      <c r="M14" s="103"/>
      <c r="N14" s="103"/>
      <c r="O14" s="103"/>
      <c r="P14" s="103"/>
      <c r="Q14" s="103"/>
    </row>
    <row r="15" spans="2:17" ht="14.25" customHeight="1">
      <c r="B15" s="105"/>
      <c r="C15" s="372"/>
      <c r="D15" s="373"/>
      <c r="E15" s="168"/>
      <c r="F15" s="98"/>
      <c r="G15" s="98"/>
      <c r="H15" s="98" t="s">
        <v>89</v>
      </c>
      <c r="I15" s="98"/>
      <c r="J15" s="103"/>
      <c r="K15" s="103"/>
      <c r="L15" s="103"/>
      <c r="M15" s="103"/>
      <c r="N15" s="103"/>
      <c r="O15" s="103"/>
      <c r="P15" s="103"/>
      <c r="Q15" s="103"/>
    </row>
    <row r="16" spans="2:17" ht="3.75" customHeight="1" hidden="1">
      <c r="B16" s="106"/>
      <c r="C16" s="97"/>
      <c r="D16" s="97"/>
      <c r="E16" s="97"/>
      <c r="F16" s="97"/>
      <c r="G16" s="97"/>
      <c r="H16" s="97"/>
      <c r="I16" s="97"/>
      <c r="J16" s="103"/>
      <c r="K16" s="103"/>
      <c r="L16" s="103"/>
      <c r="M16" s="103"/>
      <c r="N16" s="103"/>
      <c r="O16" s="103"/>
      <c r="P16" s="103"/>
      <c r="Q16" s="103"/>
    </row>
    <row r="17" spans="2:17" ht="13.5" customHeight="1">
      <c r="B17" s="100"/>
      <c r="C17" s="100"/>
      <c r="D17" s="97"/>
      <c r="E17" s="97"/>
      <c r="F17" s="97"/>
      <c r="G17" s="97"/>
      <c r="H17" s="97"/>
      <c r="I17" s="97"/>
      <c r="J17" s="103"/>
      <c r="K17" s="103"/>
      <c r="L17" s="103"/>
      <c r="M17" s="103"/>
      <c r="N17" s="103"/>
      <c r="O17" s="103"/>
      <c r="P17" s="103"/>
      <c r="Q17" s="103"/>
    </row>
    <row r="18" spans="2:17" ht="0.75" customHeight="1" hidden="1">
      <c r="B18" s="97"/>
      <c r="C18" s="97"/>
      <c r="D18" s="97"/>
      <c r="E18" s="97"/>
      <c r="F18" s="97"/>
      <c r="G18" s="97"/>
      <c r="H18" s="97"/>
      <c r="I18" s="97"/>
      <c r="J18" s="103"/>
      <c r="K18" s="103"/>
      <c r="L18" s="103"/>
      <c r="M18" s="103"/>
      <c r="N18" s="103"/>
      <c r="O18" s="103"/>
      <c r="P18" s="103"/>
      <c r="Q18" s="103"/>
    </row>
    <row r="19" spans="2:17" ht="14.25" customHeight="1" thickBot="1">
      <c r="B19" s="97"/>
      <c r="C19" s="97"/>
      <c r="D19" s="97"/>
      <c r="E19" s="97"/>
      <c r="F19" s="97"/>
      <c r="G19" s="97"/>
      <c r="H19" s="97"/>
      <c r="I19" s="97"/>
      <c r="J19" s="103"/>
      <c r="K19" s="103"/>
      <c r="L19" s="103"/>
      <c r="M19" s="103"/>
      <c r="N19" s="103"/>
      <c r="O19" s="103"/>
      <c r="P19" s="103"/>
      <c r="Q19" s="103"/>
    </row>
    <row r="20" spans="2:17" ht="0.75" customHeight="1" hidden="1">
      <c r="B20" s="97"/>
      <c r="C20" s="97"/>
      <c r="D20" s="97"/>
      <c r="E20" s="97"/>
      <c r="F20" s="97"/>
      <c r="G20" s="97"/>
      <c r="H20" s="97"/>
      <c r="I20" s="97"/>
      <c r="J20" s="103"/>
      <c r="K20" s="103"/>
      <c r="L20" s="103"/>
      <c r="M20" s="103"/>
      <c r="N20" s="103"/>
      <c r="O20" s="103"/>
      <c r="P20" s="103"/>
      <c r="Q20" s="103"/>
    </row>
    <row r="21" spans="2:17" ht="15.75" thickBot="1">
      <c r="B21" s="97"/>
      <c r="C21" s="97"/>
      <c r="D21" s="97"/>
      <c r="E21" s="97"/>
      <c r="F21" s="97"/>
      <c r="G21" s="107" t="s">
        <v>105</v>
      </c>
      <c r="H21" s="108" t="s">
        <v>86</v>
      </c>
      <c r="I21" s="97"/>
      <c r="J21" s="103"/>
      <c r="K21" s="103"/>
      <c r="L21" s="103"/>
      <c r="M21" s="103"/>
      <c r="N21" s="103"/>
      <c r="O21" s="103"/>
      <c r="P21" s="103"/>
      <c r="Q21" s="103"/>
    </row>
    <row r="22" spans="2:17" ht="15">
      <c r="B22" s="109" t="s">
        <v>24</v>
      </c>
      <c r="C22" s="110"/>
      <c r="D22" s="110"/>
      <c r="E22" s="110"/>
      <c r="F22" s="101"/>
      <c r="G22" s="100">
        <v>347.8</v>
      </c>
      <c r="H22" s="97">
        <v>7.55</v>
      </c>
      <c r="I22" s="102">
        <f>G22*H22</f>
        <v>2625.89</v>
      </c>
      <c r="J22" s="103"/>
      <c r="K22" s="103"/>
      <c r="L22" s="103"/>
      <c r="M22" s="103"/>
      <c r="N22" s="103"/>
      <c r="O22" s="103"/>
      <c r="P22" s="103"/>
      <c r="Q22" s="103"/>
    </row>
    <row r="23" spans="2:17" ht="15">
      <c r="B23" s="109" t="s">
        <v>25</v>
      </c>
      <c r="C23" s="110"/>
      <c r="D23" s="110"/>
      <c r="E23" s="110"/>
      <c r="F23" s="97"/>
      <c r="G23" s="97"/>
      <c r="H23" s="97"/>
      <c r="I23" s="97"/>
      <c r="J23" s="103"/>
      <c r="K23" s="103"/>
      <c r="L23" s="103"/>
      <c r="M23" s="103"/>
      <c r="N23" s="103"/>
      <c r="O23" s="103"/>
      <c r="P23" s="103"/>
      <c r="Q23" s="103"/>
    </row>
    <row r="24" spans="2:17" ht="2.25" customHeight="1" hidden="1">
      <c r="B24" s="109" t="s">
        <v>26</v>
      </c>
      <c r="C24" s="109" t="s">
        <v>27</v>
      </c>
      <c r="D24" s="110"/>
      <c r="E24" s="110"/>
      <c r="F24" s="97"/>
      <c r="G24" s="97"/>
      <c r="H24" s="97"/>
      <c r="I24" s="97"/>
      <c r="J24" s="103"/>
      <c r="K24" s="103"/>
      <c r="L24" s="103"/>
      <c r="M24" s="103"/>
      <c r="N24" s="103"/>
      <c r="O24" s="103"/>
      <c r="P24" s="103"/>
      <c r="Q24" s="103"/>
    </row>
    <row r="25" spans="2:17" ht="14.25" customHeight="1">
      <c r="B25" s="109" t="s">
        <v>28</v>
      </c>
      <c r="C25" s="110"/>
      <c r="D25" s="110"/>
      <c r="E25" s="110"/>
      <c r="F25" s="97"/>
      <c r="G25" s="97"/>
      <c r="H25" s="97"/>
      <c r="I25" s="97"/>
      <c r="J25" s="103"/>
      <c r="K25" s="103"/>
      <c r="L25" s="103"/>
      <c r="M25" s="103"/>
      <c r="N25" s="103"/>
      <c r="O25" s="103"/>
      <c r="P25" s="103"/>
      <c r="Q25" s="103"/>
    </row>
    <row r="26" spans="2:17" ht="15" hidden="1">
      <c r="B26" s="97"/>
      <c r="C26" s="97"/>
      <c r="D26" s="97"/>
      <c r="E26" s="97"/>
      <c r="F26" s="97"/>
      <c r="G26" s="97"/>
      <c r="H26" s="97"/>
      <c r="I26" s="97"/>
      <c r="J26" s="103"/>
      <c r="K26" s="103"/>
      <c r="L26" s="103"/>
      <c r="M26" s="103"/>
      <c r="N26" s="103"/>
      <c r="O26" s="103"/>
      <c r="P26" s="103"/>
      <c r="Q26" s="103"/>
    </row>
    <row r="27" spans="2:17" ht="0.75" customHeight="1" hidden="1">
      <c r="B27" s="97"/>
      <c r="C27" s="97"/>
      <c r="D27" s="97"/>
      <c r="E27" s="97"/>
      <c r="F27" s="97"/>
      <c r="G27" s="97"/>
      <c r="H27" s="97"/>
      <c r="I27" s="97"/>
      <c r="J27" s="103"/>
      <c r="K27" s="103"/>
      <c r="L27" s="103"/>
      <c r="M27" s="103"/>
      <c r="N27" s="103"/>
      <c r="O27" s="103"/>
      <c r="P27" s="103"/>
      <c r="Q27" s="103"/>
    </row>
    <row r="28" spans="2:17" ht="3.75" customHeight="1" hidden="1">
      <c r="B28" s="97"/>
      <c r="C28" s="97"/>
      <c r="D28" s="97"/>
      <c r="E28" s="97"/>
      <c r="F28" s="97"/>
      <c r="G28" s="97"/>
      <c r="H28" s="97"/>
      <c r="I28" s="97"/>
      <c r="J28" s="103"/>
      <c r="K28" s="103"/>
      <c r="L28" s="103"/>
      <c r="M28" s="103"/>
      <c r="N28" s="103"/>
      <c r="O28" s="103"/>
      <c r="P28" s="103"/>
      <c r="Q28" s="103"/>
    </row>
    <row r="29" spans="2:17" ht="15" hidden="1">
      <c r="B29" s="97"/>
      <c r="C29" s="97"/>
      <c r="D29" s="97"/>
      <c r="E29" s="97"/>
      <c r="F29" s="97"/>
      <c r="G29" s="97"/>
      <c r="H29" s="97"/>
      <c r="I29" s="97"/>
      <c r="J29" s="103"/>
      <c r="K29" s="103"/>
      <c r="L29" s="103"/>
      <c r="M29" s="103"/>
      <c r="N29" s="103"/>
      <c r="O29" s="103"/>
      <c r="P29" s="103"/>
      <c r="Q29" s="103"/>
    </row>
    <row r="30" spans="2:17" ht="0.75" customHeight="1" hidden="1">
      <c r="B30" s="97"/>
      <c r="C30" s="97"/>
      <c r="D30" s="97"/>
      <c r="E30" s="97"/>
      <c r="F30" s="97"/>
      <c r="G30" s="97"/>
      <c r="H30" s="97"/>
      <c r="I30" s="97"/>
      <c r="J30" s="103"/>
      <c r="K30" s="103"/>
      <c r="L30" s="103"/>
      <c r="M30" s="103"/>
      <c r="N30" s="103"/>
      <c r="O30" s="103"/>
      <c r="P30" s="103"/>
      <c r="Q30" s="103"/>
    </row>
    <row r="31" spans="2:17" ht="15" hidden="1">
      <c r="B31" s="97"/>
      <c r="C31" s="97"/>
      <c r="D31" s="97"/>
      <c r="E31" s="97"/>
      <c r="F31" s="97"/>
      <c r="G31" s="97"/>
      <c r="H31" s="97"/>
      <c r="I31" s="97"/>
      <c r="J31" s="103"/>
      <c r="K31" s="103"/>
      <c r="L31" s="103"/>
      <c r="M31" s="103"/>
      <c r="N31" s="103"/>
      <c r="O31" s="103"/>
      <c r="P31" s="103"/>
      <c r="Q31" s="103"/>
    </row>
    <row r="32" spans="2:17" ht="15" hidden="1">
      <c r="B32" s="97"/>
      <c r="C32" s="97"/>
      <c r="D32" s="97"/>
      <c r="E32" s="97"/>
      <c r="F32" s="97"/>
      <c r="G32" s="97"/>
      <c r="H32" s="97"/>
      <c r="I32" s="97"/>
      <c r="J32" s="103"/>
      <c r="K32" s="103"/>
      <c r="L32" s="103"/>
      <c r="M32" s="103"/>
      <c r="N32" s="103"/>
      <c r="O32" s="103"/>
      <c r="P32" s="103"/>
      <c r="Q32" s="103"/>
    </row>
    <row r="33" spans="2:17" ht="15">
      <c r="B33" s="97"/>
      <c r="C33" s="97"/>
      <c r="D33" s="97"/>
      <c r="E33" s="97"/>
      <c r="F33" s="97"/>
      <c r="G33" s="98"/>
      <c r="H33" s="98"/>
      <c r="I33" s="112"/>
      <c r="J33" s="103"/>
      <c r="K33" s="103"/>
      <c r="L33" s="103"/>
      <c r="M33" s="103"/>
      <c r="N33" s="103"/>
      <c r="O33" s="103"/>
      <c r="P33" s="103"/>
      <c r="Q33" s="103"/>
    </row>
    <row r="34" spans="2:17" ht="15">
      <c r="B34" s="97"/>
      <c r="C34" s="97"/>
      <c r="D34" s="97"/>
      <c r="E34" s="97"/>
      <c r="F34" s="97"/>
      <c r="G34" s="97"/>
      <c r="H34" s="100" t="s">
        <v>23</v>
      </c>
      <c r="I34" s="113">
        <f>SUM(I17:I33)</f>
        <v>2625.89</v>
      </c>
      <c r="J34" s="103"/>
      <c r="K34" s="103"/>
      <c r="L34" s="103"/>
      <c r="M34" s="103"/>
      <c r="N34" s="103"/>
      <c r="O34" s="103"/>
      <c r="P34" s="103"/>
      <c r="Q34" s="103"/>
    </row>
    <row r="35" ht="15"/>
    <row r="36" ht="18.75">
      <c r="B36" s="114" t="s">
        <v>106</v>
      </c>
    </row>
    <row r="37" ht="15" hidden="1"/>
    <row r="38" ht="15" hidden="1"/>
    <row r="39" spans="1:9" ht="15">
      <c r="A39" s="115"/>
      <c r="B39" s="116"/>
      <c r="C39" s="116"/>
      <c r="D39" s="116"/>
      <c r="E39" s="116"/>
      <c r="F39" s="116"/>
      <c r="G39" s="116"/>
      <c r="H39" s="117"/>
      <c r="I39" s="117"/>
    </row>
    <row r="40" spans="1:9" ht="18.75">
      <c r="A40" s="115"/>
      <c r="B40" s="118" t="s">
        <v>107</v>
      </c>
      <c r="C40" s="118"/>
      <c r="D40" s="118"/>
      <c r="E40" s="118"/>
      <c r="F40" s="118"/>
      <c r="G40" s="119"/>
      <c r="H40" s="116"/>
      <c r="I40" s="117"/>
    </row>
    <row r="41" spans="1:9" ht="18.75">
      <c r="A41" s="115"/>
      <c r="B41" s="118" t="s">
        <v>108</v>
      </c>
      <c r="C41" s="119" t="s">
        <v>165</v>
      </c>
      <c r="D41" s="119"/>
      <c r="E41" s="119"/>
      <c r="F41" s="118"/>
      <c r="G41" s="119"/>
      <c r="H41" s="116"/>
      <c r="I41" s="117"/>
    </row>
    <row r="42" spans="1:9" ht="18.75">
      <c r="A42" s="115"/>
      <c r="B42" s="118" t="s">
        <v>109</v>
      </c>
      <c r="C42" s="169">
        <v>1958.22</v>
      </c>
      <c r="D42" s="119" t="s">
        <v>110</v>
      </c>
      <c r="E42" s="119"/>
      <c r="F42" s="118"/>
      <c r="G42" s="119"/>
      <c r="H42" s="116"/>
      <c r="I42" s="117"/>
    </row>
    <row r="43" spans="1:9" ht="18" customHeight="1">
      <c r="A43" s="115"/>
      <c r="B43" s="118" t="s">
        <v>111</v>
      </c>
      <c r="C43" s="120" t="s">
        <v>112</v>
      </c>
      <c r="D43" s="119" t="s">
        <v>113</v>
      </c>
      <c r="E43" s="119"/>
      <c r="F43" s="117"/>
      <c r="G43" s="118"/>
      <c r="H43" s="116"/>
      <c r="I43" s="117"/>
    </row>
    <row r="44" spans="1:11" ht="18" customHeight="1">
      <c r="A44" s="115"/>
      <c r="B44" s="118"/>
      <c r="C44" s="120"/>
      <c r="D44" s="119"/>
      <c r="E44" s="119"/>
      <c r="F44" s="117"/>
      <c r="G44" s="118"/>
      <c r="H44" s="116"/>
      <c r="I44" s="117"/>
      <c r="K44" s="95" t="s">
        <v>156</v>
      </c>
    </row>
    <row r="45" spans="1:16" ht="60" customHeight="1">
      <c r="A45" s="115"/>
      <c r="B45" s="170"/>
      <c r="C45" s="171"/>
      <c r="D45" s="172"/>
      <c r="E45" s="172"/>
      <c r="F45" s="172"/>
      <c r="G45" s="173" t="s">
        <v>114</v>
      </c>
      <c r="H45" s="205" t="s">
        <v>36</v>
      </c>
      <c r="I45" s="205" t="s">
        <v>179</v>
      </c>
      <c r="J45" s="175" t="s">
        <v>157</v>
      </c>
      <c r="K45" s="166" t="s">
        <v>158</v>
      </c>
      <c r="L45" s="176" t="s">
        <v>159</v>
      </c>
      <c r="N45" s="95" t="s">
        <v>160</v>
      </c>
      <c r="P45" s="95" t="s">
        <v>137</v>
      </c>
    </row>
    <row r="46" spans="1:12" ht="12.75" customHeight="1">
      <c r="A46" s="115"/>
      <c r="B46" s="170"/>
      <c r="C46" s="171"/>
      <c r="D46" s="172"/>
      <c r="E46" s="172"/>
      <c r="F46" s="172"/>
      <c r="G46" s="177" t="s">
        <v>37</v>
      </c>
      <c r="H46" s="177" t="s">
        <v>37</v>
      </c>
      <c r="I46" s="177" t="s">
        <v>37</v>
      </c>
      <c r="J46" s="177" t="s">
        <v>37</v>
      </c>
      <c r="K46" s="177" t="s">
        <v>37</v>
      </c>
      <c r="L46" s="97"/>
    </row>
    <row r="47" spans="1:16" ht="33" customHeight="1">
      <c r="A47" s="115"/>
      <c r="B47" s="362" t="s">
        <v>115</v>
      </c>
      <c r="C47" s="362"/>
      <c r="D47" s="362"/>
      <c r="E47" s="362"/>
      <c r="F47" s="362"/>
      <c r="G47" s="178">
        <f>G49+G50</f>
        <v>13.309999999999999</v>
      </c>
      <c r="H47" s="179">
        <f>H49+H50</f>
        <v>26063.809999999998</v>
      </c>
      <c r="I47" s="179">
        <f>I49+I50</f>
        <v>24263.629999999997</v>
      </c>
      <c r="J47" s="180">
        <f>J50+J49</f>
        <v>193840.37000000002</v>
      </c>
      <c r="K47" s="180">
        <f>I47-J47</f>
        <v>-169576.74000000002</v>
      </c>
      <c r="L47" s="180">
        <f>L49+L50</f>
        <v>1800.1800000000003</v>
      </c>
      <c r="N47" s="181">
        <v>0</v>
      </c>
      <c r="P47" s="182">
        <v>0</v>
      </c>
    </row>
    <row r="48" spans="1:12" ht="18" customHeight="1">
      <c r="A48" s="115"/>
      <c r="B48" s="363" t="s">
        <v>116</v>
      </c>
      <c r="C48" s="364"/>
      <c r="D48" s="364"/>
      <c r="E48" s="364"/>
      <c r="F48" s="365"/>
      <c r="G48" s="183"/>
      <c r="H48" s="184"/>
      <c r="I48" s="184"/>
      <c r="J48" s="185"/>
      <c r="K48" s="185"/>
      <c r="L48" s="151"/>
    </row>
    <row r="49" spans="1:15" ht="18" customHeight="1">
      <c r="A49" s="115"/>
      <c r="B49" s="366" t="s">
        <v>13</v>
      </c>
      <c r="C49" s="366"/>
      <c r="D49" s="366"/>
      <c r="E49" s="366"/>
      <c r="F49" s="366"/>
      <c r="G49" s="183">
        <v>7.55</v>
      </c>
      <c r="H49" s="184">
        <f>ROUND(G49*C42,2)</f>
        <v>14784.56</v>
      </c>
      <c r="I49" s="184">
        <v>13764.46</v>
      </c>
      <c r="J49" s="184">
        <f>H58</f>
        <v>14784.570000000002</v>
      </c>
      <c r="K49" s="184">
        <f>I49-J49</f>
        <v>-1020.1100000000024</v>
      </c>
      <c r="L49" s="151">
        <f>H49-I49</f>
        <v>1020.1000000000004</v>
      </c>
      <c r="O49" s="117">
        <f>H47-I47</f>
        <v>1800.1800000000003</v>
      </c>
    </row>
    <row r="50" spans="1:24" ht="18" customHeight="1">
      <c r="A50" s="115"/>
      <c r="B50" s="366" t="s">
        <v>52</v>
      </c>
      <c r="C50" s="366"/>
      <c r="D50" s="366"/>
      <c r="E50" s="366"/>
      <c r="F50" s="366"/>
      <c r="G50" s="183">
        <v>5.76</v>
      </c>
      <c r="H50" s="184">
        <f>ROUND(G50*C42,2)-0.1</f>
        <v>11279.25</v>
      </c>
      <c r="I50" s="184">
        <v>10499.17</v>
      </c>
      <c r="J50" s="184">
        <f>H68</f>
        <v>179055.80000000002</v>
      </c>
      <c r="K50" s="184">
        <f>I50-J50</f>
        <v>-168556.63</v>
      </c>
      <c r="L50" s="151">
        <f>H50-I50</f>
        <v>780.0799999999999</v>
      </c>
      <c r="X50" s="117">
        <v>1661362.54</v>
      </c>
    </row>
    <row r="51" spans="1:24" ht="28.5" customHeight="1">
      <c r="A51" s="115"/>
      <c r="X51" s="117">
        <v>1998804.81</v>
      </c>
    </row>
    <row r="52" spans="2:24" ht="18" customHeight="1">
      <c r="B52" s="118"/>
      <c r="C52" s="120"/>
      <c r="D52" s="119"/>
      <c r="E52" s="119"/>
      <c r="F52" s="119"/>
      <c r="G52" s="118"/>
      <c r="H52" s="116"/>
      <c r="I52" s="117"/>
      <c r="X52" s="117">
        <f>X50-X51</f>
        <v>-337442.27</v>
      </c>
    </row>
    <row r="53" spans="1:24" s="204" customFormat="1" ht="18" customHeight="1">
      <c r="A53" s="111"/>
      <c r="B53" s="362" t="s">
        <v>117</v>
      </c>
      <c r="C53" s="362"/>
      <c r="D53" s="362"/>
      <c r="E53" s="362"/>
      <c r="F53" s="362"/>
      <c r="G53" s="178">
        <v>1.5</v>
      </c>
      <c r="H53" s="179">
        <f>D86</f>
        <v>2349.6000000000004</v>
      </c>
      <c r="I53" s="179">
        <f>E86</f>
        <v>2415.5200000000004</v>
      </c>
      <c r="J53" s="180">
        <f>'июнь 2013г'!I58</f>
        <v>123225.87999999999</v>
      </c>
      <c r="K53" s="180">
        <f>'июнь 2013г'!I58+свод!K102-J53</f>
        <v>12065.960000000006</v>
      </c>
      <c r="L53" s="151">
        <f>H53-I53</f>
        <v>-65.92000000000007</v>
      </c>
      <c r="X53" s="117"/>
    </row>
    <row r="54" spans="1:24" s="204" customFormat="1" ht="18" customHeight="1">
      <c r="A54" s="111"/>
      <c r="B54" s="118"/>
      <c r="C54" s="120"/>
      <c r="D54" s="119"/>
      <c r="E54" s="119"/>
      <c r="F54" s="119"/>
      <c r="G54" s="118"/>
      <c r="H54" s="116"/>
      <c r="I54" s="117"/>
      <c r="X54" s="117"/>
    </row>
    <row r="55" spans="1:11" ht="18.75">
      <c r="A55" s="117"/>
      <c r="B55" s="187"/>
      <c r="C55" s="124"/>
      <c r="D55" s="125"/>
      <c r="E55" s="125"/>
      <c r="F55" s="125"/>
      <c r="G55" s="126" t="s">
        <v>114</v>
      </c>
      <c r="H55" s="126" t="s">
        <v>118</v>
      </c>
      <c r="I55" s="117"/>
      <c r="K55" s="127"/>
    </row>
    <row r="56" spans="1:11" ht="11.25" customHeight="1">
      <c r="A56" s="188"/>
      <c r="B56" s="189"/>
      <c r="C56" s="124"/>
      <c r="D56" s="125"/>
      <c r="E56" s="125"/>
      <c r="F56" s="125"/>
      <c r="G56" s="121" t="s">
        <v>37</v>
      </c>
      <c r="H56" s="121" t="s">
        <v>37</v>
      </c>
      <c r="I56" s="117"/>
      <c r="K56" s="127"/>
    </row>
    <row r="57" spans="1:11" ht="18.75">
      <c r="A57" s="128" t="s">
        <v>119</v>
      </c>
      <c r="B57" s="393" t="s">
        <v>120</v>
      </c>
      <c r="C57" s="394"/>
      <c r="D57" s="394"/>
      <c r="E57" s="394"/>
      <c r="F57" s="394"/>
      <c r="G57" s="97"/>
      <c r="H57" s="122">
        <f>H58+H68</f>
        <v>193840.37000000002</v>
      </c>
      <c r="I57" s="117"/>
      <c r="K57" s="127"/>
    </row>
    <row r="58" spans="1:11" ht="18.75">
      <c r="A58" s="130" t="s">
        <v>121</v>
      </c>
      <c r="B58" s="395" t="s">
        <v>122</v>
      </c>
      <c r="C58" s="396"/>
      <c r="D58" s="396"/>
      <c r="E58" s="396"/>
      <c r="F58" s="397"/>
      <c r="G58" s="131">
        <f>G59+G60+G61+G63+G65+G67</f>
        <v>7.55</v>
      </c>
      <c r="H58" s="164">
        <f>H60+H61+H63+H65+H67+H59</f>
        <v>14784.570000000002</v>
      </c>
      <c r="I58" s="117"/>
      <c r="K58" s="132"/>
    </row>
    <row r="59" spans="1:11" ht="15">
      <c r="A59" s="165" t="s">
        <v>123</v>
      </c>
      <c r="B59" s="398" t="s">
        <v>161</v>
      </c>
      <c r="C59" s="399"/>
      <c r="D59" s="399"/>
      <c r="E59" s="399"/>
      <c r="F59" s="400"/>
      <c r="G59" s="190">
        <v>1.68</v>
      </c>
      <c r="H59" s="191">
        <f>ROUND(G59*C42,2)</f>
        <v>3289.81</v>
      </c>
      <c r="I59" s="117"/>
      <c r="K59" s="132"/>
    </row>
    <row r="60" spans="1:11" ht="15">
      <c r="A60" s="165" t="s">
        <v>125</v>
      </c>
      <c r="B60" s="401" t="s">
        <v>124</v>
      </c>
      <c r="C60" s="382"/>
      <c r="D60" s="382"/>
      <c r="E60" s="382"/>
      <c r="F60" s="382"/>
      <c r="G60" s="192">
        <v>2.22</v>
      </c>
      <c r="H60" s="191">
        <f>ROUND(G60*C42,2)</f>
        <v>4347.25</v>
      </c>
      <c r="I60" s="117"/>
      <c r="K60" s="132"/>
    </row>
    <row r="61" spans="1:9" ht="15">
      <c r="A61" s="386" t="s">
        <v>127</v>
      </c>
      <c r="B61" s="387" t="s">
        <v>126</v>
      </c>
      <c r="C61" s="388"/>
      <c r="D61" s="388"/>
      <c r="E61" s="388"/>
      <c r="F61" s="388"/>
      <c r="G61" s="389">
        <v>0.69</v>
      </c>
      <c r="H61" s="390">
        <f>ROUND(G61*C42,2)</f>
        <v>1351.17</v>
      </c>
      <c r="I61" s="117"/>
    </row>
    <row r="62" spans="1:9" ht="18.75" customHeight="1">
      <c r="A62" s="386"/>
      <c r="B62" s="388"/>
      <c r="C62" s="388"/>
      <c r="D62" s="388"/>
      <c r="E62" s="388"/>
      <c r="F62" s="388"/>
      <c r="G62" s="389"/>
      <c r="H62" s="390"/>
      <c r="I62" s="117"/>
    </row>
    <row r="63" spans="1:9" ht="15">
      <c r="A63" s="386" t="s">
        <v>129</v>
      </c>
      <c r="B63" s="387" t="s">
        <v>128</v>
      </c>
      <c r="C63" s="388"/>
      <c r="D63" s="388"/>
      <c r="E63" s="388"/>
      <c r="F63" s="388"/>
      <c r="G63" s="389">
        <v>0.57</v>
      </c>
      <c r="H63" s="390">
        <f>ROUND(G63*C42,2)</f>
        <v>1116.19</v>
      </c>
      <c r="I63" s="117"/>
    </row>
    <row r="64" spans="1:9" ht="18.75" customHeight="1">
      <c r="A64" s="386"/>
      <c r="B64" s="388"/>
      <c r="C64" s="388"/>
      <c r="D64" s="388"/>
      <c r="E64" s="388"/>
      <c r="F64" s="388"/>
      <c r="G64" s="389"/>
      <c r="H64" s="390"/>
      <c r="I64" s="117"/>
    </row>
    <row r="65" spans="1:9" ht="21" customHeight="1">
      <c r="A65" s="386" t="s">
        <v>131</v>
      </c>
      <c r="B65" s="387" t="s">
        <v>130</v>
      </c>
      <c r="C65" s="388"/>
      <c r="D65" s="388"/>
      <c r="E65" s="388"/>
      <c r="F65" s="388"/>
      <c r="G65" s="389">
        <v>2</v>
      </c>
      <c r="H65" s="390">
        <f>G65*C42</f>
        <v>3916.44</v>
      </c>
      <c r="I65" s="117"/>
    </row>
    <row r="66" spans="1:9" ht="15">
      <c r="A66" s="386"/>
      <c r="B66" s="388"/>
      <c r="C66" s="388"/>
      <c r="D66" s="388"/>
      <c r="E66" s="388"/>
      <c r="F66" s="388"/>
      <c r="G66" s="389"/>
      <c r="H66" s="390"/>
      <c r="I66" s="117"/>
    </row>
    <row r="67" spans="1:9" ht="15">
      <c r="A67" s="165" t="s">
        <v>162</v>
      </c>
      <c r="B67" s="388" t="s">
        <v>132</v>
      </c>
      <c r="C67" s="388"/>
      <c r="D67" s="388"/>
      <c r="E67" s="388"/>
      <c r="F67" s="388"/>
      <c r="G67" s="193">
        <v>0.39</v>
      </c>
      <c r="H67" s="135">
        <f>ROUND(G67*C42,2)</f>
        <v>763.71</v>
      </c>
      <c r="I67" s="117"/>
    </row>
    <row r="68" spans="1:9" ht="15">
      <c r="A68" s="123" t="s">
        <v>133</v>
      </c>
      <c r="B68" s="391" t="s">
        <v>134</v>
      </c>
      <c r="C68" s="392"/>
      <c r="D68" s="392"/>
      <c r="E68" s="392"/>
      <c r="F68" s="392"/>
      <c r="G68" s="123"/>
      <c r="H68" s="123">
        <f>H69+H70+H71</f>
        <v>179055.80000000002</v>
      </c>
      <c r="I68" s="117"/>
    </row>
    <row r="69" spans="1:9" ht="15">
      <c r="A69" s="142"/>
      <c r="B69" s="381" t="s">
        <v>163</v>
      </c>
      <c r="C69" s="382"/>
      <c r="D69" s="382"/>
      <c r="E69" s="382"/>
      <c r="F69" s="382"/>
      <c r="G69" s="134"/>
      <c r="H69" s="134"/>
      <c r="I69" s="117"/>
    </row>
    <row r="70" spans="1:9" ht="15">
      <c r="A70" s="142"/>
      <c r="B70" s="381" t="s">
        <v>135</v>
      </c>
      <c r="C70" s="382"/>
      <c r="D70" s="382"/>
      <c r="E70" s="382"/>
      <c r="F70" s="382"/>
      <c r="G70" s="135"/>
      <c r="H70" s="135"/>
      <c r="I70" s="117"/>
    </row>
    <row r="71" spans="1:9" ht="15">
      <c r="A71" s="133"/>
      <c r="B71" s="383" t="s">
        <v>177</v>
      </c>
      <c r="C71" s="384"/>
      <c r="D71" s="384"/>
      <c r="E71" s="384"/>
      <c r="F71" s="385"/>
      <c r="G71" s="135"/>
      <c r="H71" s="135">
        <f>162778*1.1</f>
        <v>179055.80000000002</v>
      </c>
      <c r="I71" s="117"/>
    </row>
    <row r="72" spans="1:9" ht="15">
      <c r="A72" s="133"/>
      <c r="B72" s="136"/>
      <c r="C72" s="137"/>
      <c r="D72" s="137"/>
      <c r="E72" s="137"/>
      <c r="F72" s="137"/>
      <c r="G72" s="138"/>
      <c r="H72" s="138"/>
      <c r="I72" s="117"/>
    </row>
    <row r="73" spans="1:9" ht="15">
      <c r="A73" s="133"/>
      <c r="B73" s="136"/>
      <c r="C73" s="137"/>
      <c r="D73" s="137"/>
      <c r="E73" s="137"/>
      <c r="F73" s="137"/>
      <c r="G73" s="139" t="s">
        <v>37</v>
      </c>
      <c r="H73" s="117"/>
      <c r="I73" s="117"/>
    </row>
    <row r="74" spans="1:9" ht="18.75">
      <c r="A74" s="133"/>
      <c r="B74" s="379" t="s">
        <v>173</v>
      </c>
      <c r="C74" s="380"/>
      <c r="D74" s="380"/>
      <c r="E74" s="380"/>
      <c r="F74" s="380"/>
      <c r="G74" s="194">
        <f>свод!K100</f>
        <v>-21781.46</v>
      </c>
      <c r="H74" s="117"/>
      <c r="I74" s="117"/>
    </row>
    <row r="75" spans="1:12" ht="27.75" customHeight="1">
      <c r="A75" s="133"/>
      <c r="B75" s="379" t="s">
        <v>164</v>
      </c>
      <c r="C75" s="380"/>
      <c r="D75" s="380"/>
      <c r="E75" s="380"/>
      <c r="F75" s="380"/>
      <c r="G75" s="195">
        <f>свод!K101+J53</f>
        <v>-36702.53000000001</v>
      </c>
      <c r="H75" s="141"/>
      <c r="I75" s="117"/>
      <c r="L75" s="117"/>
    </row>
    <row r="76" spans="1:12" s="103" customFormat="1" ht="54" customHeight="1">
      <c r="A76" s="133"/>
      <c r="B76" s="379" t="s">
        <v>178</v>
      </c>
      <c r="C76" s="380"/>
      <c r="D76" s="380"/>
      <c r="E76" s="380"/>
      <c r="F76" s="380"/>
      <c r="G76" s="140">
        <f>K53</f>
        <v>12065.960000000006</v>
      </c>
      <c r="H76" s="141"/>
      <c r="I76" s="142"/>
      <c r="L76" s="142"/>
    </row>
    <row r="77" spans="1:9" ht="18.75">
      <c r="A77" s="118"/>
      <c r="B77" s="374"/>
      <c r="C77" s="375"/>
      <c r="D77" s="375"/>
      <c r="E77" s="375"/>
      <c r="F77" s="375"/>
      <c r="G77" s="141"/>
      <c r="H77" s="142"/>
      <c r="I77" s="117"/>
    </row>
    <row r="78" spans="1:9" ht="15">
      <c r="A78" s="115"/>
      <c r="B78" s="117"/>
      <c r="C78" s="117"/>
      <c r="D78" s="117"/>
      <c r="E78" s="117"/>
      <c r="F78" s="129"/>
      <c r="G78" s="143"/>
      <c r="H78" s="117"/>
      <c r="I78" s="117"/>
    </row>
    <row r="79" spans="1:9" ht="15">
      <c r="A79" s="115"/>
      <c r="B79" s="376" t="s">
        <v>117</v>
      </c>
      <c r="C79" s="377"/>
      <c r="D79" s="377"/>
      <c r="E79" s="377"/>
      <c r="F79" s="378"/>
      <c r="G79" s="144"/>
      <c r="H79" s="145"/>
      <c r="I79" s="117"/>
    </row>
    <row r="80" spans="1:9" ht="15">
      <c r="A80" s="115"/>
      <c r="B80" s="146" t="s">
        <v>66</v>
      </c>
      <c r="C80" s="147" t="s">
        <v>68</v>
      </c>
      <c r="D80" s="146" t="s">
        <v>3</v>
      </c>
      <c r="E80" s="146" t="s">
        <v>4</v>
      </c>
      <c r="F80" s="148" t="s">
        <v>70</v>
      </c>
      <c r="G80" s="117"/>
      <c r="H80" s="117"/>
      <c r="I80" s="117"/>
    </row>
    <row r="81" spans="1:9" ht="15">
      <c r="A81" s="115"/>
      <c r="B81" s="149" t="s">
        <v>71</v>
      </c>
      <c r="C81" s="196">
        <f>'июнь 2013г'!F71</f>
        <v>0</v>
      </c>
      <c r="D81" s="203">
        <v>2250.01</v>
      </c>
      <c r="E81" s="196">
        <f>'июнь 2013г'!H71</f>
        <v>1220.73</v>
      </c>
      <c r="F81" s="196">
        <f>'июнь 2013г'!I71</f>
        <v>1029.28</v>
      </c>
      <c r="H81" s="117"/>
      <c r="I81" s="117"/>
    </row>
    <row r="82" spans="1:9" ht="15">
      <c r="A82" s="115"/>
      <c r="B82" s="149" t="s">
        <v>80</v>
      </c>
      <c r="C82" s="196">
        <f>'июнь 2013г'!F72</f>
        <v>1029.28</v>
      </c>
      <c r="D82" s="196">
        <f>'июнь 2013г'!G72</f>
        <v>2225.25</v>
      </c>
      <c r="E82" s="196">
        <f>'июнь 2013г'!H72</f>
        <v>2029.35</v>
      </c>
      <c r="F82" s="196">
        <f>'июнь 2013г'!I72</f>
        <v>1225.18</v>
      </c>
      <c r="H82" s="117"/>
      <c r="I82" s="117"/>
    </row>
    <row r="83" spans="1:9" ht="15">
      <c r="A83" s="115"/>
      <c r="B83" s="149" t="s">
        <v>84</v>
      </c>
      <c r="C83" s="196">
        <f>'июнь 2013г'!F73</f>
        <v>1225.18</v>
      </c>
      <c r="D83" s="196">
        <f>'июнь 2013г'!G73</f>
        <v>2299.8</v>
      </c>
      <c r="E83" s="196">
        <f>'июнь 2013г'!H73</f>
        <v>2247.16</v>
      </c>
      <c r="F83" s="196">
        <f>'июнь 2013г'!I73</f>
        <v>1277.82</v>
      </c>
      <c r="H83" s="117"/>
      <c r="I83" s="117"/>
    </row>
    <row r="84" spans="1:9" ht="15">
      <c r="A84" s="115"/>
      <c r="B84" s="149" t="s">
        <v>92</v>
      </c>
      <c r="C84" s="196">
        <f>'июнь 2013г'!F74</f>
        <v>1277.82</v>
      </c>
      <c r="D84" s="196">
        <f>'июнь 2013г'!G74</f>
        <v>2299.8</v>
      </c>
      <c r="E84" s="196">
        <f>'июнь 2013г'!H74</f>
        <v>1996.01</v>
      </c>
      <c r="F84" s="196">
        <f>'июнь 2013г'!I74</f>
        <v>1581.61</v>
      </c>
      <c r="H84" s="117"/>
      <c r="I84" s="117"/>
    </row>
    <row r="85" spans="1:9" ht="15">
      <c r="A85" s="115"/>
      <c r="B85" s="150" t="s">
        <v>98</v>
      </c>
      <c r="C85" s="196">
        <f>'июнь 2013г'!F75</f>
        <v>1581.61</v>
      </c>
      <c r="D85" s="196">
        <f>'июнь 2013г'!G75</f>
        <v>2349.6</v>
      </c>
      <c r="E85" s="196">
        <f>'июнь 2013г'!H75-L85</f>
        <v>2157.19</v>
      </c>
      <c r="F85" s="196">
        <f>'июнь 2013г'!I75</f>
        <v>1987.39</v>
      </c>
      <c r="H85" s="117"/>
      <c r="I85" s="117"/>
    </row>
    <row r="86" spans="2:8" ht="15">
      <c r="B86" s="149" t="s">
        <v>101</v>
      </c>
      <c r="C86" s="151">
        <f>F85</f>
        <v>1987.39</v>
      </c>
      <c r="D86" s="97">
        <v>2349.6000000000004</v>
      </c>
      <c r="E86" s="97">
        <v>2415.5200000000004</v>
      </c>
      <c r="F86" s="151">
        <f>C86+D86-E86+L86</f>
        <v>1921.4700000000003</v>
      </c>
      <c r="H86" s="117"/>
    </row>
    <row r="87" spans="3:6" ht="15">
      <c r="C87" s="142"/>
      <c r="D87" s="202"/>
      <c r="E87" s="202"/>
      <c r="F87" s="202"/>
    </row>
    <row r="91" spans="1:6" ht="15">
      <c r="A91" s="95" t="s">
        <v>136</v>
      </c>
      <c r="F91" s="95" t="s">
        <v>63</v>
      </c>
    </row>
  </sheetData>
  <sheetProtection/>
  <mergeCells count="32">
    <mergeCell ref="C14:D15"/>
    <mergeCell ref="B47:F47"/>
    <mergeCell ref="B48:F48"/>
    <mergeCell ref="B49:F49"/>
    <mergeCell ref="B50:F50"/>
    <mergeCell ref="B53:F53"/>
    <mergeCell ref="B57:F57"/>
    <mergeCell ref="B58:F58"/>
    <mergeCell ref="B59:F59"/>
    <mergeCell ref="B60:F60"/>
    <mergeCell ref="A61:A62"/>
    <mergeCell ref="B61:F62"/>
    <mergeCell ref="G61:G62"/>
    <mergeCell ref="H61:H62"/>
    <mergeCell ref="A63:A64"/>
    <mergeCell ref="B63:F64"/>
    <mergeCell ref="G63:G64"/>
    <mergeCell ref="H63:H64"/>
    <mergeCell ref="A65:A66"/>
    <mergeCell ref="B65:F66"/>
    <mergeCell ref="G65:G66"/>
    <mergeCell ref="H65:H66"/>
    <mergeCell ref="B67:F67"/>
    <mergeCell ref="B68:F68"/>
    <mergeCell ref="B77:F77"/>
    <mergeCell ref="B79:F79"/>
    <mergeCell ref="B74:F74"/>
    <mergeCell ref="B69:F69"/>
    <mergeCell ref="B70:F70"/>
    <mergeCell ref="B71:F71"/>
    <mergeCell ref="B75:F75"/>
    <mergeCell ref="B76:F76"/>
  </mergeCells>
  <printOptions/>
  <pageMargins left="0.31496062992125984" right="0.11811023622047245" top="0.35433070866141736" bottom="0.35433070866141736" header="0.31496062992125984" footer="0.31496062992125984"/>
  <pageSetup orientation="portrait" paperSize="9" scale="74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2:X91"/>
  <sheetViews>
    <sheetView view="pageBreakPreview" zoomScale="80" zoomScaleSheetLayoutView="80" zoomScalePageLayoutView="0" workbookViewId="0" topLeftCell="A45">
      <selection activeCell="B62" sqref="B62:F68"/>
    </sheetView>
  </sheetViews>
  <sheetFormatPr defaultColWidth="9.140625" defaultRowHeight="15"/>
  <cols>
    <col min="1" max="1" width="9.8515625" style="111" bestFit="1" customWidth="1"/>
    <col min="2" max="2" width="12.140625" style="208" customWidth="1"/>
    <col min="3" max="3" width="9.57421875" style="208" customWidth="1"/>
    <col min="4" max="4" width="15.00390625" style="208" customWidth="1"/>
    <col min="5" max="6" width="10.28125" style="208" customWidth="1"/>
    <col min="7" max="7" width="12.140625" style="208" customWidth="1"/>
    <col min="8" max="8" width="13.140625" style="208" customWidth="1"/>
    <col min="9" max="9" width="13.421875" style="208" customWidth="1"/>
    <col min="10" max="10" width="12.28125" style="208" bestFit="1" customWidth="1"/>
    <col min="11" max="11" width="15.7109375" style="208" bestFit="1" customWidth="1"/>
    <col min="12" max="12" width="13.421875" style="208" customWidth="1"/>
    <col min="13" max="14" width="7.421875" style="208" customWidth="1"/>
    <col min="15" max="15" width="10.57421875" style="208" bestFit="1" customWidth="1"/>
    <col min="16" max="16" width="9.28125" style="208" bestFit="1" customWidth="1"/>
    <col min="17" max="17" width="7.421875" style="208" customWidth="1"/>
    <col min="18" max="23" width="9.140625" style="208" customWidth="1"/>
    <col min="24" max="24" width="12.421875" style="208" bestFit="1" customWidth="1"/>
    <col min="25" max="16384" width="9.140625" style="208" customWidth="1"/>
  </cols>
  <sheetData>
    <row r="1" ht="12.75" customHeight="1"/>
    <row r="2" spans="2:8" ht="15">
      <c r="B2" s="96" t="s">
        <v>102</v>
      </c>
      <c r="C2" s="96"/>
      <c r="D2" s="96" t="s">
        <v>103</v>
      </c>
      <c r="E2" s="96"/>
      <c r="F2" s="96" t="s">
        <v>1</v>
      </c>
      <c r="G2" s="96"/>
      <c r="H2" s="96"/>
    </row>
    <row r="3" ht="15"/>
    <row r="4" ht="1.5" customHeight="1"/>
    <row r="5" ht="15" hidden="1"/>
    <row r="6" spans="2:11" ht="15">
      <c r="B6" s="97"/>
      <c r="C6" s="98" t="s">
        <v>2</v>
      </c>
      <c r="D6" s="98" t="s">
        <v>3</v>
      </c>
      <c r="E6" s="98"/>
      <c r="F6" s="98" t="s">
        <v>4</v>
      </c>
      <c r="G6" s="98" t="s">
        <v>5</v>
      </c>
      <c r="H6" s="98" t="s">
        <v>6</v>
      </c>
      <c r="I6" s="98" t="s">
        <v>7</v>
      </c>
      <c r="J6" s="98"/>
      <c r="K6" s="99"/>
    </row>
    <row r="7" spans="2:11" ht="15">
      <c r="B7" s="97"/>
      <c r="C7" s="98" t="s">
        <v>8</v>
      </c>
      <c r="D7" s="98"/>
      <c r="E7" s="98"/>
      <c r="F7" s="98"/>
      <c r="G7" s="98" t="s">
        <v>9</v>
      </c>
      <c r="H7" s="98" t="s">
        <v>10</v>
      </c>
      <c r="I7" s="98" t="s">
        <v>11</v>
      </c>
      <c r="J7" s="98"/>
      <c r="K7" s="99"/>
    </row>
    <row r="8" spans="2:11" ht="15">
      <c r="B8" s="100" t="s">
        <v>12</v>
      </c>
      <c r="C8" s="101">
        <v>48.28</v>
      </c>
      <c r="D8" s="101">
        <v>0</v>
      </c>
      <c r="E8" s="101"/>
      <c r="F8" s="102"/>
      <c r="G8" s="97"/>
      <c r="H8" s="101">
        <v>0</v>
      </c>
      <c r="I8" s="102">
        <v>48.28</v>
      </c>
      <c r="J8" s="97"/>
      <c r="K8" s="103"/>
    </row>
    <row r="9" spans="2:11" ht="15">
      <c r="B9" s="97" t="s">
        <v>13</v>
      </c>
      <c r="C9" s="101">
        <v>4790.06</v>
      </c>
      <c r="D9" s="101">
        <v>3707.55</v>
      </c>
      <c r="E9" s="101"/>
      <c r="F9" s="102">
        <v>2795.32</v>
      </c>
      <c r="G9" s="97"/>
      <c r="H9" s="101">
        <v>2795.32</v>
      </c>
      <c r="I9" s="102">
        <v>5702.29</v>
      </c>
      <c r="J9" s="97"/>
      <c r="K9" s="103"/>
    </row>
    <row r="10" spans="2:11" ht="15">
      <c r="B10" s="97" t="s">
        <v>14</v>
      </c>
      <c r="C10" s="97"/>
      <c r="D10" s="101">
        <f>SUM(D8:D9)</f>
        <v>3707.55</v>
      </c>
      <c r="E10" s="101"/>
      <c r="F10" s="97"/>
      <c r="G10" s="97"/>
      <c r="H10" s="101">
        <f>SUM(H8:H9)</f>
        <v>2795.32</v>
      </c>
      <c r="I10" s="97"/>
      <c r="J10" s="97"/>
      <c r="K10" s="103"/>
    </row>
    <row r="11" ht="15">
      <c r="B11" s="208" t="s">
        <v>104</v>
      </c>
    </row>
    <row r="12" ht="7.5" customHeight="1"/>
    <row r="13" ht="8.25" customHeight="1"/>
    <row r="14" spans="2:17" ht="15">
      <c r="B14" s="104" t="s">
        <v>66</v>
      </c>
      <c r="C14" s="370" t="s">
        <v>16</v>
      </c>
      <c r="D14" s="371"/>
      <c r="E14" s="210"/>
      <c r="F14" s="98"/>
      <c r="G14" s="98"/>
      <c r="H14" s="98"/>
      <c r="I14" s="98" t="s">
        <v>21</v>
      </c>
      <c r="J14" s="103"/>
      <c r="K14" s="103"/>
      <c r="L14" s="103"/>
      <c r="M14" s="103"/>
      <c r="N14" s="103"/>
      <c r="O14" s="103"/>
      <c r="P14" s="103"/>
      <c r="Q14" s="103"/>
    </row>
    <row r="15" spans="2:17" ht="14.25" customHeight="1">
      <c r="B15" s="105"/>
      <c r="C15" s="372"/>
      <c r="D15" s="373"/>
      <c r="E15" s="211"/>
      <c r="F15" s="98"/>
      <c r="G15" s="98"/>
      <c r="H15" s="98" t="s">
        <v>89</v>
      </c>
      <c r="I15" s="98"/>
      <c r="J15" s="103"/>
      <c r="K15" s="103"/>
      <c r="L15" s="103"/>
      <c r="M15" s="103"/>
      <c r="N15" s="103"/>
      <c r="O15" s="103"/>
      <c r="P15" s="103"/>
      <c r="Q15" s="103"/>
    </row>
    <row r="16" spans="2:17" ht="3.75" customHeight="1" hidden="1">
      <c r="B16" s="106"/>
      <c r="C16" s="97"/>
      <c r="D16" s="97"/>
      <c r="E16" s="97"/>
      <c r="F16" s="97"/>
      <c r="G16" s="97"/>
      <c r="H16" s="97"/>
      <c r="I16" s="97"/>
      <c r="J16" s="103"/>
      <c r="K16" s="103"/>
      <c r="L16" s="103"/>
      <c r="M16" s="103"/>
      <c r="N16" s="103"/>
      <c r="O16" s="103"/>
      <c r="P16" s="103"/>
      <c r="Q16" s="103"/>
    </row>
    <row r="17" spans="2:17" ht="13.5" customHeight="1">
      <c r="B17" s="100"/>
      <c r="C17" s="100"/>
      <c r="D17" s="97"/>
      <c r="E17" s="97"/>
      <c r="F17" s="97"/>
      <c r="G17" s="97"/>
      <c r="H17" s="97"/>
      <c r="I17" s="97"/>
      <c r="J17" s="103"/>
      <c r="K17" s="103"/>
      <c r="L17" s="103"/>
      <c r="M17" s="103"/>
      <c r="N17" s="103"/>
      <c r="O17" s="103"/>
      <c r="P17" s="103"/>
      <c r="Q17" s="103"/>
    </row>
    <row r="18" spans="2:17" ht="0.75" customHeight="1" hidden="1">
      <c r="B18" s="97"/>
      <c r="C18" s="97"/>
      <c r="D18" s="97"/>
      <c r="E18" s="97"/>
      <c r="F18" s="97"/>
      <c r="G18" s="97"/>
      <c r="H18" s="97"/>
      <c r="I18" s="97"/>
      <c r="J18" s="103"/>
      <c r="K18" s="103"/>
      <c r="L18" s="103"/>
      <c r="M18" s="103"/>
      <c r="N18" s="103"/>
      <c r="O18" s="103"/>
      <c r="P18" s="103"/>
      <c r="Q18" s="103"/>
    </row>
    <row r="19" spans="2:17" ht="14.25" customHeight="1" thickBot="1">
      <c r="B19" s="97"/>
      <c r="C19" s="97"/>
      <c r="D19" s="97"/>
      <c r="E19" s="97"/>
      <c r="F19" s="97"/>
      <c r="G19" s="97"/>
      <c r="H19" s="97"/>
      <c r="I19" s="97"/>
      <c r="J19" s="103"/>
      <c r="K19" s="103"/>
      <c r="L19" s="103"/>
      <c r="M19" s="103"/>
      <c r="N19" s="103"/>
      <c r="O19" s="103"/>
      <c r="P19" s="103"/>
      <c r="Q19" s="103"/>
    </row>
    <row r="20" spans="2:17" ht="0.75" customHeight="1" hidden="1">
      <c r="B20" s="97"/>
      <c r="C20" s="97"/>
      <c r="D20" s="97"/>
      <c r="E20" s="97"/>
      <c r="F20" s="97"/>
      <c r="G20" s="97"/>
      <c r="H20" s="97"/>
      <c r="I20" s="97"/>
      <c r="J20" s="103"/>
      <c r="K20" s="103"/>
      <c r="L20" s="103"/>
      <c r="M20" s="103"/>
      <c r="N20" s="103"/>
      <c r="O20" s="103"/>
      <c r="P20" s="103"/>
      <c r="Q20" s="103"/>
    </row>
    <row r="21" spans="2:17" ht="15.75" thickBot="1">
      <c r="B21" s="97"/>
      <c r="C21" s="97"/>
      <c r="D21" s="97"/>
      <c r="E21" s="97"/>
      <c r="F21" s="97"/>
      <c r="G21" s="107" t="s">
        <v>105</v>
      </c>
      <c r="H21" s="108" t="s">
        <v>86</v>
      </c>
      <c r="I21" s="97"/>
      <c r="J21" s="103"/>
      <c r="K21" s="103"/>
      <c r="L21" s="103"/>
      <c r="M21" s="103"/>
      <c r="N21" s="103"/>
      <c r="O21" s="103"/>
      <c r="P21" s="103"/>
      <c r="Q21" s="103"/>
    </row>
    <row r="22" spans="2:17" ht="15">
      <c r="B22" s="109" t="s">
        <v>24</v>
      </c>
      <c r="C22" s="110"/>
      <c r="D22" s="110"/>
      <c r="E22" s="110"/>
      <c r="F22" s="101"/>
      <c r="G22" s="100">
        <v>347.8</v>
      </c>
      <c r="H22" s="97">
        <v>7.55</v>
      </c>
      <c r="I22" s="102">
        <f>G22*H22</f>
        <v>2625.89</v>
      </c>
      <c r="J22" s="103"/>
      <c r="K22" s="103"/>
      <c r="L22" s="103"/>
      <c r="M22" s="103"/>
      <c r="N22" s="103"/>
      <c r="O22" s="103"/>
      <c r="P22" s="103"/>
      <c r="Q22" s="103"/>
    </row>
    <row r="23" spans="2:17" ht="15">
      <c r="B23" s="109" t="s">
        <v>25</v>
      </c>
      <c r="C23" s="110"/>
      <c r="D23" s="110"/>
      <c r="E23" s="110"/>
      <c r="F23" s="97"/>
      <c r="G23" s="97"/>
      <c r="H23" s="97"/>
      <c r="I23" s="97"/>
      <c r="J23" s="103"/>
      <c r="K23" s="103"/>
      <c r="L23" s="103"/>
      <c r="M23" s="103"/>
      <c r="N23" s="103"/>
      <c r="O23" s="103"/>
      <c r="P23" s="103"/>
      <c r="Q23" s="103"/>
    </row>
    <row r="24" spans="2:17" ht="2.25" customHeight="1" hidden="1">
      <c r="B24" s="109" t="s">
        <v>26</v>
      </c>
      <c r="C24" s="109" t="s">
        <v>27</v>
      </c>
      <c r="D24" s="110"/>
      <c r="E24" s="110"/>
      <c r="F24" s="97"/>
      <c r="G24" s="97"/>
      <c r="H24" s="97"/>
      <c r="I24" s="97"/>
      <c r="J24" s="103"/>
      <c r="K24" s="103"/>
      <c r="L24" s="103"/>
      <c r="M24" s="103"/>
      <c r="N24" s="103"/>
      <c r="O24" s="103"/>
      <c r="P24" s="103"/>
      <c r="Q24" s="103"/>
    </row>
    <row r="25" spans="2:17" ht="14.25" customHeight="1">
      <c r="B25" s="109" t="s">
        <v>28</v>
      </c>
      <c r="C25" s="110"/>
      <c r="D25" s="110"/>
      <c r="E25" s="110"/>
      <c r="F25" s="97"/>
      <c r="G25" s="97"/>
      <c r="H25" s="97"/>
      <c r="I25" s="97"/>
      <c r="J25" s="103"/>
      <c r="K25" s="103"/>
      <c r="L25" s="103"/>
      <c r="M25" s="103"/>
      <c r="N25" s="103"/>
      <c r="O25" s="103"/>
      <c r="P25" s="103"/>
      <c r="Q25" s="103"/>
    </row>
    <row r="26" spans="2:17" ht="15" hidden="1">
      <c r="B26" s="97"/>
      <c r="C26" s="97"/>
      <c r="D26" s="97"/>
      <c r="E26" s="97"/>
      <c r="F26" s="97"/>
      <c r="G26" s="97"/>
      <c r="H26" s="97"/>
      <c r="I26" s="97"/>
      <c r="J26" s="103"/>
      <c r="K26" s="103"/>
      <c r="L26" s="103"/>
      <c r="M26" s="103"/>
      <c r="N26" s="103"/>
      <c r="O26" s="103"/>
      <c r="P26" s="103"/>
      <c r="Q26" s="103"/>
    </row>
    <row r="27" spans="2:17" ht="0.75" customHeight="1" hidden="1">
      <c r="B27" s="97"/>
      <c r="C27" s="97"/>
      <c r="D27" s="97"/>
      <c r="E27" s="97"/>
      <c r="F27" s="97"/>
      <c r="G27" s="97"/>
      <c r="H27" s="97"/>
      <c r="I27" s="97"/>
      <c r="J27" s="103"/>
      <c r="K27" s="103"/>
      <c r="L27" s="103"/>
      <c r="M27" s="103"/>
      <c r="N27" s="103"/>
      <c r="O27" s="103"/>
      <c r="P27" s="103"/>
      <c r="Q27" s="103"/>
    </row>
    <row r="28" spans="2:17" ht="3.75" customHeight="1" hidden="1">
      <c r="B28" s="97"/>
      <c r="C28" s="97"/>
      <c r="D28" s="97"/>
      <c r="E28" s="97"/>
      <c r="F28" s="97"/>
      <c r="G28" s="97"/>
      <c r="H28" s="97"/>
      <c r="I28" s="97"/>
      <c r="J28" s="103"/>
      <c r="K28" s="103"/>
      <c r="L28" s="103"/>
      <c r="M28" s="103"/>
      <c r="N28" s="103"/>
      <c r="O28" s="103"/>
      <c r="P28" s="103"/>
      <c r="Q28" s="103"/>
    </row>
    <row r="29" spans="2:17" ht="15" hidden="1">
      <c r="B29" s="97"/>
      <c r="C29" s="97"/>
      <c r="D29" s="97"/>
      <c r="E29" s="97"/>
      <c r="F29" s="97"/>
      <c r="G29" s="97"/>
      <c r="H29" s="97"/>
      <c r="I29" s="97"/>
      <c r="J29" s="103"/>
      <c r="K29" s="103"/>
      <c r="L29" s="103"/>
      <c r="M29" s="103"/>
      <c r="N29" s="103"/>
      <c r="O29" s="103"/>
      <c r="P29" s="103"/>
      <c r="Q29" s="103"/>
    </row>
    <row r="30" spans="2:17" ht="0.75" customHeight="1" hidden="1">
      <c r="B30" s="97"/>
      <c r="C30" s="97"/>
      <c r="D30" s="97"/>
      <c r="E30" s="97"/>
      <c r="F30" s="97"/>
      <c r="G30" s="97"/>
      <c r="H30" s="97"/>
      <c r="I30" s="97"/>
      <c r="J30" s="103"/>
      <c r="K30" s="103"/>
      <c r="L30" s="103"/>
      <c r="M30" s="103"/>
      <c r="N30" s="103"/>
      <c r="O30" s="103"/>
      <c r="P30" s="103"/>
      <c r="Q30" s="103"/>
    </row>
    <row r="31" spans="2:17" ht="15" hidden="1">
      <c r="B31" s="97"/>
      <c r="C31" s="97"/>
      <c r="D31" s="97"/>
      <c r="E31" s="97"/>
      <c r="F31" s="97"/>
      <c r="G31" s="97"/>
      <c r="H31" s="97"/>
      <c r="I31" s="97"/>
      <c r="J31" s="103"/>
      <c r="K31" s="103"/>
      <c r="L31" s="103"/>
      <c r="M31" s="103"/>
      <c r="N31" s="103"/>
      <c r="O31" s="103"/>
      <c r="P31" s="103"/>
      <c r="Q31" s="103"/>
    </row>
    <row r="32" spans="2:17" ht="15" hidden="1">
      <c r="B32" s="97"/>
      <c r="C32" s="97"/>
      <c r="D32" s="97"/>
      <c r="E32" s="97"/>
      <c r="F32" s="97"/>
      <c r="G32" s="97"/>
      <c r="H32" s="97"/>
      <c r="I32" s="97"/>
      <c r="J32" s="103"/>
      <c r="K32" s="103"/>
      <c r="L32" s="103"/>
      <c r="M32" s="103"/>
      <c r="N32" s="103"/>
      <c r="O32" s="103"/>
      <c r="P32" s="103"/>
      <c r="Q32" s="103"/>
    </row>
    <row r="33" spans="2:17" ht="15">
      <c r="B33" s="97"/>
      <c r="C33" s="97"/>
      <c r="D33" s="97"/>
      <c r="E33" s="97"/>
      <c r="F33" s="97"/>
      <c r="G33" s="98"/>
      <c r="H33" s="98"/>
      <c r="I33" s="112"/>
      <c r="J33" s="103"/>
      <c r="K33" s="103"/>
      <c r="L33" s="103"/>
      <c r="M33" s="103"/>
      <c r="N33" s="103"/>
      <c r="O33" s="103"/>
      <c r="P33" s="103"/>
      <c r="Q33" s="103"/>
    </row>
    <row r="34" spans="2:17" ht="15">
      <c r="B34" s="97"/>
      <c r="C34" s="97"/>
      <c r="D34" s="97"/>
      <c r="E34" s="97"/>
      <c r="F34" s="97"/>
      <c r="G34" s="97"/>
      <c r="H34" s="100" t="s">
        <v>23</v>
      </c>
      <c r="I34" s="113">
        <f>SUM(I17:I33)</f>
        <v>2625.89</v>
      </c>
      <c r="J34" s="103"/>
      <c r="K34" s="103"/>
      <c r="L34" s="103"/>
      <c r="M34" s="103"/>
      <c r="N34" s="103"/>
      <c r="O34" s="103"/>
      <c r="P34" s="103"/>
      <c r="Q34" s="103"/>
    </row>
    <row r="35" ht="15"/>
    <row r="36" ht="18.75">
      <c r="B36" s="114" t="s">
        <v>106</v>
      </c>
    </row>
    <row r="37" ht="15" hidden="1"/>
    <row r="38" ht="15" hidden="1"/>
    <row r="39" spans="1:9" ht="15">
      <c r="A39" s="115"/>
      <c r="B39" s="116"/>
      <c r="C39" s="116"/>
      <c r="D39" s="116"/>
      <c r="E39" s="116"/>
      <c r="F39" s="116"/>
      <c r="G39" s="116"/>
      <c r="H39" s="207"/>
      <c r="I39" s="207"/>
    </row>
    <row r="40" spans="1:9" ht="18.75">
      <c r="A40" s="115"/>
      <c r="B40" s="118" t="s">
        <v>107</v>
      </c>
      <c r="C40" s="118"/>
      <c r="D40" s="118"/>
      <c r="E40" s="118"/>
      <c r="F40" s="118"/>
      <c r="G40" s="119"/>
      <c r="H40" s="116"/>
      <c r="I40" s="207"/>
    </row>
    <row r="41" spans="1:9" ht="18.75">
      <c r="A41" s="115"/>
      <c r="B41" s="118" t="s">
        <v>108</v>
      </c>
      <c r="C41" s="119" t="s">
        <v>165</v>
      </c>
      <c r="D41" s="119"/>
      <c r="E41" s="119"/>
      <c r="F41" s="118"/>
      <c r="G41" s="119"/>
      <c r="H41" s="116"/>
      <c r="I41" s="207"/>
    </row>
    <row r="42" spans="1:9" ht="18.75">
      <c r="A42" s="115"/>
      <c r="B42" s="118" t="s">
        <v>109</v>
      </c>
      <c r="C42" s="169">
        <v>1958.22</v>
      </c>
      <c r="D42" s="119" t="s">
        <v>110</v>
      </c>
      <c r="E42" s="119"/>
      <c r="F42" s="118"/>
      <c r="G42" s="119"/>
      <c r="H42" s="116"/>
      <c r="I42" s="207"/>
    </row>
    <row r="43" spans="1:9" ht="18" customHeight="1">
      <c r="A43" s="115"/>
      <c r="B43" s="118" t="s">
        <v>111</v>
      </c>
      <c r="C43" s="120" t="s">
        <v>112</v>
      </c>
      <c r="D43" s="119" t="s">
        <v>113</v>
      </c>
      <c r="E43" s="119"/>
      <c r="F43" s="207"/>
      <c r="G43" s="118"/>
      <c r="H43" s="116"/>
      <c r="I43" s="207"/>
    </row>
    <row r="44" spans="1:11" ht="18" customHeight="1">
      <c r="A44" s="115"/>
      <c r="B44" s="118"/>
      <c r="C44" s="120"/>
      <c r="D44" s="119"/>
      <c r="E44" s="119"/>
      <c r="F44" s="207"/>
      <c r="G44" s="118"/>
      <c r="H44" s="116"/>
      <c r="I44" s="207"/>
      <c r="K44" s="208" t="s">
        <v>156</v>
      </c>
    </row>
    <row r="45" spans="1:16" ht="60" customHeight="1">
      <c r="A45" s="115"/>
      <c r="B45" s="170"/>
      <c r="C45" s="171"/>
      <c r="D45" s="172"/>
      <c r="E45" s="172"/>
      <c r="F45" s="172"/>
      <c r="G45" s="173" t="s">
        <v>114</v>
      </c>
      <c r="H45" s="205" t="s">
        <v>36</v>
      </c>
      <c r="I45" s="205" t="s">
        <v>179</v>
      </c>
      <c r="J45" s="175" t="s">
        <v>157</v>
      </c>
      <c r="K45" s="166" t="s">
        <v>158</v>
      </c>
      <c r="L45" s="176" t="s">
        <v>159</v>
      </c>
      <c r="N45" s="208" t="s">
        <v>160</v>
      </c>
      <c r="P45" s="208" t="s">
        <v>137</v>
      </c>
    </row>
    <row r="46" spans="1:12" ht="12.75" customHeight="1">
      <c r="A46" s="115"/>
      <c r="B46" s="170"/>
      <c r="C46" s="171"/>
      <c r="D46" s="172"/>
      <c r="E46" s="172"/>
      <c r="F46" s="172"/>
      <c r="G46" s="177" t="s">
        <v>37</v>
      </c>
      <c r="H46" s="177" t="s">
        <v>37</v>
      </c>
      <c r="I46" s="177" t="s">
        <v>37</v>
      </c>
      <c r="J46" s="177" t="s">
        <v>37</v>
      </c>
      <c r="K46" s="177" t="s">
        <v>37</v>
      </c>
      <c r="L46" s="97"/>
    </row>
    <row r="47" spans="1:16" ht="33" customHeight="1">
      <c r="A47" s="115"/>
      <c r="B47" s="362" t="s">
        <v>115</v>
      </c>
      <c r="C47" s="362"/>
      <c r="D47" s="362"/>
      <c r="E47" s="362"/>
      <c r="F47" s="362"/>
      <c r="G47" s="178">
        <f>G49+G50</f>
        <v>13.309999999999999</v>
      </c>
      <c r="H47" s="179">
        <f>H49+H50</f>
        <v>26063.809999999998</v>
      </c>
      <c r="I47" s="179">
        <f>I49+I50+I51</f>
        <v>24285.53</v>
      </c>
      <c r="J47" s="180">
        <f>J50+J49</f>
        <v>193840.37000000002</v>
      </c>
      <c r="K47" s="180">
        <f>I47-J47</f>
        <v>-169554.84000000003</v>
      </c>
      <c r="L47" s="180">
        <f>L49+L50</f>
        <v>1800.1800000000003</v>
      </c>
      <c r="N47" s="181">
        <v>0</v>
      </c>
      <c r="P47" s="182">
        <v>0</v>
      </c>
    </row>
    <row r="48" spans="1:12" ht="18" customHeight="1">
      <c r="A48" s="115"/>
      <c r="B48" s="363" t="s">
        <v>116</v>
      </c>
      <c r="C48" s="364"/>
      <c r="D48" s="364"/>
      <c r="E48" s="364"/>
      <c r="F48" s="365"/>
      <c r="G48" s="183"/>
      <c r="H48" s="184"/>
      <c r="I48" s="184"/>
      <c r="J48" s="185"/>
      <c r="K48" s="185"/>
      <c r="L48" s="151"/>
    </row>
    <row r="49" spans="1:15" ht="18" customHeight="1">
      <c r="A49" s="115"/>
      <c r="B49" s="366" t="s">
        <v>13</v>
      </c>
      <c r="C49" s="366"/>
      <c r="D49" s="366"/>
      <c r="E49" s="366"/>
      <c r="F49" s="366"/>
      <c r="G49" s="183">
        <v>7.55</v>
      </c>
      <c r="H49" s="184">
        <f>ROUND(G49*C42,2)</f>
        <v>14784.56</v>
      </c>
      <c r="I49" s="184">
        <v>13764.46</v>
      </c>
      <c r="J49" s="184">
        <f>H58</f>
        <v>14784.570000000002</v>
      </c>
      <c r="K49" s="184">
        <f>I49-J49</f>
        <v>-1020.1100000000024</v>
      </c>
      <c r="L49" s="151">
        <f>H49-I49</f>
        <v>1020.1000000000004</v>
      </c>
      <c r="O49" s="207">
        <f>H47-I47</f>
        <v>1778.2799999999988</v>
      </c>
    </row>
    <row r="50" spans="1:24" ht="18" customHeight="1">
      <c r="A50" s="115"/>
      <c r="B50" s="366" t="s">
        <v>52</v>
      </c>
      <c r="C50" s="366"/>
      <c r="D50" s="366"/>
      <c r="E50" s="366"/>
      <c r="F50" s="366"/>
      <c r="G50" s="183">
        <v>5.76</v>
      </c>
      <c r="H50" s="184">
        <f>ROUND(G50*C42,2)-0.1</f>
        <v>11279.25</v>
      </c>
      <c r="I50" s="184">
        <v>10499.17</v>
      </c>
      <c r="J50" s="184">
        <f>H68</f>
        <v>179055.80000000002</v>
      </c>
      <c r="K50" s="184">
        <f>I50-J50</f>
        <v>-168556.63</v>
      </c>
      <c r="L50" s="151">
        <f>H50-I50</f>
        <v>780.0799999999999</v>
      </c>
      <c r="X50" s="207">
        <v>1661362.54</v>
      </c>
    </row>
    <row r="51" spans="1:24" ht="28.5" customHeight="1">
      <c r="A51" s="115"/>
      <c r="B51" s="366" t="s">
        <v>182</v>
      </c>
      <c r="C51" s="366"/>
      <c r="D51" s="366"/>
      <c r="E51" s="366"/>
      <c r="F51" s="366"/>
      <c r="G51" s="97"/>
      <c r="H51" s="97"/>
      <c r="I51" s="97">
        <v>21.9</v>
      </c>
      <c r="J51" s="97"/>
      <c r="X51" s="207">
        <v>1998804.81</v>
      </c>
    </row>
    <row r="52" spans="2:24" ht="18" customHeight="1">
      <c r="B52" s="118"/>
      <c r="C52" s="120"/>
      <c r="D52" s="119"/>
      <c r="E52" s="119"/>
      <c r="F52" s="119"/>
      <c r="G52" s="118"/>
      <c r="H52" s="116"/>
      <c r="I52" s="207"/>
      <c r="X52" s="207">
        <f>X50-X51</f>
        <v>-337442.27</v>
      </c>
    </row>
    <row r="53" spans="2:24" ht="18" customHeight="1">
      <c r="B53" s="362" t="s">
        <v>117</v>
      </c>
      <c r="C53" s="362"/>
      <c r="D53" s="362"/>
      <c r="E53" s="362"/>
      <c r="F53" s="362"/>
      <c r="G53" s="178">
        <v>1.5</v>
      </c>
      <c r="H53" s="179">
        <f>D86</f>
        <v>2349.6000000000004</v>
      </c>
      <c r="I53" s="179">
        <f>E86</f>
        <v>2415.5200000000004</v>
      </c>
      <c r="J53" s="180">
        <f>'июнь 2013г'!I58</f>
        <v>123225.87999999999</v>
      </c>
      <c r="K53" s="180">
        <f>'июнь 2013г'!I58+свод!K102-J53</f>
        <v>12065.960000000006</v>
      </c>
      <c r="L53" s="151">
        <f>H53-I53</f>
        <v>-65.92000000000007</v>
      </c>
      <c r="X53" s="207"/>
    </row>
    <row r="54" spans="2:24" ht="18" customHeight="1">
      <c r="B54" s="118"/>
      <c r="C54" s="120"/>
      <c r="D54" s="119"/>
      <c r="E54" s="119"/>
      <c r="F54" s="119"/>
      <c r="G54" s="118"/>
      <c r="H54" s="116"/>
      <c r="I54" s="207"/>
      <c r="X54" s="207"/>
    </row>
    <row r="55" spans="1:11" ht="18.75">
      <c r="A55" s="207"/>
      <c r="B55" s="187"/>
      <c r="C55" s="124"/>
      <c r="D55" s="125"/>
      <c r="E55" s="125"/>
      <c r="F55" s="125"/>
      <c r="G55" s="126" t="s">
        <v>114</v>
      </c>
      <c r="H55" s="126" t="s">
        <v>118</v>
      </c>
      <c r="I55" s="207"/>
      <c r="K55" s="127"/>
    </row>
    <row r="56" spans="1:11" ht="11.25" customHeight="1">
      <c r="A56" s="188"/>
      <c r="B56" s="189"/>
      <c r="C56" s="124"/>
      <c r="D56" s="125"/>
      <c r="E56" s="125"/>
      <c r="F56" s="125"/>
      <c r="G56" s="121" t="s">
        <v>37</v>
      </c>
      <c r="H56" s="121" t="s">
        <v>37</v>
      </c>
      <c r="I56" s="207"/>
      <c r="K56" s="127"/>
    </row>
    <row r="57" spans="1:11" ht="18.75">
      <c r="A57" s="128" t="s">
        <v>119</v>
      </c>
      <c r="B57" s="393" t="s">
        <v>120</v>
      </c>
      <c r="C57" s="394"/>
      <c r="D57" s="394"/>
      <c r="E57" s="394"/>
      <c r="F57" s="394"/>
      <c r="G57" s="97"/>
      <c r="H57" s="122">
        <f>H58+H68</f>
        <v>193840.37000000002</v>
      </c>
      <c r="I57" s="207"/>
      <c r="K57" s="127"/>
    </row>
    <row r="58" spans="1:11" ht="18.75">
      <c r="A58" s="130" t="s">
        <v>121</v>
      </c>
      <c r="B58" s="395" t="s">
        <v>122</v>
      </c>
      <c r="C58" s="396"/>
      <c r="D58" s="396"/>
      <c r="E58" s="396"/>
      <c r="F58" s="397"/>
      <c r="G58" s="131">
        <f>G59+G60+G61+G63+G65+G67</f>
        <v>7.55</v>
      </c>
      <c r="H58" s="164">
        <f>H60+H61+H63+H65+H67+H59</f>
        <v>14784.570000000002</v>
      </c>
      <c r="I58" s="207"/>
      <c r="K58" s="132"/>
    </row>
    <row r="59" spans="1:11" ht="15">
      <c r="A59" s="212" t="s">
        <v>123</v>
      </c>
      <c r="B59" s="398" t="s">
        <v>161</v>
      </c>
      <c r="C59" s="399"/>
      <c r="D59" s="399"/>
      <c r="E59" s="399"/>
      <c r="F59" s="400"/>
      <c r="G59" s="190">
        <v>1.68</v>
      </c>
      <c r="H59" s="214">
        <f>ROUND(G59*C42,2)</f>
        <v>3289.81</v>
      </c>
      <c r="I59" s="207"/>
      <c r="K59" s="132"/>
    </row>
    <row r="60" spans="1:11" ht="15">
      <c r="A60" s="212" t="s">
        <v>125</v>
      </c>
      <c r="B60" s="401" t="s">
        <v>124</v>
      </c>
      <c r="C60" s="382"/>
      <c r="D60" s="382"/>
      <c r="E60" s="382"/>
      <c r="F60" s="382"/>
      <c r="G60" s="213">
        <v>2.22</v>
      </c>
      <c r="H60" s="214">
        <f>ROUND(G60*C42,2)</f>
        <v>4347.25</v>
      </c>
      <c r="I60" s="207"/>
      <c r="K60" s="132"/>
    </row>
    <row r="61" spans="1:9" ht="15">
      <c r="A61" s="386" t="s">
        <v>127</v>
      </c>
      <c r="B61" s="387" t="s">
        <v>126</v>
      </c>
      <c r="C61" s="388"/>
      <c r="D61" s="388"/>
      <c r="E61" s="388"/>
      <c r="F61" s="388"/>
      <c r="G61" s="389">
        <v>0.69</v>
      </c>
      <c r="H61" s="390">
        <f>ROUND(G61*C42,2)</f>
        <v>1351.17</v>
      </c>
      <c r="I61" s="207"/>
    </row>
    <row r="62" spans="1:9" ht="18.75" customHeight="1">
      <c r="A62" s="386"/>
      <c r="B62" s="388"/>
      <c r="C62" s="388"/>
      <c r="D62" s="388"/>
      <c r="E62" s="388"/>
      <c r="F62" s="388"/>
      <c r="G62" s="389"/>
      <c r="H62" s="390"/>
      <c r="I62" s="207"/>
    </row>
    <row r="63" spans="1:9" ht="15">
      <c r="A63" s="386" t="s">
        <v>129</v>
      </c>
      <c r="B63" s="387" t="s">
        <v>128</v>
      </c>
      <c r="C63" s="388"/>
      <c r="D63" s="388"/>
      <c r="E63" s="388"/>
      <c r="F63" s="388"/>
      <c r="G63" s="389">
        <v>0.57</v>
      </c>
      <c r="H63" s="390">
        <f>ROUND(G63*C42,2)</f>
        <v>1116.19</v>
      </c>
      <c r="I63" s="207"/>
    </row>
    <row r="64" spans="1:9" ht="18.75" customHeight="1">
      <c r="A64" s="386"/>
      <c r="B64" s="388"/>
      <c r="C64" s="388"/>
      <c r="D64" s="388"/>
      <c r="E64" s="388"/>
      <c r="F64" s="388"/>
      <c r="G64" s="389"/>
      <c r="H64" s="390"/>
      <c r="I64" s="207"/>
    </row>
    <row r="65" spans="1:9" ht="21" customHeight="1">
      <c r="A65" s="386" t="s">
        <v>131</v>
      </c>
      <c r="B65" s="387" t="s">
        <v>130</v>
      </c>
      <c r="C65" s="388"/>
      <c r="D65" s="388"/>
      <c r="E65" s="388"/>
      <c r="F65" s="388"/>
      <c r="G65" s="389">
        <v>2</v>
      </c>
      <c r="H65" s="390">
        <f>G65*C42</f>
        <v>3916.44</v>
      </c>
      <c r="I65" s="207"/>
    </row>
    <row r="66" spans="1:9" ht="15">
      <c r="A66" s="386"/>
      <c r="B66" s="388"/>
      <c r="C66" s="388"/>
      <c r="D66" s="388"/>
      <c r="E66" s="388"/>
      <c r="F66" s="388"/>
      <c r="G66" s="389"/>
      <c r="H66" s="390"/>
      <c r="I66" s="207"/>
    </row>
    <row r="67" spans="1:15" ht="15">
      <c r="A67" s="212" t="s">
        <v>162</v>
      </c>
      <c r="B67" s="388" t="s">
        <v>132</v>
      </c>
      <c r="C67" s="388"/>
      <c r="D67" s="388"/>
      <c r="E67" s="388"/>
      <c r="F67" s="388"/>
      <c r="G67" s="193">
        <v>0.39</v>
      </c>
      <c r="H67" s="135">
        <f>ROUND(G67*C42,2)</f>
        <v>763.71</v>
      </c>
      <c r="I67" s="207"/>
      <c r="L67" s="207">
        <f>K49+K50+J53+'июнь 2013г'!I65</f>
        <v>-58505.17000000003</v>
      </c>
      <c r="O67" s="207">
        <f>I47+J53-H57</f>
        <v>-46328.96000000005</v>
      </c>
    </row>
    <row r="68" spans="1:9" ht="15">
      <c r="A68" s="123" t="s">
        <v>133</v>
      </c>
      <c r="B68" s="391" t="s">
        <v>134</v>
      </c>
      <c r="C68" s="392"/>
      <c r="D68" s="392"/>
      <c r="E68" s="392"/>
      <c r="F68" s="392"/>
      <c r="G68" s="123"/>
      <c r="H68" s="123">
        <f>H69+H70+H71</f>
        <v>179055.80000000002</v>
      </c>
      <c r="I68" s="207"/>
    </row>
    <row r="69" spans="1:9" ht="15">
      <c r="A69" s="142"/>
      <c r="B69" s="381" t="s">
        <v>163</v>
      </c>
      <c r="C69" s="382"/>
      <c r="D69" s="382"/>
      <c r="E69" s="382"/>
      <c r="F69" s="382"/>
      <c r="G69" s="134"/>
      <c r="H69" s="134"/>
      <c r="I69" s="207"/>
    </row>
    <row r="70" spans="1:12" ht="15">
      <c r="A70" s="142"/>
      <c r="B70" s="381" t="s">
        <v>135</v>
      </c>
      <c r="C70" s="382"/>
      <c r="D70" s="382"/>
      <c r="E70" s="382"/>
      <c r="F70" s="382"/>
      <c r="G70" s="135"/>
      <c r="H70" s="135"/>
      <c r="I70" s="207"/>
      <c r="L70" s="207">
        <f>L67+21.9</f>
        <v>-58483.270000000026</v>
      </c>
    </row>
    <row r="71" spans="1:9" ht="15">
      <c r="A71" s="133"/>
      <c r="B71" s="383" t="s">
        <v>177</v>
      </c>
      <c r="C71" s="384"/>
      <c r="D71" s="384"/>
      <c r="E71" s="384"/>
      <c r="F71" s="385"/>
      <c r="G71" s="135"/>
      <c r="H71" s="135">
        <f>162778*1.1</f>
        <v>179055.80000000002</v>
      </c>
      <c r="I71" s="207"/>
    </row>
    <row r="72" spans="1:9" ht="15">
      <c r="A72" s="133"/>
      <c r="B72" s="136"/>
      <c r="C72" s="137"/>
      <c r="D72" s="137"/>
      <c r="E72" s="137"/>
      <c r="F72" s="137"/>
      <c r="G72" s="138"/>
      <c r="H72" s="138"/>
      <c r="I72" s="207"/>
    </row>
    <row r="73" spans="1:9" ht="15">
      <c r="A73" s="133"/>
      <c r="B73" s="136"/>
      <c r="C73" s="137"/>
      <c r="D73" s="137"/>
      <c r="E73" s="137"/>
      <c r="F73" s="137"/>
      <c r="G73" s="139" t="s">
        <v>37</v>
      </c>
      <c r="H73" s="207"/>
      <c r="I73" s="207"/>
    </row>
    <row r="74" spans="1:9" ht="18.75">
      <c r="A74" s="133"/>
      <c r="B74" s="379" t="s">
        <v>181</v>
      </c>
      <c r="C74" s="380"/>
      <c r="D74" s="380"/>
      <c r="E74" s="380"/>
      <c r="F74" s="380"/>
      <c r="G74" s="194">
        <f>'июнь 2013г'!I65</f>
        <v>-12154.31</v>
      </c>
      <c r="H74" s="207"/>
      <c r="I74" s="207"/>
    </row>
    <row r="75" spans="1:12" ht="27.75" customHeight="1">
      <c r="A75" s="133"/>
      <c r="B75" s="379" t="s">
        <v>164</v>
      </c>
      <c r="C75" s="380"/>
      <c r="D75" s="380"/>
      <c r="E75" s="380"/>
      <c r="F75" s="380"/>
      <c r="G75" s="195">
        <f>G74+J53-H57+I47</f>
        <v>-58483.27000000003</v>
      </c>
      <c r="H75" s="141"/>
      <c r="I75" s="207"/>
      <c r="L75" s="207"/>
    </row>
    <row r="76" spans="1:12" s="103" customFormat="1" ht="54" customHeight="1">
      <c r="A76" s="133"/>
      <c r="B76" s="379" t="s">
        <v>178</v>
      </c>
      <c r="C76" s="380"/>
      <c r="D76" s="380"/>
      <c r="E76" s="380"/>
      <c r="F76" s="380"/>
      <c r="G76" s="140">
        <f>K53</f>
        <v>12065.960000000006</v>
      </c>
      <c r="H76" s="141"/>
      <c r="I76" s="142"/>
      <c r="L76" s="142"/>
    </row>
    <row r="77" spans="1:9" ht="18.75">
      <c r="A77" s="118"/>
      <c r="B77" s="374"/>
      <c r="C77" s="375"/>
      <c r="D77" s="375"/>
      <c r="E77" s="375"/>
      <c r="F77" s="375"/>
      <c r="G77" s="141"/>
      <c r="H77" s="142"/>
      <c r="I77" s="207"/>
    </row>
    <row r="78" spans="1:9" ht="15">
      <c r="A78" s="115"/>
      <c r="B78" s="207"/>
      <c r="C78" s="207"/>
      <c r="D78" s="207"/>
      <c r="E78" s="207"/>
      <c r="F78" s="129"/>
      <c r="G78" s="143"/>
      <c r="H78" s="207"/>
      <c r="I78" s="207"/>
    </row>
    <row r="79" spans="1:9" ht="15">
      <c r="A79" s="115"/>
      <c r="B79" s="376" t="s">
        <v>117</v>
      </c>
      <c r="C79" s="377"/>
      <c r="D79" s="377"/>
      <c r="E79" s="377"/>
      <c r="F79" s="378"/>
      <c r="G79" s="144"/>
      <c r="H79" s="145"/>
      <c r="I79" s="207"/>
    </row>
    <row r="80" spans="1:9" ht="15">
      <c r="A80" s="115"/>
      <c r="B80" s="146" t="s">
        <v>66</v>
      </c>
      <c r="C80" s="147" t="s">
        <v>68</v>
      </c>
      <c r="D80" s="146" t="s">
        <v>3</v>
      </c>
      <c r="E80" s="146" t="s">
        <v>4</v>
      </c>
      <c r="F80" s="148" t="s">
        <v>70</v>
      </c>
      <c r="G80" s="207"/>
      <c r="H80" s="207"/>
      <c r="I80" s="207"/>
    </row>
    <row r="81" spans="1:9" ht="15">
      <c r="A81" s="115"/>
      <c r="B81" s="149" t="s">
        <v>71</v>
      </c>
      <c r="C81" s="196">
        <f>'июнь 2013г'!F71</f>
        <v>0</v>
      </c>
      <c r="D81" s="203">
        <v>2250.01</v>
      </c>
      <c r="E81" s="196">
        <f>'июнь 2013г'!H71</f>
        <v>1220.73</v>
      </c>
      <c r="F81" s="196">
        <f>'июнь 2013г'!I71</f>
        <v>1029.28</v>
      </c>
      <c r="H81" s="207"/>
      <c r="I81" s="207"/>
    </row>
    <row r="82" spans="1:9" ht="15">
      <c r="A82" s="115"/>
      <c r="B82" s="149" t="s">
        <v>80</v>
      </c>
      <c r="C82" s="196">
        <f>'июнь 2013г'!F72</f>
        <v>1029.28</v>
      </c>
      <c r="D82" s="196">
        <f>'июнь 2013г'!G72</f>
        <v>2225.25</v>
      </c>
      <c r="E82" s="196">
        <f>'июнь 2013г'!H72</f>
        <v>2029.35</v>
      </c>
      <c r="F82" s="196">
        <f>'июнь 2013г'!I72</f>
        <v>1225.18</v>
      </c>
      <c r="H82" s="207"/>
      <c r="I82" s="207"/>
    </row>
    <row r="83" spans="1:9" ht="15">
      <c r="A83" s="115"/>
      <c r="B83" s="149" t="s">
        <v>84</v>
      </c>
      <c r="C83" s="196">
        <f>'июнь 2013г'!F73</f>
        <v>1225.18</v>
      </c>
      <c r="D83" s="196">
        <f>'июнь 2013г'!G73</f>
        <v>2299.8</v>
      </c>
      <c r="E83" s="196">
        <f>'июнь 2013г'!H73</f>
        <v>2247.16</v>
      </c>
      <c r="F83" s="196">
        <f>'июнь 2013г'!I73</f>
        <v>1277.82</v>
      </c>
      <c r="H83" s="207"/>
      <c r="I83" s="207"/>
    </row>
    <row r="84" spans="1:9" ht="15">
      <c r="A84" s="115"/>
      <c r="B84" s="149" t="s">
        <v>92</v>
      </c>
      <c r="C84" s="196">
        <f>'июнь 2013г'!F74</f>
        <v>1277.82</v>
      </c>
      <c r="D84" s="196">
        <f>'июнь 2013г'!G74</f>
        <v>2299.8</v>
      </c>
      <c r="E84" s="196">
        <f>'июнь 2013г'!H74</f>
        <v>1996.01</v>
      </c>
      <c r="F84" s="196">
        <f>'июнь 2013г'!I74</f>
        <v>1581.61</v>
      </c>
      <c r="H84" s="207"/>
      <c r="I84" s="207"/>
    </row>
    <row r="85" spans="1:9" ht="15">
      <c r="A85" s="115"/>
      <c r="B85" s="150" t="s">
        <v>98</v>
      </c>
      <c r="C85" s="196">
        <f>'июнь 2013г'!F75</f>
        <v>1581.61</v>
      </c>
      <c r="D85" s="196">
        <f>'июнь 2013г'!G75</f>
        <v>2349.6</v>
      </c>
      <c r="E85" s="196">
        <f>'июнь 2013г'!H75-L85</f>
        <v>2157.19</v>
      </c>
      <c r="F85" s="196">
        <f>'июнь 2013г'!I75</f>
        <v>1987.39</v>
      </c>
      <c r="H85" s="207"/>
      <c r="I85" s="207"/>
    </row>
    <row r="86" spans="2:8" ht="15">
      <c r="B86" s="149" t="s">
        <v>101</v>
      </c>
      <c r="C86" s="151">
        <f>F85</f>
        <v>1987.39</v>
      </c>
      <c r="D86" s="97">
        <v>2349.6000000000004</v>
      </c>
      <c r="E86" s="97">
        <v>2415.5200000000004</v>
      </c>
      <c r="F86" s="151">
        <f>C86+D86-E86+L86</f>
        <v>1921.4700000000003</v>
      </c>
      <c r="H86" s="207"/>
    </row>
    <row r="87" spans="3:6" ht="15">
      <c r="C87" s="142"/>
      <c r="D87" s="202"/>
      <c r="E87" s="202"/>
      <c r="F87" s="202"/>
    </row>
    <row r="91" spans="1:6" ht="15">
      <c r="A91" s="208" t="s">
        <v>136</v>
      </c>
      <c r="F91" s="208" t="s">
        <v>63</v>
      </c>
    </row>
  </sheetData>
  <sheetProtection/>
  <mergeCells count="33">
    <mergeCell ref="B76:F76"/>
    <mergeCell ref="B57:F57"/>
    <mergeCell ref="B67:F67"/>
    <mergeCell ref="B68:F68"/>
    <mergeCell ref="B77:F77"/>
    <mergeCell ref="B79:F79"/>
    <mergeCell ref="B51:F51"/>
    <mergeCell ref="B69:F69"/>
    <mergeCell ref="B70:F70"/>
    <mergeCell ref="B71:F71"/>
    <mergeCell ref="B74:F74"/>
    <mergeCell ref="B75:F75"/>
    <mergeCell ref="B61:F62"/>
    <mergeCell ref="H61:H62"/>
    <mergeCell ref="A63:A64"/>
    <mergeCell ref="B63:F64"/>
    <mergeCell ref="G63:G64"/>
    <mergeCell ref="H63:H64"/>
    <mergeCell ref="A65:A66"/>
    <mergeCell ref="B65:F66"/>
    <mergeCell ref="G65:G66"/>
    <mergeCell ref="H65:H66"/>
    <mergeCell ref="A61:A62"/>
    <mergeCell ref="C14:D15"/>
    <mergeCell ref="B47:F47"/>
    <mergeCell ref="B48:F48"/>
    <mergeCell ref="B49:F49"/>
    <mergeCell ref="B50:F50"/>
    <mergeCell ref="G61:G62"/>
    <mergeCell ref="B53:F53"/>
    <mergeCell ref="B58:F58"/>
    <mergeCell ref="B59:F59"/>
    <mergeCell ref="B60:F60"/>
  </mergeCells>
  <printOptions/>
  <pageMargins left="0.31496062992125984" right="0.11811023622047245" top="0.35433070866141736" bottom="0.35433070866141736" header="0.31496062992125984" footer="0.31496062992125984"/>
  <pageSetup orientation="portrait" paperSize="9" scale="74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2:X91"/>
  <sheetViews>
    <sheetView view="pageBreakPreview" zoomScale="80" zoomScaleSheetLayoutView="80" zoomScalePageLayoutView="0" workbookViewId="0" topLeftCell="A33">
      <selection activeCell="B62" sqref="B62:F68"/>
    </sheetView>
  </sheetViews>
  <sheetFormatPr defaultColWidth="9.140625" defaultRowHeight="15"/>
  <cols>
    <col min="1" max="1" width="9.8515625" style="111" bestFit="1" customWidth="1"/>
    <col min="2" max="2" width="12.140625" style="208" customWidth="1"/>
    <col min="3" max="3" width="9.57421875" style="208" customWidth="1"/>
    <col min="4" max="4" width="15.00390625" style="208" customWidth="1"/>
    <col min="5" max="6" width="10.28125" style="208" customWidth="1"/>
    <col min="7" max="7" width="12.140625" style="208" customWidth="1"/>
    <col min="8" max="8" width="13.140625" style="208" customWidth="1"/>
    <col min="9" max="9" width="13.421875" style="208" customWidth="1"/>
    <col min="10" max="10" width="12.28125" style="208" bestFit="1" customWidth="1"/>
    <col min="11" max="11" width="15.7109375" style="208" bestFit="1" customWidth="1"/>
    <col min="12" max="12" width="13.421875" style="208" customWidth="1"/>
    <col min="13" max="13" width="7.421875" style="208" customWidth="1"/>
    <col min="14" max="14" width="10.7109375" style="208" bestFit="1" customWidth="1"/>
    <col min="15" max="15" width="10.57421875" style="208" bestFit="1" customWidth="1"/>
    <col min="16" max="16" width="9.28125" style="208" bestFit="1" customWidth="1"/>
    <col min="17" max="17" width="7.421875" style="208" customWidth="1"/>
    <col min="18" max="23" width="9.140625" style="208" customWidth="1"/>
    <col min="24" max="24" width="12.421875" style="208" bestFit="1" customWidth="1"/>
    <col min="25" max="16384" width="9.140625" style="208" customWidth="1"/>
  </cols>
  <sheetData>
    <row r="1" ht="12.75" customHeight="1"/>
    <row r="2" spans="2:8" ht="15">
      <c r="B2" s="96" t="s">
        <v>102</v>
      </c>
      <c r="C2" s="96"/>
      <c r="D2" s="96" t="s">
        <v>103</v>
      </c>
      <c r="E2" s="96"/>
      <c r="F2" s="96" t="s">
        <v>1</v>
      </c>
      <c r="G2" s="96"/>
      <c r="H2" s="96"/>
    </row>
    <row r="3" ht="15"/>
    <row r="4" ht="1.5" customHeight="1"/>
    <row r="5" ht="15" hidden="1"/>
    <row r="6" spans="2:11" ht="15">
      <c r="B6" s="97"/>
      <c r="C6" s="98" t="s">
        <v>2</v>
      </c>
      <c r="D6" s="98" t="s">
        <v>3</v>
      </c>
      <c r="E6" s="98"/>
      <c r="F6" s="98" t="s">
        <v>4</v>
      </c>
      <c r="G6" s="98" t="s">
        <v>5</v>
      </c>
      <c r="H6" s="98" t="s">
        <v>6</v>
      </c>
      <c r="I6" s="98" t="s">
        <v>7</v>
      </c>
      <c r="J6" s="98"/>
      <c r="K6" s="99"/>
    </row>
    <row r="7" spans="2:11" ht="15">
      <c r="B7" s="97"/>
      <c r="C7" s="98" t="s">
        <v>8</v>
      </c>
      <c r="D7" s="98"/>
      <c r="E7" s="98"/>
      <c r="F7" s="98"/>
      <c r="G7" s="98" t="s">
        <v>9</v>
      </c>
      <c r="H7" s="98" t="s">
        <v>10</v>
      </c>
      <c r="I7" s="98" t="s">
        <v>11</v>
      </c>
      <c r="J7" s="98"/>
      <c r="K7" s="99"/>
    </row>
    <row r="8" spans="2:11" ht="15">
      <c r="B8" s="100" t="s">
        <v>12</v>
      </c>
      <c r="C8" s="101">
        <v>48.28</v>
      </c>
      <c r="D8" s="101">
        <v>0</v>
      </c>
      <c r="E8" s="101"/>
      <c r="F8" s="102"/>
      <c r="G8" s="97"/>
      <c r="H8" s="101">
        <v>0</v>
      </c>
      <c r="I8" s="102">
        <v>48.28</v>
      </c>
      <c r="J8" s="97"/>
      <c r="K8" s="103"/>
    </row>
    <row r="9" spans="2:11" ht="15">
      <c r="B9" s="97" t="s">
        <v>13</v>
      </c>
      <c r="C9" s="101">
        <v>4790.06</v>
      </c>
      <c r="D9" s="101">
        <v>3707.55</v>
      </c>
      <c r="E9" s="101"/>
      <c r="F9" s="102">
        <v>2795.32</v>
      </c>
      <c r="G9" s="97"/>
      <c r="H9" s="101">
        <v>2795.32</v>
      </c>
      <c r="I9" s="102">
        <v>5702.29</v>
      </c>
      <c r="J9" s="97"/>
      <c r="K9" s="103"/>
    </row>
    <row r="10" spans="2:11" ht="15">
      <c r="B10" s="97" t="s">
        <v>14</v>
      </c>
      <c r="C10" s="97"/>
      <c r="D10" s="101">
        <f>SUM(D8:D9)</f>
        <v>3707.55</v>
      </c>
      <c r="E10" s="101"/>
      <c r="F10" s="97"/>
      <c r="G10" s="97"/>
      <c r="H10" s="101">
        <f>SUM(H8:H9)</f>
        <v>2795.32</v>
      </c>
      <c r="I10" s="97"/>
      <c r="J10" s="97"/>
      <c r="K10" s="103"/>
    </row>
    <row r="11" ht="15">
      <c r="B11" s="208" t="s">
        <v>104</v>
      </c>
    </row>
    <row r="12" ht="7.5" customHeight="1"/>
    <row r="13" ht="8.25" customHeight="1"/>
    <row r="14" spans="2:17" ht="15">
      <c r="B14" s="104" t="s">
        <v>66</v>
      </c>
      <c r="C14" s="370" t="s">
        <v>16</v>
      </c>
      <c r="D14" s="371"/>
      <c r="E14" s="215"/>
      <c r="F14" s="98"/>
      <c r="G14" s="98"/>
      <c r="H14" s="98"/>
      <c r="I14" s="98" t="s">
        <v>21</v>
      </c>
      <c r="J14" s="103"/>
      <c r="K14" s="103"/>
      <c r="L14" s="103"/>
      <c r="M14" s="103"/>
      <c r="N14" s="103"/>
      <c r="O14" s="103"/>
      <c r="P14" s="103"/>
      <c r="Q14" s="103"/>
    </row>
    <row r="15" spans="2:17" ht="14.25" customHeight="1">
      <c r="B15" s="105"/>
      <c r="C15" s="372"/>
      <c r="D15" s="373"/>
      <c r="E15" s="216"/>
      <c r="F15" s="98"/>
      <c r="G15" s="98"/>
      <c r="H15" s="98" t="s">
        <v>89</v>
      </c>
      <c r="I15" s="98"/>
      <c r="J15" s="103"/>
      <c r="K15" s="103"/>
      <c r="L15" s="103"/>
      <c r="M15" s="103"/>
      <c r="N15" s="103"/>
      <c r="O15" s="103"/>
      <c r="P15" s="103"/>
      <c r="Q15" s="103"/>
    </row>
    <row r="16" spans="2:17" ht="3.75" customHeight="1" hidden="1">
      <c r="B16" s="106"/>
      <c r="C16" s="97"/>
      <c r="D16" s="97"/>
      <c r="E16" s="97"/>
      <c r="F16" s="97"/>
      <c r="G16" s="97"/>
      <c r="H16" s="97"/>
      <c r="I16" s="97"/>
      <c r="J16" s="103"/>
      <c r="K16" s="103"/>
      <c r="L16" s="103"/>
      <c r="M16" s="103"/>
      <c r="N16" s="103"/>
      <c r="O16" s="103"/>
      <c r="P16" s="103"/>
      <c r="Q16" s="103"/>
    </row>
    <row r="17" spans="2:17" ht="13.5" customHeight="1">
      <c r="B17" s="100"/>
      <c r="C17" s="100"/>
      <c r="D17" s="97"/>
      <c r="E17" s="97"/>
      <c r="F17" s="97"/>
      <c r="G17" s="97"/>
      <c r="H17" s="97"/>
      <c r="I17" s="97"/>
      <c r="J17" s="103"/>
      <c r="K17" s="103"/>
      <c r="L17" s="103"/>
      <c r="M17" s="103"/>
      <c r="N17" s="103"/>
      <c r="O17" s="103"/>
      <c r="P17" s="103"/>
      <c r="Q17" s="103"/>
    </row>
    <row r="18" spans="2:17" ht="0.75" customHeight="1" hidden="1">
      <c r="B18" s="97"/>
      <c r="C18" s="97"/>
      <c r="D18" s="97"/>
      <c r="E18" s="97"/>
      <c r="F18" s="97"/>
      <c r="G18" s="97"/>
      <c r="H18" s="97"/>
      <c r="I18" s="97"/>
      <c r="J18" s="103"/>
      <c r="K18" s="103"/>
      <c r="L18" s="103"/>
      <c r="M18" s="103"/>
      <c r="N18" s="103"/>
      <c r="O18" s="103"/>
      <c r="P18" s="103"/>
      <c r="Q18" s="103"/>
    </row>
    <row r="19" spans="2:17" ht="14.25" customHeight="1" thickBot="1">
      <c r="B19" s="97"/>
      <c r="C19" s="97"/>
      <c r="D19" s="97"/>
      <c r="E19" s="97"/>
      <c r="F19" s="97"/>
      <c r="G19" s="97"/>
      <c r="H19" s="97"/>
      <c r="I19" s="97"/>
      <c r="J19" s="103"/>
      <c r="K19" s="103"/>
      <c r="L19" s="103"/>
      <c r="M19" s="103"/>
      <c r="N19" s="103"/>
      <c r="O19" s="103"/>
      <c r="P19" s="103"/>
      <c r="Q19" s="103"/>
    </row>
    <row r="20" spans="2:17" ht="0.75" customHeight="1" hidden="1">
      <c r="B20" s="97"/>
      <c r="C20" s="97"/>
      <c r="D20" s="97"/>
      <c r="E20" s="97"/>
      <c r="F20" s="97"/>
      <c r="G20" s="97"/>
      <c r="H20" s="97"/>
      <c r="I20" s="97"/>
      <c r="J20" s="103"/>
      <c r="K20" s="103"/>
      <c r="L20" s="103"/>
      <c r="M20" s="103"/>
      <c r="N20" s="103"/>
      <c r="O20" s="103"/>
      <c r="P20" s="103"/>
      <c r="Q20" s="103"/>
    </row>
    <row r="21" spans="2:17" ht="15.75" thickBot="1">
      <c r="B21" s="97"/>
      <c r="C21" s="97"/>
      <c r="D21" s="97"/>
      <c r="E21" s="97"/>
      <c r="F21" s="97"/>
      <c r="G21" s="107" t="s">
        <v>105</v>
      </c>
      <c r="H21" s="108" t="s">
        <v>86</v>
      </c>
      <c r="I21" s="97"/>
      <c r="J21" s="103"/>
      <c r="K21" s="103"/>
      <c r="L21" s="103"/>
      <c r="M21" s="103"/>
      <c r="N21" s="103"/>
      <c r="O21" s="103"/>
      <c r="P21" s="103"/>
      <c r="Q21" s="103"/>
    </row>
    <row r="22" spans="2:17" ht="15">
      <c r="B22" s="109" t="s">
        <v>24</v>
      </c>
      <c r="C22" s="110"/>
      <c r="D22" s="110"/>
      <c r="E22" s="110"/>
      <c r="F22" s="101"/>
      <c r="G22" s="100">
        <v>347.8</v>
      </c>
      <c r="H22" s="97">
        <v>7.55</v>
      </c>
      <c r="I22" s="102">
        <f>G22*H22</f>
        <v>2625.89</v>
      </c>
      <c r="J22" s="103"/>
      <c r="K22" s="103"/>
      <c r="L22" s="103"/>
      <c r="M22" s="103"/>
      <c r="N22" s="103"/>
      <c r="O22" s="103"/>
      <c r="P22" s="103"/>
      <c r="Q22" s="103"/>
    </row>
    <row r="23" spans="2:17" ht="15">
      <c r="B23" s="109" t="s">
        <v>25</v>
      </c>
      <c r="C23" s="110"/>
      <c r="D23" s="110"/>
      <c r="E23" s="110"/>
      <c r="F23" s="97"/>
      <c r="G23" s="97"/>
      <c r="H23" s="97"/>
      <c r="I23" s="97"/>
      <c r="J23" s="103"/>
      <c r="K23" s="103"/>
      <c r="L23" s="103"/>
      <c r="M23" s="103"/>
      <c r="N23" s="103"/>
      <c r="O23" s="103"/>
      <c r="P23" s="103"/>
      <c r="Q23" s="103"/>
    </row>
    <row r="24" spans="2:17" ht="2.25" customHeight="1" hidden="1">
      <c r="B24" s="109" t="s">
        <v>26</v>
      </c>
      <c r="C24" s="109" t="s">
        <v>27</v>
      </c>
      <c r="D24" s="110"/>
      <c r="E24" s="110"/>
      <c r="F24" s="97"/>
      <c r="G24" s="97"/>
      <c r="H24" s="97"/>
      <c r="I24" s="97"/>
      <c r="J24" s="103"/>
      <c r="K24" s="103"/>
      <c r="L24" s="103"/>
      <c r="M24" s="103"/>
      <c r="N24" s="103"/>
      <c r="O24" s="103"/>
      <c r="P24" s="103"/>
      <c r="Q24" s="103"/>
    </row>
    <row r="25" spans="2:17" ht="14.25" customHeight="1">
      <c r="B25" s="109" t="s">
        <v>28</v>
      </c>
      <c r="C25" s="110"/>
      <c r="D25" s="110"/>
      <c r="E25" s="110"/>
      <c r="F25" s="97"/>
      <c r="G25" s="97"/>
      <c r="H25" s="97"/>
      <c r="I25" s="97"/>
      <c r="J25" s="103"/>
      <c r="K25" s="103"/>
      <c r="L25" s="103"/>
      <c r="M25" s="103"/>
      <c r="N25" s="103"/>
      <c r="O25" s="103"/>
      <c r="P25" s="103"/>
      <c r="Q25" s="103"/>
    </row>
    <row r="26" spans="2:17" ht="15" hidden="1">
      <c r="B26" s="97"/>
      <c r="C26" s="97"/>
      <c r="D26" s="97"/>
      <c r="E26" s="97"/>
      <c r="F26" s="97"/>
      <c r="G26" s="97"/>
      <c r="H26" s="97"/>
      <c r="I26" s="97"/>
      <c r="J26" s="103"/>
      <c r="K26" s="103"/>
      <c r="L26" s="103"/>
      <c r="M26" s="103"/>
      <c r="N26" s="103"/>
      <c r="O26" s="103"/>
      <c r="P26" s="103"/>
      <c r="Q26" s="103"/>
    </row>
    <row r="27" spans="2:17" ht="0.75" customHeight="1" hidden="1">
      <c r="B27" s="97"/>
      <c r="C27" s="97"/>
      <c r="D27" s="97"/>
      <c r="E27" s="97"/>
      <c r="F27" s="97"/>
      <c r="G27" s="97"/>
      <c r="H27" s="97"/>
      <c r="I27" s="97"/>
      <c r="J27" s="103"/>
      <c r="K27" s="103"/>
      <c r="L27" s="103"/>
      <c r="M27" s="103"/>
      <c r="N27" s="103"/>
      <c r="O27" s="103"/>
      <c r="P27" s="103"/>
      <c r="Q27" s="103"/>
    </row>
    <row r="28" spans="2:17" ht="3.75" customHeight="1" hidden="1">
      <c r="B28" s="97"/>
      <c r="C28" s="97"/>
      <c r="D28" s="97"/>
      <c r="E28" s="97"/>
      <c r="F28" s="97"/>
      <c r="G28" s="97"/>
      <c r="H28" s="97"/>
      <c r="I28" s="97"/>
      <c r="J28" s="103"/>
      <c r="K28" s="103"/>
      <c r="L28" s="103"/>
      <c r="M28" s="103"/>
      <c r="N28" s="103"/>
      <c r="O28" s="103"/>
      <c r="P28" s="103"/>
      <c r="Q28" s="103"/>
    </row>
    <row r="29" spans="2:17" ht="15" hidden="1">
      <c r="B29" s="97"/>
      <c r="C29" s="97"/>
      <c r="D29" s="97"/>
      <c r="E29" s="97"/>
      <c r="F29" s="97"/>
      <c r="G29" s="97"/>
      <c r="H29" s="97"/>
      <c r="I29" s="97"/>
      <c r="J29" s="103"/>
      <c r="K29" s="103"/>
      <c r="L29" s="103"/>
      <c r="M29" s="103"/>
      <c r="N29" s="103"/>
      <c r="O29" s="103"/>
      <c r="P29" s="103"/>
      <c r="Q29" s="103"/>
    </row>
    <row r="30" spans="2:17" ht="0.75" customHeight="1" hidden="1">
      <c r="B30" s="97"/>
      <c r="C30" s="97"/>
      <c r="D30" s="97"/>
      <c r="E30" s="97"/>
      <c r="F30" s="97"/>
      <c r="G30" s="97"/>
      <c r="H30" s="97"/>
      <c r="I30" s="97"/>
      <c r="J30" s="103"/>
      <c r="K30" s="103"/>
      <c r="L30" s="103"/>
      <c r="M30" s="103"/>
      <c r="N30" s="103"/>
      <c r="O30" s="103"/>
      <c r="P30" s="103"/>
      <c r="Q30" s="103"/>
    </row>
    <row r="31" spans="2:17" ht="15" hidden="1">
      <c r="B31" s="97"/>
      <c r="C31" s="97"/>
      <c r="D31" s="97"/>
      <c r="E31" s="97"/>
      <c r="F31" s="97"/>
      <c r="G31" s="97"/>
      <c r="H31" s="97"/>
      <c r="I31" s="97"/>
      <c r="J31" s="103"/>
      <c r="K31" s="103"/>
      <c r="L31" s="103"/>
      <c r="M31" s="103"/>
      <c r="N31" s="103"/>
      <c r="O31" s="103"/>
      <c r="P31" s="103"/>
      <c r="Q31" s="103"/>
    </row>
    <row r="32" spans="2:17" ht="15" hidden="1">
      <c r="B32" s="97"/>
      <c r="C32" s="97"/>
      <c r="D32" s="97"/>
      <c r="E32" s="97"/>
      <c r="F32" s="97"/>
      <c r="G32" s="97"/>
      <c r="H32" s="97"/>
      <c r="I32" s="97"/>
      <c r="J32" s="103"/>
      <c r="K32" s="103"/>
      <c r="L32" s="103"/>
      <c r="M32" s="103"/>
      <c r="N32" s="103"/>
      <c r="O32" s="103"/>
      <c r="P32" s="103"/>
      <c r="Q32" s="103"/>
    </row>
    <row r="33" spans="2:17" ht="15">
      <c r="B33" s="97"/>
      <c r="C33" s="97"/>
      <c r="D33" s="97"/>
      <c r="E33" s="97"/>
      <c r="F33" s="97"/>
      <c r="G33" s="98"/>
      <c r="H33" s="98"/>
      <c r="I33" s="112"/>
      <c r="J33" s="103"/>
      <c r="K33" s="103"/>
      <c r="L33" s="103"/>
      <c r="M33" s="103"/>
      <c r="N33" s="103"/>
      <c r="O33" s="103"/>
      <c r="P33" s="103"/>
      <c r="Q33" s="103"/>
    </row>
    <row r="34" spans="2:17" ht="15">
      <c r="B34" s="97"/>
      <c r="C34" s="97"/>
      <c r="D34" s="97"/>
      <c r="E34" s="97"/>
      <c r="F34" s="97"/>
      <c r="G34" s="97"/>
      <c r="H34" s="100" t="s">
        <v>23</v>
      </c>
      <c r="I34" s="113">
        <f>SUM(I17:I33)</f>
        <v>2625.89</v>
      </c>
      <c r="J34" s="103"/>
      <c r="K34" s="103"/>
      <c r="L34" s="103"/>
      <c r="M34" s="103"/>
      <c r="N34" s="103"/>
      <c r="O34" s="103"/>
      <c r="P34" s="103"/>
      <c r="Q34" s="103"/>
    </row>
    <row r="35" ht="15"/>
    <row r="36" ht="18.75">
      <c r="B36" s="114" t="s">
        <v>106</v>
      </c>
    </row>
    <row r="37" ht="15" hidden="1"/>
    <row r="38" ht="15" hidden="1"/>
    <row r="39" spans="1:9" ht="15">
      <c r="A39" s="115"/>
      <c r="B39" s="116"/>
      <c r="C39" s="116"/>
      <c r="D39" s="116"/>
      <c r="E39" s="116"/>
      <c r="F39" s="116"/>
      <c r="G39" s="116"/>
      <c r="H39" s="207"/>
      <c r="I39" s="207"/>
    </row>
    <row r="40" spans="1:9" ht="18.75">
      <c r="A40" s="115"/>
      <c r="B40" s="118" t="s">
        <v>107</v>
      </c>
      <c r="C40" s="118"/>
      <c r="D40" s="118"/>
      <c r="E40" s="118"/>
      <c r="F40" s="118"/>
      <c r="G40" s="119"/>
      <c r="H40" s="116"/>
      <c r="I40" s="207"/>
    </row>
    <row r="41" spans="1:9" ht="18.75">
      <c r="A41" s="115"/>
      <c r="B41" s="118" t="s">
        <v>108</v>
      </c>
      <c r="C41" s="119" t="s">
        <v>165</v>
      </c>
      <c r="D41" s="119"/>
      <c r="E41" s="119"/>
      <c r="F41" s="118"/>
      <c r="G41" s="119"/>
      <c r="H41" s="116"/>
      <c r="I41" s="207"/>
    </row>
    <row r="42" spans="1:9" ht="18.75">
      <c r="A42" s="115"/>
      <c r="B42" s="118" t="s">
        <v>109</v>
      </c>
      <c r="C42" s="169">
        <v>1958.22</v>
      </c>
      <c r="D42" s="119" t="s">
        <v>110</v>
      </c>
      <c r="E42" s="119"/>
      <c r="F42" s="118"/>
      <c r="G42" s="119"/>
      <c r="H42" s="116"/>
      <c r="I42" s="207"/>
    </row>
    <row r="43" spans="1:9" ht="18" customHeight="1">
      <c r="A43" s="115"/>
      <c r="B43" s="118" t="s">
        <v>111</v>
      </c>
      <c r="C43" s="120" t="s">
        <v>112</v>
      </c>
      <c r="D43" s="119" t="s">
        <v>113</v>
      </c>
      <c r="E43" s="119"/>
      <c r="F43" s="207"/>
      <c r="G43" s="118"/>
      <c r="H43" s="116"/>
      <c r="I43" s="207"/>
    </row>
    <row r="44" spans="1:11" ht="18" customHeight="1">
      <c r="A44" s="115"/>
      <c r="B44" s="118"/>
      <c r="C44" s="120"/>
      <c r="D44" s="119"/>
      <c r="E44" s="119"/>
      <c r="F44" s="207"/>
      <c r="G44" s="118"/>
      <c r="H44" s="116"/>
      <c r="I44" s="207"/>
      <c r="K44" s="208" t="s">
        <v>156</v>
      </c>
    </row>
    <row r="45" spans="1:16" ht="60" customHeight="1">
      <c r="A45" s="115"/>
      <c r="B45" s="170"/>
      <c r="C45" s="171"/>
      <c r="D45" s="172"/>
      <c r="E45" s="172"/>
      <c r="F45" s="172"/>
      <c r="G45" s="173" t="s">
        <v>114</v>
      </c>
      <c r="H45" s="205" t="s">
        <v>36</v>
      </c>
      <c r="I45" s="205" t="s">
        <v>179</v>
      </c>
      <c r="J45" s="175" t="s">
        <v>157</v>
      </c>
      <c r="K45" s="166" t="s">
        <v>158</v>
      </c>
      <c r="L45" s="176" t="s">
        <v>159</v>
      </c>
      <c r="N45" s="208" t="s">
        <v>160</v>
      </c>
      <c r="P45" s="208" t="s">
        <v>137</v>
      </c>
    </row>
    <row r="46" spans="1:12" ht="12.75" customHeight="1">
      <c r="A46" s="115"/>
      <c r="B46" s="170"/>
      <c r="C46" s="171"/>
      <c r="D46" s="172"/>
      <c r="E46" s="172"/>
      <c r="F46" s="172"/>
      <c r="G46" s="177" t="s">
        <v>37</v>
      </c>
      <c r="H46" s="177" t="s">
        <v>37</v>
      </c>
      <c r="I46" s="177" t="s">
        <v>37</v>
      </c>
      <c r="J46" s="177" t="s">
        <v>37</v>
      </c>
      <c r="K46" s="177" t="s">
        <v>37</v>
      </c>
      <c r="L46" s="97"/>
    </row>
    <row r="47" spans="1:16" ht="33" customHeight="1">
      <c r="A47" s="115"/>
      <c r="B47" s="362" t="s">
        <v>115</v>
      </c>
      <c r="C47" s="362"/>
      <c r="D47" s="362"/>
      <c r="E47" s="362"/>
      <c r="F47" s="362"/>
      <c r="G47" s="178">
        <f>G49+G50</f>
        <v>13.309999999999999</v>
      </c>
      <c r="H47" s="179">
        <f>H49+H50</f>
        <v>26063.809999999998</v>
      </c>
      <c r="I47" s="179">
        <f>I49+I50+I51</f>
        <v>24285.53</v>
      </c>
      <c r="J47" s="180">
        <f>J50+J49</f>
        <v>193840.37000000002</v>
      </c>
      <c r="K47" s="180">
        <f>I47-J47</f>
        <v>-169554.84000000003</v>
      </c>
      <c r="L47" s="180">
        <f>L49+L50</f>
        <v>1800.1800000000003</v>
      </c>
      <c r="N47" s="181">
        <v>0</v>
      </c>
      <c r="P47" s="182">
        <v>0</v>
      </c>
    </row>
    <row r="48" spans="1:12" ht="18" customHeight="1">
      <c r="A48" s="115"/>
      <c r="B48" s="363" t="s">
        <v>116</v>
      </c>
      <c r="C48" s="364"/>
      <c r="D48" s="364"/>
      <c r="E48" s="364"/>
      <c r="F48" s="365"/>
      <c r="G48" s="183"/>
      <c r="H48" s="184"/>
      <c r="I48" s="184"/>
      <c r="J48" s="185"/>
      <c r="K48" s="185"/>
      <c r="L48" s="151"/>
    </row>
    <row r="49" spans="1:15" ht="18" customHeight="1">
      <c r="A49" s="115"/>
      <c r="B49" s="366" t="s">
        <v>13</v>
      </c>
      <c r="C49" s="366"/>
      <c r="D49" s="366"/>
      <c r="E49" s="366"/>
      <c r="F49" s="366"/>
      <c r="G49" s="183">
        <v>7.55</v>
      </c>
      <c r="H49" s="184">
        <f>ROUND(G49*C42,2)</f>
        <v>14784.56</v>
      </c>
      <c r="I49" s="184">
        <v>13764.46</v>
      </c>
      <c r="J49" s="184">
        <f>H58</f>
        <v>14784.570000000002</v>
      </c>
      <c r="K49" s="184">
        <f>I49-J49</f>
        <v>-1020.1100000000024</v>
      </c>
      <c r="L49" s="151">
        <f>H49-I49</f>
        <v>1020.1000000000004</v>
      </c>
      <c r="O49" s="207">
        <f>H47-I47</f>
        <v>1778.2799999999988</v>
      </c>
    </row>
    <row r="50" spans="1:24" ht="18" customHeight="1">
      <c r="A50" s="115"/>
      <c r="B50" s="366" t="s">
        <v>52</v>
      </c>
      <c r="C50" s="366"/>
      <c r="D50" s="366"/>
      <c r="E50" s="366"/>
      <c r="F50" s="366"/>
      <c r="G50" s="183">
        <v>5.76</v>
      </c>
      <c r="H50" s="184">
        <f>ROUND(G50*C42,2)-0.1</f>
        <v>11279.25</v>
      </c>
      <c r="I50" s="184">
        <v>10499.17</v>
      </c>
      <c r="J50" s="184">
        <f>H68</f>
        <v>179055.80000000002</v>
      </c>
      <c r="K50" s="184">
        <f>I50-J50</f>
        <v>-168556.63</v>
      </c>
      <c r="L50" s="151">
        <f>H50-I50</f>
        <v>780.0799999999999</v>
      </c>
      <c r="X50" s="207">
        <v>1661362.54</v>
      </c>
    </row>
    <row r="51" spans="1:24" ht="28.5" customHeight="1">
      <c r="A51" s="115"/>
      <c r="B51" s="366" t="s">
        <v>182</v>
      </c>
      <c r="C51" s="366"/>
      <c r="D51" s="366"/>
      <c r="E51" s="366"/>
      <c r="F51" s="366"/>
      <c r="G51" s="97"/>
      <c r="H51" s="97"/>
      <c r="I51" s="97">
        <v>21.9</v>
      </c>
      <c r="J51" s="97"/>
      <c r="X51" s="207">
        <v>1998804.81</v>
      </c>
    </row>
    <row r="52" spans="2:24" ht="18" customHeight="1">
      <c r="B52" s="118"/>
      <c r="C52" s="120"/>
      <c r="D52" s="119"/>
      <c r="E52" s="119"/>
      <c r="F52" s="119"/>
      <c r="G52" s="118"/>
      <c r="H52" s="116"/>
      <c r="I52" s="207"/>
      <c r="X52" s="207">
        <f>X50-X51</f>
        <v>-337442.27</v>
      </c>
    </row>
    <row r="53" spans="2:24" ht="18" customHeight="1">
      <c r="B53" s="362" t="s">
        <v>117</v>
      </c>
      <c r="C53" s="362"/>
      <c r="D53" s="362"/>
      <c r="E53" s="362"/>
      <c r="F53" s="362"/>
      <c r="G53" s="178">
        <v>1.5</v>
      </c>
      <c r="H53" s="179">
        <f>M85</f>
        <v>2349.6000000000004</v>
      </c>
      <c r="I53" s="179">
        <f>N85</f>
        <v>2415.5200000000004</v>
      </c>
      <c r="J53" s="180">
        <f>'июнь 2013г'!I58</f>
        <v>123225.87999999999</v>
      </c>
      <c r="K53" s="180">
        <f>'июнь 2013г'!I58+свод!K102-J53</f>
        <v>12065.960000000006</v>
      </c>
      <c r="L53" s="151">
        <f>H53-I53</f>
        <v>-65.92000000000007</v>
      </c>
      <c r="X53" s="207"/>
    </row>
    <row r="54" spans="2:24" ht="18" customHeight="1">
      <c r="B54" s="118"/>
      <c r="C54" s="120"/>
      <c r="D54" s="119"/>
      <c r="E54" s="119"/>
      <c r="F54" s="119"/>
      <c r="G54" s="118"/>
      <c r="H54" s="116"/>
      <c r="I54" s="207"/>
      <c r="X54" s="207"/>
    </row>
    <row r="55" spans="1:11" ht="18.75">
      <c r="A55" s="207"/>
      <c r="B55" s="187"/>
      <c r="C55" s="124"/>
      <c r="D55" s="125"/>
      <c r="E55" s="125"/>
      <c r="F55" s="125"/>
      <c r="G55" s="126" t="s">
        <v>114</v>
      </c>
      <c r="H55" s="126" t="s">
        <v>118</v>
      </c>
      <c r="I55" s="207"/>
      <c r="K55" s="127"/>
    </row>
    <row r="56" spans="1:11" ht="11.25" customHeight="1">
      <c r="A56" s="188"/>
      <c r="B56" s="189"/>
      <c r="C56" s="124"/>
      <c r="D56" s="125"/>
      <c r="E56" s="125"/>
      <c r="F56" s="125"/>
      <c r="G56" s="121" t="s">
        <v>37</v>
      </c>
      <c r="H56" s="121" t="s">
        <v>37</v>
      </c>
      <c r="I56" s="207"/>
      <c r="K56" s="127"/>
    </row>
    <row r="57" spans="1:11" ht="18.75">
      <c r="A57" s="128" t="s">
        <v>119</v>
      </c>
      <c r="B57" s="393" t="s">
        <v>186</v>
      </c>
      <c r="C57" s="394"/>
      <c r="D57" s="394"/>
      <c r="E57" s="394"/>
      <c r="F57" s="394"/>
      <c r="G57" s="97"/>
      <c r="H57" s="122">
        <f>H58+H68</f>
        <v>193840.37000000002</v>
      </c>
      <c r="I57" s="207"/>
      <c r="K57" s="127"/>
    </row>
    <row r="58" spans="1:11" ht="18.75">
      <c r="A58" s="130" t="s">
        <v>121</v>
      </c>
      <c r="B58" s="395" t="s">
        <v>122</v>
      </c>
      <c r="C58" s="396"/>
      <c r="D58" s="396"/>
      <c r="E58" s="396"/>
      <c r="F58" s="397"/>
      <c r="G58" s="131">
        <f>G59+G60+G61+G63+G65+G67</f>
        <v>7.55</v>
      </c>
      <c r="H58" s="164">
        <f>H60+H61+H63+H65+H67+H59</f>
        <v>14784.570000000002</v>
      </c>
      <c r="I58" s="207"/>
      <c r="K58" s="132"/>
    </row>
    <row r="59" spans="1:11" ht="15">
      <c r="A59" s="217" t="s">
        <v>123</v>
      </c>
      <c r="B59" s="398" t="s">
        <v>161</v>
      </c>
      <c r="C59" s="399"/>
      <c r="D59" s="399"/>
      <c r="E59" s="399"/>
      <c r="F59" s="400"/>
      <c r="G59" s="190">
        <v>1.68</v>
      </c>
      <c r="H59" s="219">
        <f>ROUND(G59*C42,2)</f>
        <v>3289.81</v>
      </c>
      <c r="I59" s="207"/>
      <c r="K59" s="132"/>
    </row>
    <row r="60" spans="1:11" ht="15">
      <c r="A60" s="217" t="s">
        <v>125</v>
      </c>
      <c r="B60" s="401" t="s">
        <v>124</v>
      </c>
      <c r="C60" s="382"/>
      <c r="D60" s="382"/>
      <c r="E60" s="382"/>
      <c r="F60" s="382"/>
      <c r="G60" s="218">
        <v>2.22</v>
      </c>
      <c r="H60" s="219">
        <f>ROUND(G60*C42,2)</f>
        <v>4347.25</v>
      </c>
      <c r="I60" s="207"/>
      <c r="K60" s="132"/>
    </row>
    <row r="61" spans="1:9" ht="15">
      <c r="A61" s="386" t="s">
        <v>127</v>
      </c>
      <c r="B61" s="387" t="s">
        <v>126</v>
      </c>
      <c r="C61" s="388"/>
      <c r="D61" s="388"/>
      <c r="E61" s="388"/>
      <c r="F61" s="388"/>
      <c r="G61" s="389">
        <v>0.69</v>
      </c>
      <c r="H61" s="390">
        <f>ROUND(G61*C42,2)</f>
        <v>1351.17</v>
      </c>
      <c r="I61" s="207"/>
    </row>
    <row r="62" spans="1:9" ht="18.75" customHeight="1">
      <c r="A62" s="386"/>
      <c r="B62" s="388"/>
      <c r="C62" s="388"/>
      <c r="D62" s="388"/>
      <c r="E62" s="388"/>
      <c r="F62" s="388"/>
      <c r="G62" s="389"/>
      <c r="H62" s="390"/>
      <c r="I62" s="207"/>
    </row>
    <row r="63" spans="1:9" ht="15">
      <c r="A63" s="386" t="s">
        <v>129</v>
      </c>
      <c r="B63" s="387" t="s">
        <v>128</v>
      </c>
      <c r="C63" s="388"/>
      <c r="D63" s="388"/>
      <c r="E63" s="388"/>
      <c r="F63" s="388"/>
      <c r="G63" s="389">
        <v>0.57</v>
      </c>
      <c r="H63" s="390">
        <f>ROUND(G63*C42,2)</f>
        <v>1116.19</v>
      </c>
      <c r="I63" s="207"/>
    </row>
    <row r="64" spans="1:9" ht="18.75" customHeight="1">
      <c r="A64" s="386"/>
      <c r="B64" s="388"/>
      <c r="C64" s="388"/>
      <c r="D64" s="388"/>
      <c r="E64" s="388"/>
      <c r="F64" s="388"/>
      <c r="G64" s="389"/>
      <c r="H64" s="390"/>
      <c r="I64" s="207"/>
    </row>
    <row r="65" spans="1:9" ht="21" customHeight="1">
      <c r="A65" s="386" t="s">
        <v>131</v>
      </c>
      <c r="B65" s="387" t="s">
        <v>130</v>
      </c>
      <c r="C65" s="388"/>
      <c r="D65" s="388"/>
      <c r="E65" s="388"/>
      <c r="F65" s="388"/>
      <c r="G65" s="389">
        <v>2</v>
      </c>
      <c r="H65" s="390">
        <f>G65*C42</f>
        <v>3916.44</v>
      </c>
      <c r="I65" s="207"/>
    </row>
    <row r="66" spans="1:9" ht="15">
      <c r="A66" s="386"/>
      <c r="B66" s="388"/>
      <c r="C66" s="388"/>
      <c r="D66" s="388"/>
      <c r="E66" s="388"/>
      <c r="F66" s="388"/>
      <c r="G66" s="389"/>
      <c r="H66" s="390"/>
      <c r="I66" s="207"/>
    </row>
    <row r="67" spans="1:15" ht="15">
      <c r="A67" s="217" t="s">
        <v>162</v>
      </c>
      <c r="B67" s="388" t="s">
        <v>132</v>
      </c>
      <c r="C67" s="388"/>
      <c r="D67" s="388"/>
      <c r="E67" s="388"/>
      <c r="F67" s="388"/>
      <c r="G67" s="193">
        <v>0.39</v>
      </c>
      <c r="H67" s="135">
        <f>ROUND(G67*C42,2)</f>
        <v>763.71</v>
      </c>
      <c r="I67" s="207"/>
      <c r="L67" s="207">
        <f>K49+K50+J53+'июнь 2013г'!I65</f>
        <v>-58505.17000000003</v>
      </c>
      <c r="O67" s="207">
        <f>I47+J53-H57</f>
        <v>-46328.96000000005</v>
      </c>
    </row>
    <row r="68" spans="1:9" ht="18.75">
      <c r="A68" s="123" t="s">
        <v>133</v>
      </c>
      <c r="B68" s="411" t="s">
        <v>185</v>
      </c>
      <c r="C68" s="380"/>
      <c r="D68" s="380"/>
      <c r="E68" s="380"/>
      <c r="F68" s="380"/>
      <c r="G68" s="123"/>
      <c r="H68" s="123">
        <f>H69+H70+H71</f>
        <v>179055.80000000002</v>
      </c>
      <c r="I68" s="207"/>
    </row>
    <row r="69" spans="1:9" ht="15">
      <c r="A69" s="142"/>
      <c r="B69" s="381" t="s">
        <v>163</v>
      </c>
      <c r="C69" s="382"/>
      <c r="D69" s="382"/>
      <c r="E69" s="382"/>
      <c r="F69" s="382"/>
      <c r="G69" s="134"/>
      <c r="H69" s="134"/>
      <c r="I69" s="207"/>
    </row>
    <row r="70" spans="1:12" ht="15">
      <c r="A70" s="142"/>
      <c r="B70" s="381" t="s">
        <v>135</v>
      </c>
      <c r="C70" s="382"/>
      <c r="D70" s="382"/>
      <c r="E70" s="382"/>
      <c r="F70" s="382"/>
      <c r="G70" s="135"/>
      <c r="H70" s="135"/>
      <c r="I70" s="207"/>
      <c r="L70" s="207">
        <f>L67+21.9</f>
        <v>-58483.270000000026</v>
      </c>
    </row>
    <row r="71" spans="1:11" ht="15">
      <c r="A71" s="133"/>
      <c r="B71" s="383" t="s">
        <v>177</v>
      </c>
      <c r="C71" s="384"/>
      <c r="D71" s="384"/>
      <c r="E71" s="384"/>
      <c r="F71" s="385"/>
      <c r="G71" s="135"/>
      <c r="H71" s="135">
        <f>162778*1.1</f>
        <v>179055.80000000002</v>
      </c>
      <c r="I71" s="207"/>
      <c r="K71" s="207">
        <f>H71-162778</f>
        <v>16277.800000000017</v>
      </c>
    </row>
    <row r="72" spans="1:9" ht="15">
      <c r="A72" s="133"/>
      <c r="B72" s="136"/>
      <c r="C72" s="137"/>
      <c r="D72" s="137"/>
      <c r="E72" s="137"/>
      <c r="F72" s="137"/>
      <c r="G72" s="138"/>
      <c r="H72" s="138"/>
      <c r="I72" s="207"/>
    </row>
    <row r="73" spans="1:9" ht="15">
      <c r="A73" s="133"/>
      <c r="B73" s="136"/>
      <c r="C73" s="137"/>
      <c r="D73" s="137"/>
      <c r="E73" s="137"/>
      <c r="F73" s="137"/>
      <c r="G73" s="139"/>
      <c r="H73" s="207"/>
      <c r="I73" s="207"/>
    </row>
    <row r="74" spans="1:10" ht="18.75" customHeight="1">
      <c r="A74" s="133"/>
      <c r="B74" s="136"/>
      <c r="C74" s="137"/>
      <c r="D74" s="137"/>
      <c r="E74" s="137"/>
      <c r="F74" s="137"/>
      <c r="G74" s="403" t="s">
        <v>52</v>
      </c>
      <c r="H74" s="404"/>
      <c r="I74" s="405" t="s">
        <v>117</v>
      </c>
      <c r="J74" s="404"/>
    </row>
    <row r="75" spans="1:12" ht="27.75" customHeight="1">
      <c r="A75" s="133"/>
      <c r="B75" s="136"/>
      <c r="C75" s="137"/>
      <c r="D75" s="137"/>
      <c r="E75" s="137"/>
      <c r="F75" s="137"/>
      <c r="G75" s="406" t="s">
        <v>37</v>
      </c>
      <c r="H75" s="407"/>
      <c r="I75" s="406" t="s">
        <v>37</v>
      </c>
      <c r="J75" s="407"/>
      <c r="L75" s="207"/>
    </row>
    <row r="76" spans="1:12" s="103" customFormat="1" ht="18.75">
      <c r="A76" s="133"/>
      <c r="B76" s="379" t="s">
        <v>183</v>
      </c>
      <c r="C76" s="380"/>
      <c r="D76" s="380"/>
      <c r="E76" s="380"/>
      <c r="F76" s="402"/>
      <c r="G76" s="408">
        <f>'июнь 2013г'!I65</f>
        <v>-12154.31</v>
      </c>
      <c r="H76" s="409"/>
      <c r="I76" s="410">
        <f>'июнь 2013г'!I60+'июнь 2013г'!I58</f>
        <v>132876.31999999998</v>
      </c>
      <c r="J76" s="409"/>
      <c r="L76" s="142"/>
    </row>
    <row r="77" spans="1:10" ht="18.75">
      <c r="A77" s="118"/>
      <c r="B77" s="379" t="s">
        <v>184</v>
      </c>
      <c r="C77" s="380"/>
      <c r="D77" s="380"/>
      <c r="E77" s="380"/>
      <c r="F77" s="402"/>
      <c r="G77" s="408">
        <f>G76+I47-H57+J53</f>
        <v>-58483.27000000003</v>
      </c>
      <c r="H77" s="409"/>
      <c r="I77" s="410">
        <f>I76+I53-J53</f>
        <v>12065.959999999977</v>
      </c>
      <c r="J77" s="409"/>
    </row>
    <row r="78" spans="1:15" ht="15">
      <c r="A78" s="115"/>
      <c r="B78" s="207"/>
      <c r="C78" s="207"/>
      <c r="D78" s="207"/>
      <c r="E78" s="207"/>
      <c r="F78" s="129"/>
      <c r="G78" s="143"/>
      <c r="H78" s="207"/>
      <c r="I78" s="207"/>
      <c r="K78" s="376" t="s">
        <v>117</v>
      </c>
      <c r="L78" s="377"/>
      <c r="M78" s="377"/>
      <c r="N78" s="377"/>
      <c r="O78" s="378"/>
    </row>
    <row r="79" spans="1:15" ht="15">
      <c r="A79" s="115"/>
      <c r="G79" s="144"/>
      <c r="H79" s="145"/>
      <c r="I79" s="207"/>
      <c r="K79" s="146" t="s">
        <v>66</v>
      </c>
      <c r="L79" s="147" t="s">
        <v>68</v>
      </c>
      <c r="M79" s="146" t="s">
        <v>3</v>
      </c>
      <c r="N79" s="146" t="s">
        <v>4</v>
      </c>
      <c r="O79" s="148" t="s">
        <v>70</v>
      </c>
    </row>
    <row r="80" spans="1:15" ht="15">
      <c r="A80" s="115"/>
      <c r="G80" s="207"/>
      <c r="H80" s="207"/>
      <c r="I80" s="207"/>
      <c r="K80" s="149" t="s">
        <v>71</v>
      </c>
      <c r="L80" s="196">
        <f>'июнь 2013г'!F71</f>
        <v>0</v>
      </c>
      <c r="M80" s="203">
        <v>2250.01</v>
      </c>
      <c r="N80" s="196">
        <f>'июнь 2013г'!H71</f>
        <v>1220.73</v>
      </c>
      <c r="O80" s="196">
        <f>'июнь 2013г'!I71</f>
        <v>1029.28</v>
      </c>
    </row>
    <row r="81" spans="1:15" ht="15">
      <c r="A81" s="115"/>
      <c r="H81" s="207"/>
      <c r="I81" s="207"/>
      <c r="K81" s="149" t="s">
        <v>80</v>
      </c>
      <c r="L81" s="196">
        <f>'июнь 2013г'!F72</f>
        <v>1029.28</v>
      </c>
      <c r="M81" s="196">
        <f>'июнь 2013г'!G72</f>
        <v>2225.25</v>
      </c>
      <c r="N81" s="196">
        <f>'июнь 2013г'!H72</f>
        <v>2029.35</v>
      </c>
      <c r="O81" s="196">
        <f>'июнь 2013г'!I72</f>
        <v>1225.18</v>
      </c>
    </row>
    <row r="82" spans="1:15" ht="15">
      <c r="A82" s="115"/>
      <c r="H82" s="207"/>
      <c r="I82" s="207"/>
      <c r="K82" s="149" t="s">
        <v>84</v>
      </c>
      <c r="L82" s="196">
        <f>'июнь 2013г'!F73</f>
        <v>1225.18</v>
      </c>
      <c r="M82" s="196">
        <f>'июнь 2013г'!G73</f>
        <v>2299.8</v>
      </c>
      <c r="N82" s="196">
        <f>'июнь 2013г'!H73</f>
        <v>2247.16</v>
      </c>
      <c r="O82" s="196">
        <f>'июнь 2013г'!I73</f>
        <v>1277.82</v>
      </c>
    </row>
    <row r="83" spans="1:15" ht="15">
      <c r="A83" s="115"/>
      <c r="H83" s="207"/>
      <c r="I83" s="207"/>
      <c r="K83" s="149" t="s">
        <v>92</v>
      </c>
      <c r="L83" s="196">
        <f>'июнь 2013г'!F74</f>
        <v>1277.82</v>
      </c>
      <c r="M83" s="196">
        <f>'июнь 2013г'!G74</f>
        <v>2299.8</v>
      </c>
      <c r="N83" s="196">
        <f>'июнь 2013г'!H74</f>
        <v>1996.01</v>
      </c>
      <c r="O83" s="196">
        <f>'июнь 2013г'!I74</f>
        <v>1581.61</v>
      </c>
    </row>
    <row r="84" spans="1:15" ht="15">
      <c r="A84" s="115"/>
      <c r="H84" s="207"/>
      <c r="I84" s="207"/>
      <c r="K84" s="150" t="s">
        <v>98</v>
      </c>
      <c r="L84" s="196">
        <f>'июнь 2013г'!F75</f>
        <v>1581.61</v>
      </c>
      <c r="M84" s="196">
        <f>'июнь 2013г'!G75</f>
        <v>2349.6</v>
      </c>
      <c r="N84" s="196" t="e">
        <f>'июнь 2013г'!H75-#REF!</f>
        <v>#REF!</v>
      </c>
      <c r="O84" s="196">
        <f>'июнь 2013г'!I75</f>
        <v>1987.39</v>
      </c>
    </row>
    <row r="85" spans="1:15" ht="15">
      <c r="A85" s="115"/>
      <c r="H85" s="207"/>
      <c r="I85" s="207"/>
      <c r="K85" s="149" t="s">
        <v>101</v>
      </c>
      <c r="L85" s="151">
        <f>O84</f>
        <v>1987.39</v>
      </c>
      <c r="M85" s="97">
        <v>2349.6000000000004</v>
      </c>
      <c r="N85" s="97">
        <v>2415.5200000000004</v>
      </c>
      <c r="O85" s="151">
        <f>L85+M85-N85+L86</f>
        <v>1921.4700000000003</v>
      </c>
    </row>
    <row r="86" ht="15">
      <c r="H86" s="207"/>
    </row>
    <row r="87" spans="3:6" ht="15">
      <c r="C87" s="142"/>
      <c r="D87" s="202"/>
      <c r="E87" s="202"/>
      <c r="F87" s="202"/>
    </row>
    <row r="88" ht="15"/>
    <row r="91" spans="1:6" ht="15">
      <c r="A91" s="208" t="s">
        <v>136</v>
      </c>
      <c r="F91" s="208" t="s">
        <v>63</v>
      </c>
    </row>
  </sheetData>
  <sheetProtection/>
  <mergeCells count="39">
    <mergeCell ref="C14:D15"/>
    <mergeCell ref="B47:F47"/>
    <mergeCell ref="B48:F48"/>
    <mergeCell ref="B49:F49"/>
    <mergeCell ref="B50:F50"/>
    <mergeCell ref="B51:F51"/>
    <mergeCell ref="A63:A64"/>
    <mergeCell ref="B63:F64"/>
    <mergeCell ref="G63:G64"/>
    <mergeCell ref="H63:H64"/>
    <mergeCell ref="B53:F53"/>
    <mergeCell ref="B57:F57"/>
    <mergeCell ref="B58:F58"/>
    <mergeCell ref="B59:F59"/>
    <mergeCell ref="B60:F60"/>
    <mergeCell ref="A61:A62"/>
    <mergeCell ref="G65:G66"/>
    <mergeCell ref="H65:H66"/>
    <mergeCell ref="B67:F67"/>
    <mergeCell ref="B68:F68"/>
    <mergeCell ref="G61:G62"/>
    <mergeCell ref="H61:H62"/>
    <mergeCell ref="B61:F62"/>
    <mergeCell ref="B69:F69"/>
    <mergeCell ref="B70:F70"/>
    <mergeCell ref="B71:F71"/>
    <mergeCell ref="B76:F76"/>
    <mergeCell ref="A65:A66"/>
    <mergeCell ref="B65:F66"/>
    <mergeCell ref="B77:F77"/>
    <mergeCell ref="K78:O78"/>
    <mergeCell ref="G74:H74"/>
    <mergeCell ref="I74:J74"/>
    <mergeCell ref="G75:H75"/>
    <mergeCell ref="I75:J75"/>
    <mergeCell ref="G76:H76"/>
    <mergeCell ref="I76:J76"/>
    <mergeCell ref="G77:H77"/>
    <mergeCell ref="I77:J77"/>
  </mergeCells>
  <printOptions/>
  <pageMargins left="0.31496062992125984" right="0.11811023622047245" top="0.35433070866141736" bottom="0.35433070866141736" header="0.31496062992125984" footer="0.31496062992125984"/>
  <pageSetup orientation="portrait" paperSize="9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2017-02-28T02:45:29Z</dcterms:modified>
  <cp:category/>
  <cp:version/>
  <cp:contentType/>
  <cp:contentStatus/>
</cp:coreProperties>
</file>