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20" yWindow="65491" windowWidth="10410" windowHeight="11100" tabRatio="264" firstSheet="75" activeTab="78"/>
  </bookViews>
  <sheets>
    <sheet name="июль" sheetId="1" r:id="rId1"/>
    <sheet name="август" sheetId="2" r:id="rId2"/>
    <sheet name="сентябрь" sheetId="3" r:id="rId3"/>
    <sheet name="октябрь" sheetId="4" r:id="rId4"/>
    <sheet name="ноябрь" sheetId="5" r:id="rId5"/>
    <sheet name="дек2010г" sheetId="6" r:id="rId6"/>
    <sheet name="январь2011г" sheetId="7" r:id="rId7"/>
    <sheet name="феврвль2011г" sheetId="8" r:id="rId8"/>
    <sheet name="март2011г" sheetId="9" r:id="rId9"/>
    <sheet name="апрель2011г" sheetId="10" r:id="rId10"/>
    <sheet name="май2011г" sheetId="11" r:id="rId11"/>
    <sheet name="июнь2011г" sheetId="12" r:id="rId12"/>
    <sheet name="июль2011г" sheetId="13" r:id="rId13"/>
    <sheet name="август2011г" sheetId="14" r:id="rId14"/>
    <sheet name="сент2011г" sheetId="15" r:id="rId15"/>
    <sheet name="окт2011г" sheetId="16" r:id="rId16"/>
    <sheet name="ноя2011г" sheetId="17" r:id="rId17"/>
    <sheet name="декаб2011г" sheetId="18" r:id="rId18"/>
    <sheet name="янв 12" sheetId="19" r:id="rId19"/>
    <sheet name="февр2012г" sheetId="20" r:id="rId20"/>
    <sheet name="март2012г" sheetId="21" r:id="rId21"/>
    <sheet name="апр2012г" sheetId="22" r:id="rId22"/>
    <sheet name="май2012г" sheetId="23" r:id="rId23"/>
    <sheet name="июнь 2012г" sheetId="24" r:id="rId24"/>
    <sheet name="июль2012г" sheetId="25" r:id="rId25"/>
    <sheet name="авг2012г" sheetId="26" r:id="rId26"/>
    <sheet name="сент2012г" sheetId="27" r:id="rId27"/>
    <sheet name="окт2012г" sheetId="28" r:id="rId28"/>
    <sheet name="нояб2012г" sheetId="29" r:id="rId29"/>
    <sheet name="декаб2012г" sheetId="30" r:id="rId30"/>
    <sheet name="январь2013г" sheetId="31" r:id="rId31"/>
    <sheet name="февраль" sheetId="32" r:id="rId32"/>
    <sheet name="март2013г" sheetId="33" r:id="rId33"/>
    <sheet name="апрель2013г" sheetId="34" r:id="rId34"/>
    <sheet name="май2013г" sheetId="35" r:id="rId35"/>
    <sheet name="июнь2013г" sheetId="36" r:id="rId36"/>
    <sheet name="июль2013г" sheetId="37" r:id="rId37"/>
    <sheet name="август2013г" sheetId="38" r:id="rId38"/>
    <sheet name="сентябрь2013г" sheetId="39" r:id="rId39"/>
    <sheet name="окт 2013г" sheetId="40" r:id="rId40"/>
    <sheet name="11 13г" sheetId="41" r:id="rId41"/>
    <sheet name="12 13г" sheetId="42" r:id="rId42"/>
    <sheet name="01 14 г" sheetId="43" r:id="rId43"/>
    <sheet name="02 14 г" sheetId="44" r:id="rId44"/>
    <sheet name="03 14 г" sheetId="45" r:id="rId45"/>
    <sheet name="04 14 г" sheetId="46" r:id="rId46"/>
    <sheet name="05 14 г" sheetId="47" r:id="rId47"/>
    <sheet name="06 14 г" sheetId="48" r:id="rId48"/>
    <sheet name="07 14 г" sheetId="49" r:id="rId49"/>
    <sheet name="08 14 г" sheetId="50" r:id="rId50"/>
    <sheet name="09 14 г" sheetId="51" r:id="rId51"/>
    <sheet name="10 14 г" sheetId="52" r:id="rId52"/>
    <sheet name="11 14 г" sheetId="53" r:id="rId53"/>
    <sheet name="12 14 г" sheetId="54" r:id="rId54"/>
    <sheet name="01 15 г" sheetId="55" r:id="rId55"/>
    <sheet name="02 15 г" sheetId="56" r:id="rId56"/>
    <sheet name="03 15 г" sheetId="57" r:id="rId57"/>
    <sheet name="04 15 г" sheetId="58" r:id="rId58"/>
    <sheet name="05 15 г" sheetId="59" r:id="rId59"/>
    <sheet name="06 15 г" sheetId="60" r:id="rId60"/>
    <sheet name="07 15 г" sheetId="61" r:id="rId61"/>
    <sheet name="08 15 г" sheetId="62" r:id="rId62"/>
    <sheet name="09 15 г" sheetId="63" r:id="rId63"/>
    <sheet name="10 15 г" sheetId="64" r:id="rId64"/>
    <sheet name="11 15 г" sheetId="65" r:id="rId65"/>
    <sheet name="12 15 г" sheetId="66" r:id="rId66"/>
    <sheet name="01 16 г" sheetId="67" r:id="rId67"/>
    <sheet name="02 16 г" sheetId="68" r:id="rId68"/>
    <sheet name="03 16 г" sheetId="69" r:id="rId69"/>
    <sheet name="04 16 г" sheetId="70" r:id="rId70"/>
    <sheet name="05 16 г" sheetId="71" r:id="rId71"/>
    <sheet name="06 16 г" sheetId="72" r:id="rId72"/>
    <sheet name="07 16 г" sheetId="73" r:id="rId73"/>
    <sheet name="08 16 г" sheetId="74" r:id="rId74"/>
    <sheet name="09 16 г" sheetId="75" r:id="rId75"/>
    <sheet name="10 16 г" sheetId="76" r:id="rId76"/>
    <sheet name="11 16 г" sheetId="77" r:id="rId77"/>
    <sheet name="12 16 г" sheetId="78" r:id="rId78"/>
    <sheet name="01 17 г" sheetId="79" r:id="rId79"/>
  </sheets>
  <externalReferences>
    <externalReference r:id="rId82"/>
    <externalReference r:id="rId83"/>
  </externalReferences>
  <definedNames>
    <definedName name="_xlnm.Print_Area" localSheetId="42">'01 14 г'!$A$35:$K$98</definedName>
    <definedName name="_xlnm.Print_Area" localSheetId="54">'01 15 г'!$A$35:$K$98</definedName>
    <definedName name="_xlnm.Print_Area" localSheetId="66">'01 16 г'!$A$35:$L$84</definedName>
    <definedName name="_xlnm.Print_Area" localSheetId="78">'01 17 г'!$A$35:$L$85</definedName>
    <definedName name="_xlnm.Print_Area" localSheetId="43">'02 14 г'!$A$35:$K$98</definedName>
    <definedName name="_xlnm.Print_Area" localSheetId="55">'02 15 г'!$A$35:$K$98</definedName>
    <definedName name="_xlnm.Print_Area" localSheetId="67">'02 16 г'!$A$35:$L$84</definedName>
    <definedName name="_xlnm.Print_Area" localSheetId="44">'03 14 г'!$A$35:$K$98</definedName>
    <definedName name="_xlnm.Print_Area" localSheetId="56">'03 15 г'!$A$35:$K$98</definedName>
    <definedName name="_xlnm.Print_Area" localSheetId="68">'03 16 г'!$A$35:$L$84</definedName>
    <definedName name="_xlnm.Print_Area" localSheetId="45">'04 14 г'!$A$35:$K$98</definedName>
    <definedName name="_xlnm.Print_Area" localSheetId="57">'04 15 г'!$A$35:$K$98</definedName>
    <definedName name="_xlnm.Print_Area" localSheetId="69">'04 16 г'!$A$35:$L$84</definedName>
    <definedName name="_xlnm.Print_Area" localSheetId="46">'05 14 г'!$A$35:$K$98</definedName>
    <definedName name="_xlnm.Print_Area" localSheetId="58">'05 15 г'!$A$35:$K$98</definedName>
    <definedName name="_xlnm.Print_Area" localSheetId="70">'05 16 г'!$A$35:$L$84</definedName>
    <definedName name="_xlnm.Print_Area" localSheetId="47">'06 14 г'!$A$35:$K$98</definedName>
    <definedName name="_xlnm.Print_Area" localSheetId="59">'06 15 г'!$A$35:$K$98</definedName>
    <definedName name="_xlnm.Print_Area" localSheetId="71">'06 16 г'!$A$35:$L$84</definedName>
    <definedName name="_xlnm.Print_Area" localSheetId="48">'07 14 г'!$A$35:$K$98</definedName>
    <definedName name="_xlnm.Print_Area" localSheetId="60">'07 15 г'!$A$35:$K$98</definedName>
    <definedName name="_xlnm.Print_Area" localSheetId="72">'07 16 г'!$A$35:$L$84</definedName>
    <definedName name="_xlnm.Print_Area" localSheetId="49">'08 14 г'!$A$35:$K$98</definedName>
    <definedName name="_xlnm.Print_Area" localSheetId="61">'08 15 г'!$A$35:$L$84</definedName>
    <definedName name="_xlnm.Print_Area" localSheetId="73">'08 16 г'!$A$35:$L$84</definedName>
    <definedName name="_xlnm.Print_Area" localSheetId="50">'09 14 г'!$A$35:$K$98</definedName>
    <definedName name="_xlnm.Print_Area" localSheetId="62">'09 15 г'!$A$35:$L$84</definedName>
    <definedName name="_xlnm.Print_Area" localSheetId="74">'09 16 г'!$A$35:$L$84</definedName>
    <definedName name="_xlnm.Print_Area" localSheetId="51">'10 14 г'!$A$35:$K$98</definedName>
    <definedName name="_xlnm.Print_Area" localSheetId="63">'10 15 г'!$A$35:$L$84</definedName>
    <definedName name="_xlnm.Print_Area" localSheetId="75">'10 16 г'!$A$35:$L$84</definedName>
    <definedName name="_xlnm.Print_Area" localSheetId="40">'11 13г'!$A$35:$K$98</definedName>
    <definedName name="_xlnm.Print_Area" localSheetId="52">'11 14 г'!$A$35:$K$98</definedName>
    <definedName name="_xlnm.Print_Area" localSheetId="64">'11 15 г'!$A$35:$L$84</definedName>
    <definedName name="_xlnm.Print_Area" localSheetId="76">'11 16 г'!$A$35:$L$84</definedName>
    <definedName name="_xlnm.Print_Area" localSheetId="41">'12 13г'!$A$35:$K$98</definedName>
    <definedName name="_xlnm.Print_Area" localSheetId="53">'12 14 г'!$A$35:$K$98</definedName>
    <definedName name="_xlnm.Print_Area" localSheetId="65">'12 15 г'!$A$35:$L$84</definedName>
    <definedName name="_xlnm.Print_Area" localSheetId="77">'12 16 г'!$A$35:$L$84</definedName>
    <definedName name="_xlnm.Print_Area" localSheetId="39">'окт 2013г'!$A$35:$K$97</definedName>
    <definedName name="_xlnm.Print_Area" localSheetId="18">'янв 12'!$A$1:$R$103</definedName>
  </definedNames>
  <calcPr fullCalcOnLoad="1"/>
</workbook>
</file>

<file path=xl/sharedStrings.xml><?xml version="1.0" encoding="utf-8"?>
<sst xmlns="http://schemas.openxmlformats.org/spreadsheetml/2006/main" count="9590" uniqueCount="596">
  <si>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</si>
  <si>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</si>
  <si>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</si>
  <si>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</si>
  <si>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</si>
  <si>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</si>
  <si>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</si>
  <si>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</si>
  <si>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</si>
  <si>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</si>
  <si>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</si>
  <si>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</si>
  <si>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</si>
  <si>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</si>
  <si>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</si>
  <si>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</si>
  <si>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</si>
  <si>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</si>
  <si>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</si>
  <si>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</si>
  <si>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</si>
  <si>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</si>
  <si>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</si>
  <si>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кол-во</t>
  </si>
  <si>
    <t>цена в (руб)</t>
  </si>
  <si>
    <t>Стоим-ть(руб)</t>
  </si>
  <si>
    <t>2ч</t>
  </si>
  <si>
    <t xml:space="preserve">                  электроцех</t>
  </si>
  <si>
    <t>итого:</t>
  </si>
  <si>
    <t xml:space="preserve">Текущее иаварийное </t>
  </si>
  <si>
    <t>*1,0 *0,58</t>
  </si>
  <si>
    <t>итого</t>
  </si>
  <si>
    <t>*1,33 *1,97</t>
  </si>
  <si>
    <t>Уборка подъезда, обслуживание и уборка зем.участкак</t>
  </si>
  <si>
    <t>частка</t>
  </si>
  <si>
    <t>ЕСН</t>
  </si>
  <si>
    <t>*14,2%</t>
  </si>
  <si>
    <t>прочие пасп.стол</t>
  </si>
  <si>
    <t>=</t>
  </si>
  <si>
    <t>Всего затрат</t>
  </si>
  <si>
    <t>Всего затрат:</t>
  </si>
  <si>
    <t>Остаток:</t>
  </si>
  <si>
    <t xml:space="preserve">                                  </t>
  </si>
  <si>
    <t>Лицевой счет</t>
  </si>
  <si>
    <t xml:space="preserve">Многоквартирного дома по адресу 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</si>
  <si>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</si>
  <si>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</si>
  <si>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</si>
  <si>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</si>
  <si>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</si>
  <si>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</si>
  <si>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</si>
  <si>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Задолженость</t>
  </si>
  <si>
    <t>Фактические затраты в т.ч.</t>
  </si>
  <si>
    <t>Уборка придомовой территории</t>
  </si>
  <si>
    <t>Плата за управлеие</t>
  </si>
  <si>
    <t>Услуги аварийно- диспетчерской службы</t>
  </si>
  <si>
    <t>поступило заявок</t>
  </si>
  <si>
    <t>шт</t>
  </si>
  <si>
    <t>выполнено заявок</t>
  </si>
  <si>
    <t>услуги паспортного стола, БЦКП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</si>
  <si>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</si>
  <si>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</si>
  <si>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</si>
  <si>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</si>
  <si>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</si>
  <si>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</si>
  <si>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</si>
  <si>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</si>
  <si>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</si>
  <si>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</si>
  <si>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ул. Тухачевского, 4</t>
  </si>
  <si>
    <t xml:space="preserve"> ул.Тухачевского 4 июль  м-ц  2010г ООО   ОООБеловоСтройГарант</t>
  </si>
  <si>
    <t>за июль  месяц 2010 года</t>
  </si>
  <si>
    <t>замена стояка</t>
  </si>
  <si>
    <t>07.2010г</t>
  </si>
  <si>
    <t>кв 32</t>
  </si>
  <si>
    <t xml:space="preserve">                    </t>
  </si>
  <si>
    <t>ремонт эл.оборудования</t>
  </si>
  <si>
    <t>1,33*1,97</t>
  </si>
  <si>
    <t>cнять оплату за  диз-ю подвала</t>
  </si>
  <si>
    <t>08,2010г</t>
  </si>
  <si>
    <t>дизенсекция полвала</t>
  </si>
  <si>
    <t>08.2010г</t>
  </si>
  <si>
    <t>ремонт и обсл-е эл.сетей МОП</t>
  </si>
  <si>
    <t>зар/плата домкома</t>
  </si>
  <si>
    <t>за август месяц 2010 года</t>
  </si>
  <si>
    <t>за сентябрь   месяц 2010 года</t>
  </si>
  <si>
    <t>ул.Тухачевского 4  август  м-ц  2010г ОООБеловоСтройГарант</t>
  </si>
  <si>
    <t>ул.Тухачевск 4 сентябрь  м-ц  2010г ОООБеловоСтройГарант</t>
  </si>
  <si>
    <t>09,2010г</t>
  </si>
  <si>
    <t>устан-ка табличек</t>
  </si>
  <si>
    <t>таблички</t>
  </si>
  <si>
    <t>09/2010г</t>
  </si>
  <si>
    <t>ремонт кровли</t>
  </si>
  <si>
    <t>бикрост</t>
  </si>
  <si>
    <t>м</t>
  </si>
  <si>
    <t>газ</t>
  </si>
  <si>
    <t>балоны</t>
  </si>
  <si>
    <t>пена</t>
  </si>
  <si>
    <t>уст-ка   эл/ламп</t>
  </si>
  <si>
    <t>ул.Тухачевск 4 октябрь  м-ц  2010г ОООБеловоСтройГарант</t>
  </si>
  <si>
    <t>за октябрь   месяц 2010 года</t>
  </si>
  <si>
    <t>Обсл-е ОООБелСтройГарант</t>
  </si>
  <si>
    <t>Обссл-е ОООБелСтройГарант</t>
  </si>
  <si>
    <t>ул.Тухачевск 4 ноябрь  м-ц  2010г ОООБеловоСтройГарант</t>
  </si>
  <si>
    <t>15.11.2010г</t>
  </si>
  <si>
    <t>замена вентеля на</t>
  </si>
  <si>
    <t>стояке в подвале</t>
  </si>
  <si>
    <t>вентель</t>
  </si>
  <si>
    <t>сгон</t>
  </si>
  <si>
    <t>к/гайка</t>
  </si>
  <si>
    <t>уголок</t>
  </si>
  <si>
    <t>кислород</t>
  </si>
  <si>
    <t>ацителен</t>
  </si>
  <si>
    <t>проволока</t>
  </si>
  <si>
    <t>кв41</t>
  </si>
  <si>
    <t>1.11.10г</t>
  </si>
  <si>
    <t>замена стояка отопления</t>
  </si>
  <si>
    <t>замена запорной арматуры</t>
  </si>
  <si>
    <t>вентель 20</t>
  </si>
  <si>
    <t>вентель 15</t>
  </si>
  <si>
    <t>муфта</t>
  </si>
  <si>
    <t>резьба20</t>
  </si>
  <si>
    <t>резьба15</t>
  </si>
  <si>
    <t>труба</t>
  </si>
  <si>
    <t>12.11.10г</t>
  </si>
  <si>
    <t>смена остекления</t>
  </si>
  <si>
    <t>стояке в подвале кв 41</t>
  </si>
  <si>
    <t>материал</t>
  </si>
  <si>
    <t>за ноябрь   месяц 2010 года</t>
  </si>
  <si>
    <t>ул.Тухачевск 4 декабрь  м-ц  2010г ОООБеловоСтройГарант</t>
  </si>
  <si>
    <t>Обслуживание</t>
  </si>
  <si>
    <t>12.2010г</t>
  </si>
  <si>
    <t>за декабрь   месяц 2010 года</t>
  </si>
  <si>
    <t>кап/рем</t>
  </si>
  <si>
    <t>н/сальдо</t>
  </si>
  <si>
    <t>начислен</t>
  </si>
  <si>
    <t>оплата</t>
  </si>
  <si>
    <t>к/сальдо</t>
  </si>
  <si>
    <t>01,2011г</t>
  </si>
  <si>
    <t>17,012011г</t>
  </si>
  <si>
    <t>замена канализации  под. №2</t>
  </si>
  <si>
    <t>труба на 100</t>
  </si>
  <si>
    <t>отвод</t>
  </si>
  <si>
    <t>переходник</t>
  </si>
  <si>
    <t>ревизия</t>
  </si>
  <si>
    <t>манжет</t>
  </si>
  <si>
    <t>24,01.11г</t>
  </si>
  <si>
    <t>гермитизация  премыкания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</si>
  <si>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</si>
  <si>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</si>
  <si>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</si>
  <si>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</si>
  <si>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</si>
  <si>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</si>
  <si>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</si>
  <si>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</si>
  <si>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</si>
  <si>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</si>
  <si>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</si>
  <si>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под№2</t>
  </si>
  <si>
    <t>01.2011г</t>
  </si>
  <si>
    <t>*1,68</t>
  </si>
  <si>
    <t>*2,22</t>
  </si>
  <si>
    <t>*0,69</t>
  </si>
  <si>
    <t>*1,14</t>
  </si>
  <si>
    <t>*34%</t>
  </si>
  <si>
    <t>*0,57</t>
  </si>
  <si>
    <t>*0,39</t>
  </si>
  <si>
    <t>за январь   месяц 2010 года</t>
  </si>
  <si>
    <t>материаллы</t>
  </si>
  <si>
    <t>ул.Тухачевск 4 январь м-ц  2011г ОООБеловоСтройГарант</t>
  </si>
  <si>
    <t xml:space="preserve">многоквартирного дома по адресу </t>
  </si>
  <si>
    <t xml:space="preserve">по адресу </t>
  </si>
  <si>
    <t>17.02.11г</t>
  </si>
  <si>
    <t>закрепили дверь</t>
  </si>
  <si>
    <t>в подвал 6 под-д</t>
  </si>
  <si>
    <t>18.0211г</t>
  </si>
  <si>
    <t>гермитизация</t>
  </si>
  <si>
    <t>02.2011г</t>
  </si>
  <si>
    <t>ул.Тухачевск 4 февраль  м-ц  2011г ОООБеловоСтройГарант</t>
  </si>
  <si>
    <t>за февраль    месяц 2010 года</t>
  </si>
  <si>
    <t>ул.Тухачевск 4  март   м-ц  2011г ОООБеловоСтройГарант</t>
  </si>
  <si>
    <t>возврат</t>
  </si>
  <si>
    <t>24.03.11г</t>
  </si>
  <si>
    <t>навеска водосточн.</t>
  </si>
  <si>
    <t>труб</t>
  </si>
  <si>
    <t>16.03.11г</t>
  </si>
  <si>
    <t>чистка вентиляции</t>
  </si>
  <si>
    <t>3.03.11г</t>
  </si>
  <si>
    <t>30.03.11г</t>
  </si>
  <si>
    <t>заммена   эл/ламп</t>
  </si>
  <si>
    <t>и кобры</t>
  </si>
  <si>
    <t>03,2011г</t>
  </si>
  <si>
    <t>за март    месяц 2011 года</t>
  </si>
  <si>
    <t>ул.Тухачевск 4  апрель  м-ц  2011г ОООБеловоСтройГарант</t>
  </si>
  <si>
    <t>известь</t>
  </si>
  <si>
    <t>28.04.11г</t>
  </si>
  <si>
    <t>закрепление крышки</t>
  </si>
  <si>
    <t>на подв. Спуске</t>
  </si>
  <si>
    <t>26.,04.11г</t>
  </si>
  <si>
    <t>04.2011г</t>
  </si>
  <si>
    <t>апрель м-ц 2011г</t>
  </si>
  <si>
    <t>ул.Тухачевск 4    май  м-ц  2011г ОООБеловоСтройГарант</t>
  </si>
  <si>
    <t>май    м-ц 2011г</t>
  </si>
  <si>
    <t>30.05.11г</t>
  </si>
  <si>
    <t>ремонт под-да</t>
  </si>
  <si>
    <t>16.05.11г</t>
  </si>
  <si>
    <t>установка водост-х труб</t>
  </si>
  <si>
    <t>23.05.11г</t>
  </si>
  <si>
    <t>уст-ка датчиков движения</t>
  </si>
  <si>
    <t>05,2011г</t>
  </si>
  <si>
    <t>ул.Тухачевск 4    июнь   м-ц  2011г ОООБеловоСтройГарант</t>
  </si>
  <si>
    <t>июнь    м-ц 2011г</t>
  </si>
  <si>
    <t>06.2011г</t>
  </si>
  <si>
    <t>7.06.11г</t>
  </si>
  <si>
    <t>замена канализации</t>
  </si>
  <si>
    <t>подвал</t>
  </si>
  <si>
    <t>труба на110</t>
  </si>
  <si>
    <t>тройник</t>
  </si>
  <si>
    <t>переход</t>
  </si>
  <si>
    <t>2.06.11г</t>
  </si>
  <si>
    <t>заглушка</t>
  </si>
  <si>
    <t>завоз песка</t>
  </si>
  <si>
    <t>материалы</t>
  </si>
  <si>
    <t>ул.Тухачевск 4    июль   м-ц  2011г ОООБеловоСтройГарант</t>
  </si>
  <si>
    <t>июль    м-ц 2011г</t>
  </si>
  <si>
    <t>07.2011г</t>
  </si>
  <si>
    <t>4.07.11г</t>
  </si>
  <si>
    <t>кв. 89</t>
  </si>
  <si>
    <t>Перечисление с кап/рем</t>
  </si>
  <si>
    <t>ул.Тухачевск 4    август  м-ц  2011г ОООБеловоСтройГарант</t>
  </si>
  <si>
    <t>август    м-ц 2011г</t>
  </si>
  <si>
    <t>08.2011г</t>
  </si>
  <si>
    <t>ул.Тухачевск 4    сентябрь   м-ц  2011г ОООБеловоСтройГарант</t>
  </si>
  <si>
    <t>сентябрь     м-ц 2011г</t>
  </si>
  <si>
    <t>09.2011г</t>
  </si>
  <si>
    <t>30.09.11г</t>
  </si>
  <si>
    <t>ремонт под. №5</t>
  </si>
  <si>
    <t>замена запорн.армат-ры кв 60</t>
  </si>
  <si>
    <t>и подвал</t>
  </si>
  <si>
    <t>27.09.11г</t>
  </si>
  <si>
    <t>замена  коньковой доски</t>
  </si>
  <si>
    <t>10.2011г</t>
  </si>
  <si>
    <t>ул.Тухачевск 4    октябрь   м-ц  2011г ОООБеловоСтройГарант</t>
  </si>
  <si>
    <t>октябрь     м-ц 2011г</t>
  </si>
  <si>
    <t>установка датчиков движения</t>
  </si>
  <si>
    <t>4.10.11г</t>
  </si>
  <si>
    <t>установка замка</t>
  </si>
  <si>
    <t>уст-ка окон-рамы</t>
  </si>
  <si>
    <t>замена стекла</t>
  </si>
  <si>
    <t>замена сборок вент.</t>
  </si>
  <si>
    <t>на ХВС и ГВС</t>
  </si>
  <si>
    <t>Остаток по дому по к/р</t>
  </si>
  <si>
    <t>11.2011г</t>
  </si>
  <si>
    <t>рем-т под-да</t>
  </si>
  <si>
    <t>электро-е работы</t>
  </si>
  <si>
    <t>ноябрь     м-ц 2011г</t>
  </si>
  <si>
    <t>ул.Тухачевск 4   ноябрь   м-ц  2011г ОООБеловоСтройГарант</t>
  </si>
  <si>
    <t>14.12.11г</t>
  </si>
  <si>
    <t>рем-т под-го спуска</t>
  </si>
  <si>
    <t>чистка вентил-ции</t>
  </si>
  <si>
    <t>1.12.11г</t>
  </si>
  <si>
    <t>замена подв.разв.хол.гор.воды</t>
  </si>
  <si>
    <t>22.12.11г</t>
  </si>
  <si>
    <t>кв53</t>
  </si>
  <si>
    <t>кв18</t>
  </si>
  <si>
    <t>9.12.11г</t>
  </si>
  <si>
    <t>устр-во уличн-го освещ</t>
  </si>
  <si>
    <t>12.2011г</t>
  </si>
  <si>
    <t>декабрь</t>
  </si>
  <si>
    <t>ул.Тухачевск 4   декабрь   м-ц  2011г ОООБеловоСтройГарант</t>
  </si>
  <si>
    <t>перевести  01.2012г</t>
  </si>
  <si>
    <t>2011г</t>
  </si>
  <si>
    <t>АДС</t>
  </si>
  <si>
    <t>ул.Тухачевск 4   ОООБеловоСтройГарант</t>
  </si>
  <si>
    <t>Уборка подъезда, обслуживание и уборка зем.участка</t>
  </si>
  <si>
    <t>Начислено за месяц</t>
  </si>
  <si>
    <t>1.2012г</t>
  </si>
  <si>
    <t>Тек. ремонт.</t>
  </si>
  <si>
    <t>материалы АДС</t>
  </si>
  <si>
    <t>монтаж плетей х/в</t>
  </si>
  <si>
    <t>2.2012г</t>
  </si>
  <si>
    <t>27.02.12г</t>
  </si>
  <si>
    <t>28.02.12г</t>
  </si>
  <si>
    <t>замена запорной армат-ры кв.72</t>
  </si>
  <si>
    <t>замена стояка п/сушителя кв72</t>
  </si>
  <si>
    <t>21.02.12г</t>
  </si>
  <si>
    <t>очистка подв-го помещ.</t>
  </si>
  <si>
    <t>20.02.12г</t>
  </si>
  <si>
    <t>уст-ка подв-го спуска</t>
  </si>
  <si>
    <t>февраль2012г</t>
  </si>
  <si>
    <t>с12.2010г</t>
  </si>
  <si>
    <t>Накоплено на начало месяца по т/р</t>
  </si>
  <si>
    <t>Накоплено на конец месяца по т/р</t>
  </si>
  <si>
    <t xml:space="preserve">Перечисление </t>
  </si>
  <si>
    <t>март 2012г</t>
  </si>
  <si>
    <t>3.03.2012г</t>
  </si>
  <si>
    <t>апрель 2012г</t>
  </si>
  <si>
    <t>4.2012г</t>
  </si>
  <si>
    <t>04.2012г</t>
  </si>
  <si>
    <t>валка деревьев</t>
  </si>
  <si>
    <t>снять с мая 5660,4</t>
  </si>
  <si>
    <t>недосятие с з/пл</t>
  </si>
  <si>
    <t>май  2012г</t>
  </si>
  <si>
    <t>5.2012г</t>
  </si>
  <si>
    <t>05.2012г</t>
  </si>
  <si>
    <t>ограждение контейнероф</t>
  </si>
  <si>
    <t>ограждение контейнеров</t>
  </si>
  <si>
    <t>июнь  2012г</t>
  </si>
  <si>
    <t>6.2012г</t>
  </si>
  <si>
    <t>06.2012г</t>
  </si>
  <si>
    <t>установка урн</t>
  </si>
  <si>
    <t>электромонтажные работы</t>
  </si>
  <si>
    <t>текущий ремонт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</si>
  <si>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</si>
  <si>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</si>
  <si>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</si>
  <si>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</si>
  <si>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</si>
  <si>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июль  2012г</t>
  </si>
  <si>
    <t>начисление</t>
  </si>
  <si>
    <t xml:space="preserve">  1,5руб.  за 1м2</t>
  </si>
  <si>
    <t xml:space="preserve">с12.2010г </t>
  </si>
  <si>
    <t>7.2012г</t>
  </si>
  <si>
    <t>выполненные работы по гекущему ремонту за месяц</t>
  </si>
  <si>
    <t>8.2012Г</t>
  </si>
  <si>
    <t>08.2012г</t>
  </si>
  <si>
    <t>ремонт крыши</t>
  </si>
  <si>
    <t>дизенсекция подвального помещения</t>
  </si>
  <si>
    <t xml:space="preserve">содержание и обслуживание  </t>
  </si>
  <si>
    <t xml:space="preserve">в том </t>
  </si>
  <si>
    <t>числе:</t>
  </si>
  <si>
    <t>тариф</t>
  </si>
  <si>
    <t>сентябрь    2012г</t>
  </si>
  <si>
    <t>9.2012г</t>
  </si>
  <si>
    <t>09.2012г</t>
  </si>
  <si>
    <t>песок</t>
  </si>
  <si>
    <t>октябрь    2012г</t>
  </si>
  <si>
    <t>10.2012г</t>
  </si>
  <si>
    <t>материалыАДС</t>
  </si>
  <si>
    <t>замена запорной армат</t>
  </si>
  <si>
    <t>ноябрь    2012г</t>
  </si>
  <si>
    <t>11.2012г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</si>
  <si>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</si>
  <si>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декабрь   2012г</t>
  </si>
  <si>
    <t>12.2012г</t>
  </si>
  <si>
    <t>январь   2013г</t>
  </si>
  <si>
    <t>01,2013г</t>
  </si>
  <si>
    <t>01.2013г</t>
  </si>
  <si>
    <t>ремонт водоотведения</t>
  </si>
  <si>
    <t>февраль   2013г</t>
  </si>
  <si>
    <t>02.2013г</t>
  </si>
  <si>
    <t>03,2013г</t>
  </si>
  <si>
    <t>март   2013г</t>
  </si>
  <si>
    <t>материалы   адс</t>
  </si>
  <si>
    <t>материалы адс</t>
  </si>
  <si>
    <t>материалы  адс</t>
  </si>
  <si>
    <t>апрель   2013г</t>
  </si>
  <si>
    <t>04.2013г</t>
  </si>
  <si>
    <t>зарплата ПСД</t>
  </si>
  <si>
    <t xml:space="preserve">тариф </t>
  </si>
  <si>
    <t>04.2013г.</t>
  </si>
  <si>
    <t>Начислено за месяц по  МКД</t>
  </si>
  <si>
    <t>Оплачено  за мес-ц  по МКД</t>
  </si>
  <si>
    <t>Фактические затраты в т.ч. По МКД</t>
  </si>
  <si>
    <t>№ акта</t>
  </si>
  <si>
    <t>сумма в руб.</t>
  </si>
  <si>
    <t>кв.66</t>
  </si>
  <si>
    <t>05,2013г</t>
  </si>
  <si>
    <t>май   2013г</t>
  </si>
  <si>
    <t>05.2013г</t>
  </si>
  <si>
    <t>оплата ПСД</t>
  </si>
  <si>
    <t>июнь   2013г</t>
  </si>
  <si>
    <t>06.2013г</t>
  </si>
  <si>
    <t>04-6.2013г</t>
  </si>
  <si>
    <t>ремонт теплоснабжения  кв.92</t>
  </si>
  <si>
    <t>ремонт  теплоснабжения</t>
  </si>
  <si>
    <t>кв92</t>
  </si>
  <si>
    <t>разборка вентшахт</t>
  </si>
  <si>
    <t>июль   2013г</t>
  </si>
  <si>
    <t>07.2013г</t>
  </si>
  <si>
    <t>ремонт теплоснабжения</t>
  </si>
  <si>
    <t>кв.7</t>
  </si>
  <si>
    <t>кв.22,25</t>
  </si>
  <si>
    <t>август  2013г</t>
  </si>
  <si>
    <t>08.2013г</t>
  </si>
  <si>
    <t>ремонт лавочек</t>
  </si>
  <si>
    <t>сентябрь  2013г</t>
  </si>
  <si>
    <t>09.2013г</t>
  </si>
  <si>
    <t>ул.Гастелло, 19</t>
  </si>
  <si>
    <t xml:space="preserve"> июль  2013г</t>
  </si>
  <si>
    <t>ОООБелово Строй Гарант</t>
  </si>
  <si>
    <t>антена</t>
  </si>
  <si>
    <t>дата</t>
  </si>
  <si>
    <t>S     МКД</t>
  </si>
  <si>
    <t>ООО "БеловоСтройГарант"</t>
  </si>
  <si>
    <t>Сведения о состоянии лицевого счета</t>
  </si>
  <si>
    <t>Адрес:</t>
  </si>
  <si>
    <t>Площадь:</t>
  </si>
  <si>
    <t>м2</t>
  </si>
  <si>
    <t>Месяц:</t>
  </si>
  <si>
    <t>октябрь</t>
  </si>
  <si>
    <t>2013г</t>
  </si>
  <si>
    <t>Тариф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</si>
  <si>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</si>
  <si>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</si>
  <si>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</si>
  <si>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</si>
  <si>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с/с</t>
  </si>
  <si>
    <t>кр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</si>
  <si>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</si>
  <si>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</si>
  <si>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</si>
  <si>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</si>
  <si>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</si>
  <si>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Расходы за месяц всего, в т.ч.:</t>
  </si>
  <si>
    <t>1.1.</t>
  </si>
  <si>
    <t>Содержание:</t>
  </si>
  <si>
    <t>1.1.1.</t>
  </si>
  <si>
    <t>Уборка подъезда</t>
  </si>
  <si>
    <t>1.1.2.</t>
  </si>
  <si>
    <t>Обслуживание и уборка придомовой территории</t>
  </si>
  <si>
    <t>1.1.3.</t>
  </si>
  <si>
    <t>Техническое обслуживание внутридомовых инженерных и электрических сетей</t>
  </si>
  <si>
    <t>1.1.4.</t>
  </si>
  <si>
    <t>Аварийное обслуживание внутридомовых инженерных сетей</t>
  </si>
  <si>
    <t>1.1.5.</t>
  </si>
  <si>
    <t>Общехозяйственные</t>
  </si>
  <si>
    <t>1.2.</t>
  </si>
  <si>
    <t>Выполненные работы:</t>
  </si>
  <si>
    <t>Оплата ПСД</t>
  </si>
  <si>
    <t>Выполненные работы по текущему ремонту за месяц:</t>
  </si>
  <si>
    <t>-материалы(выключатель)</t>
  </si>
  <si>
    <t>-замена запорной арматуры</t>
  </si>
  <si>
    <t>-установка шайб</t>
  </si>
  <si>
    <t>-заделка отверстий</t>
  </si>
  <si>
    <t>-благоустройство</t>
  </si>
  <si>
    <t>-устройство ж/б плит</t>
  </si>
  <si>
    <t>-установка скамейки</t>
  </si>
  <si>
    <t>Остаток денежных средств на начало месяца</t>
  </si>
  <si>
    <t>ТР</t>
  </si>
  <si>
    <t>КР</t>
  </si>
  <si>
    <t>Остаток денежных средств на конец месяца</t>
  </si>
  <si>
    <t>пгт.Новый-Городок, ул.Тухачевского, д.4</t>
  </si>
  <si>
    <t>ноябрь</t>
  </si>
  <si>
    <t>-</t>
  </si>
  <si>
    <t>Выполненные работы и оказанные услуги за месяц всего, в т.ч.:</t>
  </si>
  <si>
    <t>-ремонт теплоснабжения</t>
  </si>
  <si>
    <t>-выключатель (3 шт.)</t>
  </si>
  <si>
    <t>Н.сальдо</t>
  </si>
  <si>
    <t>К.сальдо</t>
  </si>
  <si>
    <t>Расходы</t>
  </si>
  <si>
    <t>Капитальный ремонт,руб.</t>
  </si>
  <si>
    <t>начисл кр</t>
  </si>
  <si>
    <t>Выполненные работы по  ремонту за месяц:</t>
  </si>
  <si>
    <t>-прочистка вентиляции (кв.42)</t>
  </si>
  <si>
    <t>-монтаж мет.поручней</t>
  </si>
  <si>
    <t>-установка креплений</t>
  </si>
  <si>
    <t>январь</t>
  </si>
  <si>
    <t>2014 г</t>
  </si>
  <si>
    <t>н.сальдо</t>
  </si>
  <si>
    <t>начислено</t>
  </si>
  <si>
    <t>к.сальдо</t>
  </si>
  <si>
    <t>расход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</si>
  <si>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</si>
  <si>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</si>
  <si>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</si>
  <si>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</si>
  <si>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</si>
  <si>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</si>
  <si>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</si>
  <si>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</si>
  <si>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</si>
  <si>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</si>
  <si>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</si>
  <si>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</si>
  <si>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</t>
  </si>
  <si>
    <t>-промывка коллектора</t>
  </si>
  <si>
    <t>-ремонт ниши</t>
  </si>
  <si>
    <t>-ремонт поручней</t>
  </si>
  <si>
    <t>-ремонт системы х.в.с. (кв.53,56,59,62,65)</t>
  </si>
  <si>
    <t>февраль</t>
  </si>
  <si>
    <t>март</t>
  </si>
  <si>
    <t>Исполнитель: гл.экономист Попова Е.О.</t>
  </si>
  <si>
    <t>т.3-39-09</t>
  </si>
  <si>
    <t>Корректировка КР</t>
  </si>
  <si>
    <t>-ремонт системы х.в.с.(кв.53)</t>
  </si>
  <si>
    <t>-установка замков</t>
  </si>
  <si>
    <t>-очистка подвала</t>
  </si>
  <si>
    <t>-ремонт кровли</t>
  </si>
  <si>
    <t>апрель</t>
  </si>
  <si>
    <t>-ремонт системы х.в.с.(кв.37)</t>
  </si>
  <si>
    <t>-установка датчика движения</t>
  </si>
  <si>
    <t>-ремонт теплоснабжения(кв.9)</t>
  </si>
  <si>
    <t>июнь</t>
  </si>
  <si>
    <t>-покос травы</t>
  </si>
  <si>
    <t>-ремонт бетонных крылец</t>
  </si>
  <si>
    <t>-установка летнего водопровода</t>
  </si>
  <si>
    <t>июль</t>
  </si>
  <si>
    <t>-завоз песка</t>
  </si>
  <si>
    <t>август</t>
  </si>
  <si>
    <t>-датчик движения,светильник</t>
  </si>
  <si>
    <t>-ремонт продухов</t>
  </si>
  <si>
    <t>софинансирование со стаьи КР</t>
  </si>
  <si>
    <t>сентябрь</t>
  </si>
  <si>
    <t>*расходы КР за выполненные работы по ремонту теплоснабжения о8.14 г.согласно протоокла общего собрания собственников МКД</t>
  </si>
  <si>
    <t>Расходы*</t>
  </si>
  <si>
    <t>ДОЛГ Н</t>
  </si>
  <si>
    <t>ДОЛГ К</t>
  </si>
  <si>
    <t>На начало месяца</t>
  </si>
  <si>
    <t>На конец месяца</t>
  </si>
  <si>
    <t>проверка</t>
  </si>
  <si>
    <t>Задолженность по оплате  ТР</t>
  </si>
  <si>
    <t>Финансовый результат МКД на начало месяца</t>
  </si>
  <si>
    <t>Финансовый результат МКД  на конец месяца</t>
  </si>
  <si>
    <t>-смена датчиков движения</t>
  </si>
  <si>
    <t>6 шт.</t>
  </si>
  <si>
    <t>-установка прибора х.в.с.</t>
  </si>
  <si>
    <t>1 узел</t>
  </si>
  <si>
    <t>-прочистка вентиляции</t>
  </si>
  <si>
    <t>2015 г</t>
  </si>
  <si>
    <t>-установка замка, смена остекления</t>
  </si>
  <si>
    <t>-замена лампы ДНАТ</t>
  </si>
  <si>
    <t>-ремонт системы хвс и гвс</t>
  </si>
  <si>
    <t>1,5 м</t>
  </si>
  <si>
    <t>КР с ЕЗ</t>
  </si>
  <si>
    <t>р.</t>
  </si>
  <si>
    <t>-замена патрона</t>
  </si>
  <si>
    <t>-смена остекления</t>
  </si>
  <si>
    <t>-ремонт системы хвс</t>
  </si>
  <si>
    <t>-ремонт теплоснабжения (кв.4)</t>
  </si>
  <si>
    <t>обс опл</t>
  </si>
  <si>
    <t>кр начисл</t>
  </si>
  <si>
    <t>кр опл</t>
  </si>
  <si>
    <t>-освещение теплового узла</t>
  </si>
  <si>
    <t>-прочистка вентиляции (кв.41)</t>
  </si>
  <si>
    <t>-ремонт системы х.в.с. (кв. 22,25,28)</t>
  </si>
  <si>
    <t>Исполнитель: гл.экономист Лебедева А.В.</t>
  </si>
  <si>
    <t>кр к.сальд</t>
  </si>
  <si>
    <t>ПСД опл</t>
  </si>
  <si>
    <t>ПСД к.сальд</t>
  </si>
  <si>
    <t>Управление МКД</t>
  </si>
  <si>
    <t>-изготовление и установка песочницы, завоз песка</t>
  </si>
  <si>
    <t>-ремонт подвального спуска</t>
  </si>
  <si>
    <t>-ремонт водостоков</t>
  </si>
  <si>
    <t>-очистка канализационной сети</t>
  </si>
  <si>
    <t>Оплата ПСД*</t>
  </si>
  <si>
    <t>Расходы**</t>
  </si>
  <si>
    <t>**расходы КР согласно протокола общего собрания собственников МКД</t>
  </si>
  <si>
    <t>Корректировка</t>
  </si>
  <si>
    <t>* за исключением нанимателей муниципальных жилых помещений</t>
  </si>
  <si>
    <r>
      <t xml:space="preserve">Фактич.остаток </t>
    </r>
    <r>
      <rPr>
        <sz val="11"/>
        <color theme="1"/>
        <rFont val="Calibri"/>
        <family val="2"/>
      </rPr>
      <t>("коррек.+оплачено-расходы")</t>
    </r>
  </si>
  <si>
    <t>-ремонт дверей, продуха</t>
  </si>
  <si>
    <t>-ремонт теплоснабжения (кв.27)</t>
  </si>
  <si>
    <t>-материалы</t>
  </si>
  <si>
    <t>-установка табличек</t>
  </si>
  <si>
    <t>-ремонр лестничных ограждений</t>
  </si>
  <si>
    <t>-ремонт системы г.в.с. (кв. 85)</t>
  </si>
  <si>
    <t>-замена запорной арматуры (подвал)</t>
  </si>
  <si>
    <t>-ремонт водоотведения (подвал)</t>
  </si>
  <si>
    <t>-ремонт отмостки</t>
  </si>
  <si>
    <t>-замена датчика движения, патрона</t>
  </si>
  <si>
    <t>-ремонт теплоснабжения (кв.21)</t>
  </si>
  <si>
    <t>-изготовление и монтаж ограждения узла управления</t>
  </si>
  <si>
    <t>за 2015 г.</t>
  </si>
  <si>
    <t>только жил.площадь с 08.2015 г.</t>
  </si>
  <si>
    <t xml:space="preserve"> начислено всего ж.п.</t>
  </si>
  <si>
    <t>оплачено ж.п. всего</t>
  </si>
  <si>
    <t>псд</t>
  </si>
  <si>
    <t>тр</t>
  </si>
  <si>
    <t>тр выполнено с 08.2015</t>
  </si>
  <si>
    <t>2016 г</t>
  </si>
  <si>
    <t>-замена датчика движения (6 под.)</t>
  </si>
  <si>
    <t>Ремонт водоотведения кв.23</t>
  </si>
  <si>
    <t>демонтаж врезок, установка заглушек кв.17,18,20,33,80</t>
  </si>
  <si>
    <t>навеска замка 6под.</t>
  </si>
  <si>
    <t>ремонт цоколя</t>
  </si>
  <si>
    <t>Замена запорной арматуры (подвал)</t>
  </si>
  <si>
    <t>прокладка водопровода х и г.в</t>
  </si>
  <si>
    <t>доставка,выгрузка песка</t>
  </si>
  <si>
    <t>кв.23 ремонт системы х.в.с.</t>
  </si>
  <si>
    <t>замена датчика движения</t>
  </si>
  <si>
    <t xml:space="preserve">смена остекления </t>
  </si>
  <si>
    <t>(подвал) теплоизоляционные работы</t>
  </si>
  <si>
    <t>изготовление и установка лавочек</t>
  </si>
  <si>
    <t>дезинсекция подвала</t>
  </si>
  <si>
    <t>кв.84 ремонт системы х. в.с.</t>
  </si>
  <si>
    <t>герметизация плит перекрытия в подвале</t>
  </si>
  <si>
    <t>изготовление чипа</t>
  </si>
  <si>
    <t>перенос узла учета х.в.с.</t>
  </si>
  <si>
    <t>2017 г</t>
  </si>
  <si>
    <t>ОДН эл/эн</t>
  </si>
  <si>
    <t>ОДН опл</t>
  </si>
  <si>
    <t>кв.42 ремонт теплоснабжения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</si>
</sst>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&quot;$&quot;* #,##0.00_);_(&quot;$&quot;* \(#,##0.00\);_(&quot;$&quot;* &quot;-&quot;??_);_(@_)"/>
    <numFmt numFmtId="166" formatCode="_-* #,##0.00[$р.-419]_-;\-* #,##0.00[$р.-419]_-;_-* &quot;-&quot;??[$р.-419]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color indexed="62"/>
      <name val="Arial Cyr"/>
      <family val="0"/>
    </font>
    <font>
      <b/>
      <i/>
      <u val="single"/>
      <sz val="10"/>
      <color indexed="14"/>
      <name val="Arial Cyr"/>
      <family val="0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3CC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FF00"/>
      <name val="Calibri"/>
      <family val="2"/>
    </font>
    <font>
      <sz val="12"/>
      <color theme="1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0"/>
      <color theme="1"/>
      <name val="Calibri"/>
      <family val="2"/>
    </font>
    <font>
      <b/>
      <sz val="10"/>
      <color rgb="FF00FF00"/>
      <name val="Calibri"/>
      <family val="2"/>
    </font>
    <font>
      <b/>
      <sz val="12"/>
      <color theme="0"/>
      <name val="Calibri"/>
      <family val="2"/>
    </font>
    <font>
      <b/>
      <sz val="10"/>
      <color theme="3" tint="0.39998000860214233"/>
      <name val="Arial Cyr"/>
      <family val="0"/>
    </font>
    <font>
      <b/>
      <i/>
      <u val="single"/>
      <sz val="10"/>
      <color rgb="FFFF33CC"/>
      <name val="Arial Cyr"/>
      <family val="0"/>
    </font>
    <font>
      <u val="single"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62" fillId="34" borderId="10" xfId="0" applyNumberFormat="1" applyFont="1" applyFill="1" applyBorder="1" applyAlignment="1">
      <alignment/>
    </xf>
    <xf numFmtId="2" fontId="53" fillId="34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2" fontId="53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63" fillId="36" borderId="18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3" fillId="37" borderId="18" xfId="0" applyFont="1" applyFill="1" applyBorder="1" applyAlignment="1">
      <alignment/>
    </xf>
    <xf numFmtId="0" fontId="63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3" fillId="33" borderId="18" xfId="0" applyFont="1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Fill="1" applyBorder="1" applyAlignment="1">
      <alignment vertical="center"/>
    </xf>
    <xf numFmtId="0" fontId="31" fillId="34" borderId="22" xfId="55" applyFont="1" applyFill="1" applyBorder="1">
      <alignment/>
      <protection/>
    </xf>
    <xf numFmtId="0" fontId="53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53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3" fillId="33" borderId="18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0" xfId="52" applyFont="1">
      <alignment/>
      <protection/>
    </xf>
    <xf numFmtId="0" fontId="0" fillId="0" borderId="10" xfId="52" applyFont="1" applyBorder="1">
      <alignment/>
      <protection/>
    </xf>
    <xf numFmtId="0" fontId="0" fillId="0" borderId="0" xfId="52" applyFont="1" applyBorder="1">
      <alignment/>
      <protection/>
    </xf>
    <xf numFmtId="0" fontId="66" fillId="0" borderId="0" xfId="52" applyFont="1">
      <alignment/>
      <protection/>
    </xf>
    <xf numFmtId="4" fontId="66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4" fontId="64" fillId="0" borderId="0" xfId="52" applyNumberFormat="1" applyFont="1">
      <alignment/>
      <protection/>
    </xf>
    <xf numFmtId="4" fontId="63" fillId="0" borderId="0" xfId="52" applyNumberFormat="1" applyFont="1">
      <alignment/>
      <protection/>
    </xf>
    <xf numFmtId="164" fontId="64" fillId="0" borderId="0" xfId="52" applyNumberFormat="1" applyFont="1" applyFill="1">
      <alignment/>
      <protection/>
    </xf>
    <xf numFmtId="4" fontId="64" fillId="0" borderId="0" xfId="52" applyNumberFormat="1" applyFont="1" applyAlignment="1">
      <alignment horizont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67" fillId="0" borderId="0" xfId="52" applyFont="1" applyAlignment="1">
      <alignment horizontal="center" vertical="center"/>
      <protection/>
    </xf>
    <xf numFmtId="4" fontId="68" fillId="38" borderId="10" xfId="52" applyNumberFormat="1" applyFont="1" applyFill="1" applyBorder="1">
      <alignment/>
      <protection/>
    </xf>
    <xf numFmtId="2" fontId="69" fillId="39" borderId="0" xfId="53" applyNumberFormat="1" applyFont="1" applyFill="1" applyAlignment="1">
      <alignment horizontal="center" vertical="center"/>
      <protection/>
    </xf>
    <xf numFmtId="2" fontId="70" fillId="39" borderId="0" xfId="54" applyNumberFormat="1" applyFont="1" applyFill="1" applyBorder="1" applyAlignment="1">
      <alignment horizontal="center" vertical="center"/>
      <protection/>
    </xf>
    <xf numFmtId="4" fontId="0" fillId="0" borderId="10" xfId="52" applyNumberFormat="1" applyFont="1" applyBorder="1">
      <alignment/>
      <protection/>
    </xf>
    <xf numFmtId="4" fontId="64" fillId="0" borderId="0" xfId="52" applyNumberFormat="1" applyFont="1" applyBorder="1" applyAlignment="1">
      <alignment horizontal="left"/>
      <protection/>
    </xf>
    <xf numFmtId="4" fontId="63" fillId="0" borderId="0" xfId="52" applyNumberFormat="1" applyFont="1" applyFill="1" applyBorder="1" applyAlignment="1">
      <alignment/>
      <protection/>
    </xf>
    <xf numFmtId="4" fontId="64" fillId="0" borderId="0" xfId="52" applyNumberFormat="1" applyFont="1" applyFill="1" applyBorder="1" applyAlignment="1">
      <alignment/>
      <protection/>
    </xf>
    <xf numFmtId="4" fontId="64" fillId="0" borderId="10" xfId="52" applyNumberFormat="1" applyFont="1" applyFill="1" applyBorder="1" applyAlignment="1">
      <alignment horizontal="center"/>
      <protection/>
    </xf>
    <xf numFmtId="4" fontId="66" fillId="0" borderId="0" xfId="52" applyNumberFormat="1" applyFont="1" applyBorder="1" applyAlignment="1">
      <alignment horizontal="left"/>
      <protection/>
    </xf>
    <xf numFmtId="4" fontId="63" fillId="0" borderId="10" xfId="52" applyNumberFormat="1" applyFont="1" applyBorder="1" applyAlignment="1">
      <alignment horizontal="left"/>
      <protection/>
    </xf>
    <xf numFmtId="4" fontId="63" fillId="0" borderId="10" xfId="52" applyNumberFormat="1" applyFont="1" applyBorder="1">
      <alignment/>
      <protection/>
    </xf>
    <xf numFmtId="4" fontId="63" fillId="0" borderId="11" xfId="52" applyNumberFormat="1" applyFont="1" applyBorder="1" applyAlignment="1">
      <alignment horizontal="left" wrapText="1"/>
      <protection/>
    </xf>
    <xf numFmtId="4" fontId="64" fillId="0" borderId="12" xfId="52" applyNumberFormat="1" applyFont="1" applyFill="1" applyBorder="1" applyAlignment="1">
      <alignment horizontal="center" wrapText="1"/>
      <protection/>
    </xf>
    <xf numFmtId="4" fontId="66" fillId="0" borderId="0" xfId="52" applyNumberFormat="1" applyFont="1" applyBorder="1">
      <alignment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53" fillId="0" borderId="10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center" vertical="center"/>
      <protection/>
    </xf>
    <xf numFmtId="4" fontId="0" fillId="35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3" xfId="52" applyBorder="1" applyAlignment="1">
      <alignment vertical="center"/>
      <protection/>
    </xf>
    <xf numFmtId="0" fontId="64" fillId="0" borderId="0" xfId="52" applyFont="1">
      <alignment/>
      <protection/>
    </xf>
    <xf numFmtId="0" fontId="63" fillId="0" borderId="0" xfId="52" applyFont="1">
      <alignment/>
      <protection/>
    </xf>
    <xf numFmtId="0" fontId="64" fillId="0" borderId="10" xfId="52" applyFont="1" applyBorder="1">
      <alignment/>
      <protection/>
    </xf>
    <xf numFmtId="0" fontId="63" fillId="0" borderId="10" xfId="52" applyFont="1" applyBorder="1">
      <alignment/>
      <protection/>
    </xf>
    <xf numFmtId="0" fontId="63" fillId="0" borderId="0" xfId="52" applyFont="1" applyBorder="1">
      <alignment/>
      <protection/>
    </xf>
    <xf numFmtId="0" fontId="64" fillId="34" borderId="10" xfId="52" applyFont="1" applyFill="1" applyBorder="1">
      <alignment/>
      <protection/>
    </xf>
    <xf numFmtId="2" fontId="64" fillId="34" borderId="10" xfId="52" applyNumberFormat="1" applyFont="1" applyFill="1" applyBorder="1">
      <alignment/>
      <protection/>
    </xf>
    <xf numFmtId="0" fontId="64" fillId="0" borderId="0" xfId="52" applyFont="1" applyBorder="1">
      <alignment/>
      <protection/>
    </xf>
    <xf numFmtId="0" fontId="63" fillId="0" borderId="13" xfId="52" applyFont="1" applyBorder="1">
      <alignment/>
      <protection/>
    </xf>
    <xf numFmtId="0" fontId="37" fillId="0" borderId="24" xfId="56" applyFont="1" applyBorder="1" applyAlignment="1">
      <alignment horizontal="center" wrapText="1"/>
      <protection/>
    </xf>
    <xf numFmtId="0" fontId="63" fillId="0" borderId="14" xfId="52" applyFont="1" applyBorder="1">
      <alignment/>
      <protection/>
    </xf>
    <xf numFmtId="0" fontId="37" fillId="0" borderId="26" xfId="56" applyFont="1" applyBorder="1" applyAlignment="1">
      <alignment horizontal="center" wrapText="1"/>
      <protection/>
    </xf>
    <xf numFmtId="0" fontId="64" fillId="0" borderId="14" xfId="52" applyFont="1" applyBorder="1">
      <alignment/>
      <protection/>
    </xf>
    <xf numFmtId="0" fontId="38" fillId="34" borderId="27" xfId="52" applyFont="1" applyFill="1" applyBorder="1">
      <alignment/>
      <protection/>
    </xf>
    <xf numFmtId="0" fontId="38" fillId="0" borderId="27" xfId="52" applyFont="1" applyBorder="1">
      <alignment/>
      <protection/>
    </xf>
    <xf numFmtId="0" fontId="64" fillId="0" borderId="10" xfId="52" applyFont="1" applyFill="1" applyBorder="1">
      <alignment/>
      <protection/>
    </xf>
    <xf numFmtId="2" fontId="63" fillId="34" borderId="10" xfId="52" applyNumberFormat="1" applyFont="1" applyFill="1" applyBorder="1">
      <alignment/>
      <protection/>
    </xf>
    <xf numFmtId="2" fontId="64" fillId="0" borderId="10" xfId="52" applyNumberFormat="1" applyFont="1" applyBorder="1">
      <alignment/>
      <protection/>
    </xf>
    <xf numFmtId="4" fontId="64" fillId="0" borderId="13" xfId="52" applyNumberFormat="1" applyFont="1" applyBorder="1" applyAlignment="1">
      <alignment horizontal="center" vertical="center"/>
      <protection/>
    </xf>
    <xf numFmtId="4" fontId="64" fillId="0" borderId="10" xfId="52" applyNumberFormat="1" applyFont="1" applyBorder="1" applyAlignment="1">
      <alignment horizontal="center" vertical="center"/>
      <protection/>
    </xf>
    <xf numFmtId="4" fontId="64" fillId="0" borderId="10" xfId="52" applyNumberFormat="1" applyFont="1" applyFill="1" applyBorder="1" applyAlignment="1">
      <alignment horizontal="center" vertical="center" wrapText="1"/>
      <protection/>
    </xf>
    <xf numFmtId="4" fontId="63" fillId="38" borderId="10" xfId="52" applyNumberFormat="1" applyFont="1" applyFill="1" applyBorder="1" applyAlignment="1">
      <alignment horizontal="center"/>
      <protection/>
    </xf>
    <xf numFmtId="4" fontId="63" fillId="38" borderId="10" xfId="52" applyNumberFormat="1" applyFont="1" applyFill="1" applyBorder="1">
      <alignment/>
      <protection/>
    </xf>
    <xf numFmtId="4" fontId="64" fillId="38" borderId="10" xfId="52" applyNumberFormat="1" applyFont="1" applyFill="1" applyBorder="1">
      <alignment/>
      <protection/>
    </xf>
    <xf numFmtId="4" fontId="63" fillId="0" borderId="10" xfId="52" applyNumberFormat="1" applyFont="1" applyBorder="1" applyAlignment="1">
      <alignment horizontal="center"/>
      <protection/>
    </xf>
    <xf numFmtId="4" fontId="64" fillId="0" borderId="10" xfId="52" applyNumberFormat="1" applyFont="1" applyBorder="1">
      <alignment/>
      <protection/>
    </xf>
    <xf numFmtId="0" fontId="64" fillId="0" borderId="0" xfId="52" applyFont="1" applyFill="1" applyBorder="1">
      <alignment/>
      <protection/>
    </xf>
    <xf numFmtId="4" fontId="64" fillId="0" borderId="0" xfId="52" applyNumberFormat="1" applyFont="1" applyFill="1" applyBorder="1">
      <alignment/>
      <protection/>
    </xf>
    <xf numFmtId="0" fontId="64" fillId="0" borderId="0" xfId="52" applyFont="1" applyAlignment="1">
      <alignment horizontal="right"/>
      <protection/>
    </xf>
    <xf numFmtId="4" fontId="64" fillId="0" borderId="10" xfId="52" applyNumberFormat="1" applyFont="1" applyBorder="1" applyAlignment="1">
      <alignment horizontal="right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Fill="1" applyBorder="1">
      <alignment/>
      <protection/>
    </xf>
    <xf numFmtId="4" fontId="64" fillId="0" borderId="0" xfId="52" applyNumberFormat="1" applyFont="1" applyBorder="1">
      <alignment/>
      <protection/>
    </xf>
    <xf numFmtId="4" fontId="64" fillId="0" borderId="14" xfId="52" applyNumberFormat="1" applyFont="1" applyFill="1" applyBorder="1">
      <alignment/>
      <protection/>
    </xf>
    <xf numFmtId="4" fontId="38" fillId="0" borderId="14" xfId="52" applyNumberFormat="1" applyFont="1" applyFill="1" applyBorder="1">
      <alignment/>
      <protection/>
    </xf>
    <xf numFmtId="4" fontId="38" fillId="0" borderId="10" xfId="52" applyNumberFormat="1" applyFont="1" applyFill="1" applyBorder="1">
      <alignment/>
      <protection/>
    </xf>
    <xf numFmtId="4" fontId="64" fillId="0" borderId="0" xfId="52" applyNumberFormat="1" applyFont="1" applyFill="1" applyBorder="1" applyAlignment="1">
      <alignment wrapText="1"/>
      <protection/>
    </xf>
    <xf numFmtId="4" fontId="64" fillId="0" borderId="0" xfId="52" applyNumberFormat="1" applyFont="1" applyBorder="1" applyAlignment="1">
      <alignment wrapText="1"/>
      <protection/>
    </xf>
    <xf numFmtId="4" fontId="64" fillId="0" borderId="0" xfId="52" applyNumberFormat="1" applyFont="1" applyFill="1" applyBorder="1" applyAlignment="1">
      <alignment horizontal="right"/>
      <protection/>
    </xf>
    <xf numFmtId="4" fontId="64" fillId="0" borderId="0" xfId="52" applyNumberFormat="1" applyFont="1" applyFill="1">
      <alignment/>
      <protection/>
    </xf>
    <xf numFmtId="4" fontId="63" fillId="0" borderId="0" xfId="52" applyNumberFormat="1" applyFont="1" applyBorder="1" applyAlignment="1">
      <alignment vertical="center"/>
      <protection/>
    </xf>
    <xf numFmtId="4" fontId="66" fillId="0" borderId="0" xfId="52" applyNumberFormat="1" applyFont="1" applyFill="1" applyBorder="1" applyAlignment="1">
      <alignment wrapText="1"/>
      <protection/>
    </xf>
    <xf numFmtId="4" fontId="66" fillId="0" borderId="0" xfId="52" applyNumberFormat="1" applyFont="1" applyBorder="1" applyAlignment="1">
      <alignment wrapText="1"/>
      <protection/>
    </xf>
    <xf numFmtId="4" fontId="66" fillId="0" borderId="0" xfId="52" applyNumberFormat="1" applyFont="1" applyFill="1" applyBorder="1" applyAlignment="1">
      <alignment horizontal="left"/>
      <protection/>
    </xf>
    <xf numFmtId="4" fontId="71" fillId="0" borderId="0" xfId="52" applyNumberFormat="1" applyFont="1" applyFill="1" applyBorder="1" applyAlignment="1">
      <alignment/>
      <protection/>
    </xf>
    <xf numFmtId="4" fontId="66" fillId="0" borderId="0" xfId="52" applyNumberFormat="1" applyFont="1" applyFill="1" applyBorder="1" applyAlignment="1">
      <alignment/>
      <protection/>
    </xf>
    <xf numFmtId="4" fontId="66" fillId="0" borderId="13" xfId="52" applyNumberFormat="1" applyFont="1" applyBorder="1" applyAlignment="1">
      <alignment horizontal="center"/>
      <protection/>
    </xf>
    <xf numFmtId="4" fontId="71" fillId="0" borderId="0" xfId="52" applyNumberFormat="1" applyFont="1">
      <alignment/>
      <protection/>
    </xf>
    <xf numFmtId="4" fontId="66" fillId="0" borderId="0" xfId="52" applyNumberFormat="1" applyFont="1" applyAlignment="1">
      <alignment horizontal="center"/>
      <protection/>
    </xf>
    <xf numFmtId="0" fontId="66" fillId="0" borderId="10" xfId="52" applyFont="1" applyBorder="1">
      <alignment/>
      <protection/>
    </xf>
    <xf numFmtId="0" fontId="72" fillId="0" borderId="0" xfId="52" applyFont="1" applyAlignment="1">
      <alignment horizontal="center" vertical="center"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4" fontId="64" fillId="0" borderId="0" xfId="52" applyNumberFormat="1" applyFont="1" applyFill="1" applyBorder="1" applyAlignment="1">
      <alignment vertical="center"/>
      <protection/>
    </xf>
    <xf numFmtId="4" fontId="0" fillId="0" borderId="0" xfId="52" applyNumberFormat="1" applyFont="1" applyBorder="1">
      <alignment/>
      <protection/>
    </xf>
    <xf numFmtId="0" fontId="64" fillId="0" borderId="10" xfId="52" applyFont="1" applyFill="1" applyBorder="1" applyAlignment="1">
      <alignment horizontal="center"/>
      <protection/>
    </xf>
    <xf numFmtId="0" fontId="66" fillId="0" borderId="0" xfId="52" applyFont="1" applyAlignment="1">
      <alignment horizontal="right"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0" fontId="0" fillId="0" borderId="0" xfId="0" applyAlignment="1" applyProtection="1">
      <alignment/>
      <protection hidden="1"/>
    </xf>
    <xf numFmtId="0" fontId="53" fillId="0" borderId="13" xfId="0" applyFont="1" applyBorder="1" applyAlignment="1" applyProtection="1">
      <alignment horizontal="center"/>
      <protection hidden="1"/>
    </xf>
    <xf numFmtId="4" fontId="63" fillId="40" borderId="10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73" fillId="0" borderId="10" xfId="0" applyFont="1" applyBorder="1" applyAlignment="1" applyProtection="1">
      <alignment horizontal="center"/>
      <protection hidden="1"/>
    </xf>
    <xf numFmtId="4" fontId="73" fillId="0" borderId="10" xfId="0" applyNumberFormat="1" applyFont="1" applyBorder="1" applyAlignment="1" applyProtection="1">
      <alignment horizontal="center"/>
      <protection hidden="1"/>
    </xf>
    <xf numFmtId="4" fontId="53" fillId="0" borderId="0" xfId="52" applyNumberFormat="1" applyFont="1" applyBorder="1" applyAlignment="1">
      <alignment horizontal="center" vertical="center"/>
      <protection/>
    </xf>
    <xf numFmtId="4" fontId="0" fillId="0" borderId="0" xfId="52" applyNumberFormat="1" applyFont="1" applyBorder="1" applyAlignment="1">
      <alignment horizontal="center" vertical="center"/>
      <protection/>
    </xf>
    <xf numFmtId="4" fontId="0" fillId="35" borderId="0" xfId="52" applyNumberForma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4" fontId="0" fillId="0" borderId="10" xfId="0" applyNumberFormat="1" applyFont="1" applyBorder="1" applyAlignment="1" applyProtection="1">
      <alignment/>
      <protection hidden="1"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0" fontId="42" fillId="0" borderId="0" xfId="52" applyFont="1">
      <alignment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4" fontId="0" fillId="0" borderId="10" xfId="0" applyNumberFormat="1" applyFont="1" applyBorder="1" applyAlignment="1" applyProtection="1">
      <alignment wrapText="1"/>
      <protection hidden="1"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2" fontId="74" fillId="41" borderId="0" xfId="0" applyNumberFormat="1" applyFont="1" applyFill="1" applyAlignment="1">
      <alignment horizontal="center"/>
    </xf>
    <xf numFmtId="2" fontId="75" fillId="41" borderId="0" xfId="0" applyNumberFormat="1" applyFont="1" applyFill="1" applyAlignment="1">
      <alignment horizontal="center"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4" fontId="5" fillId="39" borderId="0" xfId="0" applyNumberFormat="1" applyFont="1" applyFill="1" applyAlignment="1">
      <alignment horizontal="center"/>
    </xf>
    <xf numFmtId="2" fontId="5" fillId="42" borderId="0" xfId="0" applyNumberFormat="1" applyFont="1" applyFill="1" applyAlignment="1">
      <alignment horizontal="center"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2" fontId="6" fillId="43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right"/>
    </xf>
    <xf numFmtId="2" fontId="0" fillId="42" borderId="28" xfId="0" applyNumberFormat="1" applyFill="1" applyBorder="1" applyAlignment="1">
      <alignment horizontal="right"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2" fontId="0" fillId="43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42" borderId="0" xfId="0" applyNumberFormat="1" applyFill="1" applyAlignment="1">
      <alignment horizontal="right"/>
    </xf>
    <xf numFmtId="4" fontId="7" fillId="44" borderId="0" xfId="0" applyNumberFormat="1" applyFont="1" applyFill="1" applyAlignment="1">
      <alignment horizontal="center"/>
    </xf>
    <xf numFmtId="2" fontId="0" fillId="45" borderId="0" xfId="0" applyNumberFormat="1" applyFill="1" applyAlignment="1">
      <alignment horizontal="right"/>
    </xf>
    <xf numFmtId="4" fontId="76" fillId="0" borderId="0" xfId="52" applyNumberFormat="1" applyFont="1">
      <alignment/>
      <protection/>
    </xf>
    <xf numFmtId="0" fontId="64" fillId="0" borderId="0" xfId="52" applyFont="1" applyProtection="1">
      <alignment/>
      <protection hidden="1"/>
    </xf>
    <xf numFmtId="0" fontId="0" fillId="0" borderId="0" xfId="52" applyFont="1" applyProtection="1">
      <alignment/>
      <protection hidden="1"/>
    </xf>
    <xf numFmtId="0" fontId="63" fillId="0" borderId="0" xfId="52" applyFont="1" applyProtection="1">
      <alignment/>
      <protection hidden="1"/>
    </xf>
    <xf numFmtId="0" fontId="64" fillId="0" borderId="10" xfId="52" applyFont="1" applyBorder="1" applyProtection="1">
      <alignment/>
      <protection hidden="1"/>
    </xf>
    <xf numFmtId="0" fontId="63" fillId="0" borderId="10" xfId="52" applyFont="1" applyBorder="1" applyProtection="1">
      <alignment/>
      <protection hidden="1"/>
    </xf>
    <xf numFmtId="0" fontId="63" fillId="0" borderId="0" xfId="52" applyFont="1" applyBorder="1" applyProtection="1">
      <alignment/>
      <protection hidden="1"/>
    </xf>
    <xf numFmtId="0" fontId="64" fillId="34" borderId="10" xfId="52" applyFont="1" applyFill="1" applyBorder="1" applyProtection="1">
      <alignment/>
      <protection hidden="1"/>
    </xf>
    <xf numFmtId="2" fontId="64" fillId="34" borderId="10" xfId="52" applyNumberFormat="1" applyFont="1" applyFill="1" applyBorder="1" applyProtection="1">
      <alignment/>
      <protection hidden="1"/>
    </xf>
    <xf numFmtId="0" fontId="64" fillId="0" borderId="0" xfId="52" applyFont="1" applyBorder="1" applyProtection="1">
      <alignment/>
      <protection hidden="1"/>
    </xf>
    <xf numFmtId="0" fontId="63" fillId="0" borderId="13" xfId="52" applyFont="1" applyBorder="1" applyProtection="1">
      <alignment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0" fillId="0" borderId="0" xfId="52" applyFont="1" applyBorder="1" applyProtection="1">
      <alignment/>
      <protection hidden="1"/>
    </xf>
    <xf numFmtId="0" fontId="63" fillId="0" borderId="14" xfId="52" applyFont="1" applyBorder="1" applyProtection="1">
      <alignment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0" fontId="64" fillId="0" borderId="14" xfId="52" applyFont="1" applyBorder="1" applyProtection="1">
      <alignment/>
      <protection hidden="1"/>
    </xf>
    <xf numFmtId="0" fontId="38" fillId="34" borderId="27" xfId="52" applyFont="1" applyFill="1" applyBorder="1" applyProtection="1">
      <alignment/>
      <protection hidden="1"/>
    </xf>
    <xf numFmtId="0" fontId="38" fillId="0" borderId="27" xfId="52" applyFont="1" applyBorder="1" applyProtection="1">
      <alignment/>
      <protection hidden="1"/>
    </xf>
    <xf numFmtId="0" fontId="64" fillId="0" borderId="10" xfId="52" applyFont="1" applyFill="1" applyBorder="1" applyProtection="1">
      <alignment/>
      <protection hidden="1"/>
    </xf>
    <xf numFmtId="2" fontId="63" fillId="34" borderId="10" xfId="52" applyNumberFormat="1" applyFont="1" applyFill="1" applyBorder="1" applyProtection="1">
      <alignment/>
      <protection hidden="1"/>
    </xf>
    <xf numFmtId="2" fontId="64" fillId="0" borderId="10" xfId="52" applyNumberFormat="1" applyFont="1" applyBorder="1" applyProtection="1">
      <alignment/>
      <protection hidden="1"/>
    </xf>
    <xf numFmtId="4" fontId="64" fillId="0" borderId="0" xfId="52" applyNumberFormat="1" applyFont="1" applyProtection="1">
      <alignment/>
      <protection hidden="1"/>
    </xf>
    <xf numFmtId="4" fontId="63" fillId="0" borderId="0" xfId="52" applyNumberFormat="1" applyFont="1" applyProtection="1">
      <alignment/>
      <protection hidden="1"/>
    </xf>
    <xf numFmtId="164" fontId="64" fillId="0" borderId="0" xfId="52" applyNumberFormat="1" applyFont="1" applyFill="1" applyProtection="1">
      <alignment/>
      <protection hidden="1"/>
    </xf>
    <xf numFmtId="4" fontId="64" fillId="0" borderId="0" xfId="52" applyNumberFormat="1" applyFont="1" applyAlignment="1" applyProtection="1">
      <alignment horizontal="center"/>
      <protection hidden="1"/>
    </xf>
    <xf numFmtId="4" fontId="64" fillId="0" borderId="13" xfId="52" applyNumberFormat="1" applyFont="1" applyBorder="1" applyAlignment="1" applyProtection="1">
      <alignment horizontal="center" vertical="center"/>
      <protection hidden="1"/>
    </xf>
    <xf numFmtId="4" fontId="64" fillId="0" borderId="10" xfId="52" applyNumberFormat="1" applyFont="1" applyBorder="1" applyAlignment="1" applyProtection="1">
      <alignment horizontal="center" vertical="center"/>
      <protection hidden="1"/>
    </xf>
    <xf numFmtId="4" fontId="6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0" fontId="67" fillId="0" borderId="0" xfId="52" applyFont="1" applyAlignment="1" applyProtection="1">
      <alignment horizontal="center" vertical="center"/>
      <protection hidden="1"/>
    </xf>
    <xf numFmtId="4" fontId="66" fillId="0" borderId="0" xfId="52" applyNumberFormat="1" applyFont="1" applyProtection="1">
      <alignment/>
      <protection hidden="1"/>
    </xf>
    <xf numFmtId="4" fontId="71" fillId="0" borderId="0" xfId="52" applyNumberFormat="1" applyFont="1" applyProtection="1">
      <alignment/>
      <protection hidden="1"/>
    </xf>
    <xf numFmtId="4" fontId="66" fillId="0" borderId="0" xfId="52" applyNumberFormat="1" applyFont="1" applyAlignment="1" applyProtection="1">
      <alignment horizontal="center"/>
      <protection hidden="1"/>
    </xf>
    <xf numFmtId="4" fontId="66" fillId="0" borderId="13" xfId="52" applyNumberFormat="1" applyFont="1" applyBorder="1" applyAlignment="1" applyProtection="1">
      <alignment horizontal="center"/>
      <protection hidden="1"/>
    </xf>
    <xf numFmtId="0" fontId="66" fillId="0" borderId="0" xfId="52" applyFont="1" applyProtection="1">
      <alignment/>
      <protection hidden="1"/>
    </xf>
    <xf numFmtId="0" fontId="72" fillId="0" borderId="10" xfId="52" applyFont="1" applyBorder="1" applyAlignment="1" applyProtection="1">
      <alignment horizontal="center"/>
      <protection hidden="1"/>
    </xf>
    <xf numFmtId="0" fontId="72" fillId="0" borderId="10" xfId="52" applyFont="1" applyBorder="1" applyAlignment="1" applyProtection="1">
      <alignment horizontal="center" vertical="center"/>
      <protection hidden="1"/>
    </xf>
    <xf numFmtId="4" fontId="63" fillId="38" borderId="10" xfId="52" applyNumberFormat="1" applyFont="1" applyFill="1" applyBorder="1" applyAlignment="1" applyProtection="1">
      <alignment horizontal="center"/>
      <protection hidden="1"/>
    </xf>
    <xf numFmtId="4" fontId="63" fillId="38" borderId="10" xfId="52" applyNumberFormat="1" applyFont="1" applyFill="1" applyBorder="1" applyProtection="1">
      <alignment/>
      <protection hidden="1"/>
    </xf>
    <xf numFmtId="4" fontId="64" fillId="38" borderId="10" xfId="52" applyNumberFormat="1" applyFont="1" applyFill="1" applyBorder="1" applyProtection="1">
      <alignment/>
      <protection hidden="1"/>
    </xf>
    <xf numFmtId="1" fontId="5" fillId="15" borderId="0" xfId="0" applyNumberFormat="1" applyFont="1" applyFill="1" applyAlignment="1" applyProtection="1">
      <alignment horizontal="center"/>
      <protection hidden="1"/>
    </xf>
    <xf numFmtId="2" fontId="5" fillId="43" borderId="0" xfId="0" applyNumberFormat="1" applyFont="1" applyFill="1" applyAlignment="1" applyProtection="1">
      <alignment horizontal="center"/>
      <protection hidden="1"/>
    </xf>
    <xf numFmtId="2" fontId="0" fillId="42" borderId="0" xfId="0" applyNumberFormat="1" applyFill="1" applyAlignment="1" applyProtection="1">
      <alignment horizontal="right"/>
      <protection hidden="1"/>
    </xf>
    <xf numFmtId="4" fontId="63" fillId="0" borderId="10" xfId="52" applyNumberFormat="1" applyFont="1" applyBorder="1" applyAlignment="1" applyProtection="1">
      <alignment horizontal="center"/>
      <protection hidden="1"/>
    </xf>
    <xf numFmtId="4" fontId="64" fillId="0" borderId="10" xfId="52" applyNumberFormat="1" applyFont="1" applyBorder="1" applyProtection="1">
      <alignment/>
      <protection hidden="1"/>
    </xf>
    <xf numFmtId="0" fontId="0" fillId="0" borderId="0" xfId="52" applyFont="1" applyBorder="1" applyAlignment="1" applyProtection="1">
      <alignment horizontal="center" vertical="center" wrapText="1"/>
      <protection hidden="1"/>
    </xf>
    <xf numFmtId="0" fontId="66" fillId="0" borderId="0" xfId="52" applyFont="1" applyBorder="1" applyProtection="1">
      <alignment/>
      <protection hidden="1"/>
    </xf>
    <xf numFmtId="0" fontId="66" fillId="0" borderId="0" xfId="52" applyFont="1" applyAlignment="1" applyProtection="1">
      <alignment horizontal="right"/>
      <protection hidden="1"/>
    </xf>
    <xf numFmtId="4" fontId="68" fillId="38" borderId="0" xfId="52" applyNumberFormat="1" applyFont="1" applyFill="1" applyBorder="1" applyProtection="1">
      <alignment/>
      <protection hidden="1"/>
    </xf>
    <xf numFmtId="0" fontId="64" fillId="0" borderId="10" xfId="52" applyFont="1" applyFill="1" applyBorder="1" applyAlignment="1" applyProtection="1">
      <alignment horizontal="center"/>
      <protection hidden="1"/>
    </xf>
    <xf numFmtId="4" fontId="0" fillId="0" borderId="0" xfId="52" applyNumberFormat="1" applyFont="1" applyBorder="1" applyProtection="1">
      <alignment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Border="1" applyAlignment="1" applyProtection="1">
      <alignment horizontal="left"/>
      <protection hidden="1"/>
    </xf>
    <xf numFmtId="4" fontId="63" fillId="0" borderId="0" xfId="52" applyNumberFormat="1" applyFont="1" applyFill="1" applyBorder="1" applyAlignment="1" applyProtection="1">
      <alignment/>
      <protection hidden="1"/>
    </xf>
    <xf numFmtId="4" fontId="64" fillId="0" borderId="0" xfId="52" applyNumberFormat="1" applyFont="1" applyFill="1" applyBorder="1" applyAlignment="1" applyProtection="1">
      <alignment/>
      <protection hidden="1"/>
    </xf>
    <xf numFmtId="4" fontId="66" fillId="0" borderId="0" xfId="52" applyNumberFormat="1" applyFont="1" applyBorder="1" applyAlignment="1" applyProtection="1">
      <alignment horizontal="left"/>
      <protection hidden="1"/>
    </xf>
    <xf numFmtId="4" fontId="66" fillId="0" borderId="0" xfId="52" applyNumberFormat="1" applyFont="1" applyFill="1" applyBorder="1" applyAlignment="1" applyProtection="1">
      <alignment horizontal="left"/>
      <protection hidden="1"/>
    </xf>
    <xf numFmtId="4" fontId="71" fillId="0" borderId="0" xfId="52" applyNumberFormat="1" applyFont="1" applyFill="1" applyBorder="1" applyAlignment="1" applyProtection="1">
      <alignment/>
      <protection hidden="1"/>
    </xf>
    <xf numFmtId="4" fontId="66" fillId="0" borderId="0" xfId="52" applyNumberFormat="1" applyFont="1" applyFill="1" applyBorder="1" applyAlignment="1" applyProtection="1">
      <alignment/>
      <protection hidden="1"/>
    </xf>
    <xf numFmtId="4" fontId="63" fillId="0" borderId="10" xfId="52" applyNumberFormat="1" applyFont="1" applyBorder="1" applyAlignment="1" applyProtection="1">
      <alignment horizontal="left"/>
      <protection hidden="1"/>
    </xf>
    <xf numFmtId="4" fontId="63" fillId="0" borderId="10" xfId="52" applyNumberFormat="1" applyFont="1" applyBorder="1" applyProtection="1">
      <alignment/>
      <protection hidden="1"/>
    </xf>
    <xf numFmtId="4" fontId="63" fillId="0" borderId="11" xfId="52" applyNumberFormat="1" applyFont="1" applyBorder="1" applyAlignment="1" applyProtection="1">
      <alignment horizontal="left" wrapText="1"/>
      <protection hidden="1"/>
    </xf>
    <xf numFmtId="4" fontId="64" fillId="0" borderId="12" xfId="52" applyNumberFormat="1" applyFont="1" applyFill="1" applyBorder="1" applyAlignment="1" applyProtection="1">
      <alignment horizontal="center" wrapText="1"/>
      <protection hidden="1"/>
    </xf>
    <xf numFmtId="0" fontId="64" fillId="0" borderId="0" xfId="52" applyFont="1" applyAlignment="1" applyProtection="1">
      <alignment horizontal="right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Fill="1" applyBorder="1" applyProtection="1">
      <alignment/>
      <protection hidden="1"/>
    </xf>
    <xf numFmtId="4" fontId="64" fillId="0" borderId="0" xfId="52" applyNumberFormat="1" applyFont="1" applyBorder="1" applyProtection="1">
      <alignment/>
      <protection hidden="1"/>
    </xf>
    <xf numFmtId="4" fontId="64" fillId="0" borderId="14" xfId="52" applyNumberFormat="1" applyFont="1" applyFill="1" applyBorder="1" applyProtection="1">
      <alignment/>
      <protection hidden="1"/>
    </xf>
    <xf numFmtId="4" fontId="38" fillId="0" borderId="14" xfId="52" applyNumberFormat="1" applyFont="1" applyFill="1" applyBorder="1" applyProtection="1">
      <alignment/>
      <protection hidden="1"/>
    </xf>
    <xf numFmtId="4" fontId="38" fillId="0" borderId="10" xfId="52" applyNumberFormat="1" applyFont="1" applyFill="1" applyBorder="1" applyProtection="1">
      <alignment/>
      <protection hidden="1"/>
    </xf>
    <xf numFmtId="4" fontId="76" fillId="0" borderId="0" xfId="52" applyNumberFormat="1" applyFont="1" applyProtection="1">
      <alignment/>
      <protection hidden="1"/>
    </xf>
    <xf numFmtId="4" fontId="64" fillId="0" borderId="0" xfId="52" applyNumberFormat="1" applyFont="1" applyFill="1" applyBorder="1" applyAlignment="1" applyProtection="1">
      <alignment wrapText="1"/>
      <protection hidden="1"/>
    </xf>
    <xf numFmtId="4" fontId="64" fillId="0" borderId="0" xfId="52" applyNumberFormat="1" applyFont="1" applyBorder="1" applyAlignment="1" applyProtection="1">
      <alignment wrapText="1"/>
      <protection hidden="1"/>
    </xf>
    <xf numFmtId="4" fontId="64" fillId="0" borderId="0" xfId="52" applyNumberFormat="1" applyFont="1" applyFill="1" applyBorder="1" applyProtection="1">
      <alignment/>
      <protection hidden="1"/>
    </xf>
    <xf numFmtId="4" fontId="0" fillId="0" borderId="0" xfId="52" applyNumberFormat="1" applyFont="1" applyProtection="1">
      <alignment/>
      <protection hidden="1"/>
    </xf>
    <xf numFmtId="4" fontId="64" fillId="0" borderId="0" xfId="52" applyNumberFormat="1" applyFont="1" applyFill="1" applyBorder="1" applyAlignment="1" applyProtection="1">
      <alignment horizontal="right"/>
      <protection hidden="1"/>
    </xf>
    <xf numFmtId="4" fontId="66" fillId="0" borderId="0" xfId="52" applyNumberFormat="1" applyFont="1" applyBorder="1" applyProtection="1">
      <alignment/>
      <protection hidden="1"/>
    </xf>
    <xf numFmtId="4" fontId="66" fillId="0" borderId="0" xfId="52" applyNumberFormat="1" applyFont="1" applyFill="1" applyBorder="1" applyAlignment="1" applyProtection="1">
      <alignment wrapText="1"/>
      <protection hidden="1"/>
    </xf>
    <xf numFmtId="4" fontId="66" fillId="0" borderId="0" xfId="52" applyNumberFormat="1" applyFont="1" applyBorder="1" applyAlignment="1" applyProtection="1">
      <alignment wrapText="1"/>
      <protection hidden="1"/>
    </xf>
    <xf numFmtId="4" fontId="64" fillId="0" borderId="0" xfId="52" applyNumberFormat="1" applyFont="1" applyFill="1" applyProtection="1">
      <alignment/>
      <protection hidden="1"/>
    </xf>
    <xf numFmtId="4" fontId="63" fillId="0" borderId="0" xfId="52" applyNumberFormat="1" applyFont="1" applyBorder="1" applyAlignment="1" applyProtection="1">
      <alignment vertical="center"/>
      <protection hidden="1"/>
    </xf>
    <xf numFmtId="4" fontId="64" fillId="0" borderId="0" xfId="52" applyNumberFormat="1" applyFont="1" applyFill="1" applyBorder="1" applyAlignment="1" applyProtection="1">
      <alignment vertical="center"/>
      <protection hidden="1"/>
    </xf>
    <xf numFmtId="4" fontId="53" fillId="0" borderId="0" xfId="52" applyNumberFormat="1" applyFont="1" applyBorder="1" applyAlignment="1" applyProtection="1">
      <alignment horizontal="center" vertical="center"/>
      <protection hidden="1"/>
    </xf>
    <xf numFmtId="4" fontId="0" fillId="0" borderId="0" xfId="52" applyNumberFormat="1" applyFont="1" applyBorder="1" applyAlignment="1" applyProtection="1">
      <alignment horizontal="center" vertical="center"/>
      <protection hidden="1"/>
    </xf>
    <xf numFmtId="4" fontId="0" fillId="35" borderId="0" xfId="52" applyNumberFormat="1" applyFill="1" applyBorder="1" applyAlignment="1" applyProtection="1">
      <alignment horizontal="center" vertical="center"/>
      <protection hidden="1"/>
    </xf>
    <xf numFmtId="4" fontId="0" fillId="0" borderId="0" xfId="52" applyNumberFormat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vertical="center"/>
      <protection hidden="1"/>
    </xf>
    <xf numFmtId="0" fontId="0" fillId="0" borderId="0" xfId="52" applyBorder="1" applyAlignment="1" applyProtection="1">
      <alignment vertical="center"/>
      <protection hidden="1"/>
    </xf>
    <xf numFmtId="0" fontId="42" fillId="0" borderId="0" xfId="52" applyFont="1" applyProtection="1">
      <alignment/>
      <protection hidden="1"/>
    </xf>
    <xf numFmtId="0" fontId="68" fillId="0" borderId="0" xfId="52" applyFont="1" applyProtection="1">
      <alignment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1" fontId="8" fillId="17" borderId="29" xfId="0" applyNumberFormat="1" applyFont="1" applyFill="1" applyBorder="1" applyAlignment="1">
      <alignment horizontal="center"/>
    </xf>
    <xf numFmtId="2" fontId="8" fillId="17" borderId="29" xfId="0" applyNumberFormat="1" applyFont="1" applyFill="1" applyBorder="1" applyAlignment="1">
      <alignment horizontal="right"/>
    </xf>
    <xf numFmtId="2" fontId="5" fillId="10" borderId="0" xfId="0" applyNumberFormat="1" applyFont="1" applyFill="1" applyAlignment="1">
      <alignment horizontal="center"/>
    </xf>
    <xf numFmtId="2" fontId="5" fillId="46" borderId="0" xfId="0" applyNumberFormat="1" applyFont="1" applyFill="1" applyAlignment="1">
      <alignment horizontal="center"/>
    </xf>
    <xf numFmtId="2" fontId="9" fillId="42" borderId="0" xfId="0" applyNumberFormat="1" applyFont="1" applyFill="1" applyAlignment="1">
      <alignment horizontal="right"/>
    </xf>
    <xf numFmtId="1" fontId="5" fillId="47" borderId="0" xfId="0" applyNumberFormat="1" applyFont="1" applyFill="1" applyAlignment="1">
      <alignment horizontal="center"/>
    </xf>
    <xf numFmtId="2" fontId="5" fillId="19" borderId="0" xfId="0" applyNumberFormat="1" applyFont="1" applyFill="1" applyAlignment="1">
      <alignment horizontal="center"/>
    </xf>
    <xf numFmtId="2" fontId="5" fillId="40" borderId="0" xfId="0" applyNumberFormat="1" applyFont="1" applyFill="1" applyAlignment="1">
      <alignment horizontal="center"/>
    </xf>
    <xf numFmtId="2" fontId="5" fillId="39" borderId="0" xfId="0" applyNumberFormat="1" applyFont="1" applyFill="1" applyAlignment="1">
      <alignment horizontal="center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3" fontId="8" fillId="42" borderId="10" xfId="0" applyNumberFormat="1" applyFont="1" applyFill="1" applyBorder="1" applyAlignment="1">
      <alignment horizontal="center"/>
    </xf>
    <xf numFmtId="2" fontId="8" fillId="42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53" fillId="0" borderId="0" xfId="0" applyFont="1" applyBorder="1" applyAlignment="1" applyProtection="1">
      <alignment horizontal="center"/>
      <protection hidden="1"/>
    </xf>
    <xf numFmtId="4" fontId="63" fillId="40" borderId="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3" fillId="0" borderId="0" xfId="0" applyFont="1" applyBorder="1" applyAlignment="1" applyProtection="1">
      <alignment horizontal="center"/>
      <protection hidden="1"/>
    </xf>
    <xf numFmtId="4" fontId="73" fillId="0" borderId="0" xfId="0" applyNumberFormat="1" applyFont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1" fontId="8" fillId="42" borderId="0" xfId="0" applyNumberFormat="1" applyFont="1" applyFill="1" applyAlignment="1">
      <alignment horizontal="center"/>
    </xf>
    <xf numFmtId="2" fontId="8" fillId="8" borderId="0" xfId="0" applyNumberFormat="1" applyFont="1" applyFill="1" applyAlignment="1">
      <alignment horizontal="center"/>
    </xf>
    <xf numFmtId="2" fontId="8" fillId="48" borderId="0" xfId="0" applyNumberFormat="1" applyFont="1" applyFill="1" applyAlignment="1">
      <alignment horizontal="right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3" fontId="8" fillId="49" borderId="0" xfId="0" applyNumberFormat="1" applyFont="1" applyFill="1" applyAlignment="1">
      <alignment horizontal="center"/>
    </xf>
    <xf numFmtId="2" fontId="8" fillId="26" borderId="0" xfId="0" applyNumberFormat="1" applyFont="1" applyFill="1" applyAlignment="1">
      <alignment horizontal="center"/>
    </xf>
    <xf numFmtId="2" fontId="0" fillId="41" borderId="0" xfId="0" applyNumberFormat="1" applyFill="1" applyAlignment="1">
      <alignment horizontal="center"/>
    </xf>
    <xf numFmtId="4" fontId="64" fillId="33" borderId="10" xfId="52" applyNumberFormat="1" applyFont="1" applyFill="1" applyBorder="1" applyProtection="1">
      <alignment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1" fontId="8" fillId="41" borderId="10" xfId="0" applyNumberFormat="1" applyFont="1" applyFill="1" applyBorder="1" applyAlignment="1">
      <alignment horizontal="center"/>
    </xf>
    <xf numFmtId="2" fontId="5" fillId="40" borderId="10" xfId="0" applyNumberFormat="1" applyFont="1" applyFill="1" applyBorder="1" applyAlignment="1">
      <alignment horizontal="center"/>
    </xf>
    <xf numFmtId="2" fontId="0" fillId="9" borderId="10" xfId="0" applyNumberFormat="1" applyFill="1" applyBorder="1" applyAlignment="1">
      <alignment horizontal="right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1" fontId="5" fillId="42" borderId="0" xfId="0" applyNumberFormat="1" applyFont="1" applyFill="1" applyAlignment="1">
      <alignment horizontal="center"/>
    </xf>
    <xf numFmtId="164" fontId="10" fillId="47" borderId="0" xfId="0" applyNumberFormat="1" applyFont="1" applyFill="1" applyAlignment="1">
      <alignment horizontal="center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1" fontId="5" fillId="43" borderId="0" xfId="0" applyNumberFormat="1" applyFont="1" applyFill="1" applyAlignment="1">
      <alignment horizontal="center"/>
    </xf>
    <xf numFmtId="2" fontId="5" fillId="43" borderId="0" xfId="0" applyNumberFormat="1" applyFont="1" applyFill="1" applyAlignment="1">
      <alignment horizontal="center"/>
    </xf>
    <xf numFmtId="4" fontId="64" fillId="0" borderId="12" xfId="52" applyNumberFormat="1" applyFont="1" applyFill="1" applyBorder="1" applyAlignment="1" applyProtection="1">
      <alignment horizontal="right"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4" fillId="0" borderId="13" xfId="52" applyNumberFormat="1" applyFont="1" applyBorder="1" applyAlignment="1" applyProtection="1">
      <alignment horizontal="right" wrapText="1"/>
      <protection hidden="1"/>
    </xf>
    <xf numFmtId="4" fontId="64" fillId="0" borderId="13" xfId="52" applyNumberFormat="1" applyFont="1" applyFill="1" applyBorder="1" applyAlignment="1" applyProtection="1">
      <alignment wrapText="1"/>
      <protection hidden="1"/>
    </xf>
    <xf numFmtId="4" fontId="64" fillId="0" borderId="13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53" fillId="40" borderId="0" xfId="0" applyNumberFormat="1" applyFont="1" applyFill="1" applyBorder="1" applyAlignment="1" applyProtection="1">
      <alignment wrapText="1"/>
      <protection hidden="1"/>
    </xf>
    <xf numFmtId="0" fontId="53" fillId="0" borderId="0" xfId="52" applyFont="1" applyProtection="1">
      <alignment/>
      <protection hidden="1"/>
    </xf>
    <xf numFmtId="4" fontId="0" fillId="0" borderId="23" xfId="52" applyNumberFormat="1" applyFont="1" applyBorder="1" applyAlignment="1" applyProtection="1">
      <alignment/>
      <protection hidden="1"/>
    </xf>
    <xf numFmtId="0" fontId="38" fillId="0" borderId="16" xfId="52" applyFont="1" applyBorder="1" applyProtection="1">
      <alignment/>
      <protection hidden="1"/>
    </xf>
    <xf numFmtId="4" fontId="66" fillId="0" borderId="0" xfId="52" applyNumberFormat="1" applyFont="1" applyBorder="1" applyAlignment="1" applyProtection="1">
      <alignment horizontal="center"/>
      <protection hidden="1"/>
    </xf>
    <xf numFmtId="4" fontId="63" fillId="0" borderId="0" xfId="52" applyNumberFormat="1" applyFont="1" applyBorder="1" applyProtection="1">
      <alignment/>
      <protection hidden="1"/>
    </xf>
    <xf numFmtId="4" fontId="64" fillId="0" borderId="0" xfId="52" applyNumberFormat="1" applyFont="1" applyFill="1" applyBorder="1" applyAlignment="1" applyProtection="1">
      <alignment horizontal="right" wrapText="1"/>
      <protection hidden="1"/>
    </xf>
    <xf numFmtId="4" fontId="38" fillId="0" borderId="0" xfId="52" applyNumberFormat="1" applyFont="1" applyFill="1" applyBorder="1" applyProtection="1">
      <alignment/>
      <protection hidden="1"/>
    </xf>
    <xf numFmtId="4" fontId="64" fillId="0" borderId="10" xfId="52" applyNumberFormat="1" applyFont="1" applyBorder="1" applyAlignment="1" applyProtection="1">
      <alignment horizontal="center" vertical="center" wrapText="1"/>
      <protection hidden="1"/>
    </xf>
    <xf numFmtId="4" fontId="0" fillId="0" borderId="0" xfId="52" applyNumberFormat="1" applyFont="1" applyBorder="1" applyAlignment="1" applyProtection="1">
      <alignment/>
      <protection hidden="1"/>
    </xf>
    <xf numFmtId="0" fontId="64" fillId="0" borderId="0" xfId="52" applyFont="1" applyFill="1" applyBorder="1" applyAlignment="1" applyProtection="1">
      <alignment/>
      <protection hidden="1"/>
    </xf>
    <xf numFmtId="0" fontId="64" fillId="0" borderId="10" xfId="52" applyFont="1" applyFill="1" applyBorder="1" applyAlignment="1" applyProtection="1">
      <alignment/>
      <protection hidden="1"/>
    </xf>
    <xf numFmtId="4" fontId="64" fillId="0" borderId="10" xfId="52" applyNumberFormat="1" applyFont="1" applyFill="1" applyBorder="1" applyAlignment="1" applyProtection="1">
      <alignment/>
      <protection hidden="1"/>
    </xf>
    <xf numFmtId="4" fontId="63" fillId="0" borderId="0" xfId="52" applyNumberFormat="1" applyFont="1" applyBorder="1" applyAlignment="1" applyProtection="1">
      <alignment wrapText="1"/>
      <protection hidden="1"/>
    </xf>
    <xf numFmtId="0" fontId="68" fillId="0" borderId="0" xfId="52" applyFont="1" applyAlignment="1" applyProtection="1">
      <alignment/>
      <protection hidden="1"/>
    </xf>
    <xf numFmtId="4" fontId="0" fillId="0" borderId="23" xfId="52" applyNumberFormat="1" applyFont="1" applyBorder="1" applyAlignment="1" applyProtection="1">
      <alignment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right"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2" fontId="5" fillId="16" borderId="0" xfId="0" applyNumberFormat="1" applyFont="1" applyFill="1" applyAlignment="1">
      <alignment horizontal="right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6" fillId="0" borderId="0" xfId="52" applyNumberFormat="1" applyFont="1" applyBorder="1" applyAlignment="1">
      <alignment horizontal="center"/>
      <protection/>
    </xf>
    <xf numFmtId="4" fontId="64" fillId="0" borderId="17" xfId="52" applyNumberFormat="1" applyFont="1" applyBorder="1" applyAlignment="1">
      <alignment wrapText="1"/>
      <protection/>
    </xf>
    <xf numFmtId="0" fontId="0" fillId="0" borderId="13" xfId="52" applyFont="1" applyBorder="1">
      <alignment/>
      <protection/>
    </xf>
    <xf numFmtId="0" fontId="0" fillId="0" borderId="13" xfId="52" applyFont="1" applyBorder="1" applyAlignment="1">
      <alignment horizontal="center" wrapText="1"/>
      <protection/>
    </xf>
    <xf numFmtId="0" fontId="0" fillId="0" borderId="13" xfId="52" applyFont="1" applyBorder="1" applyAlignment="1">
      <alignment wrapText="1"/>
      <protection/>
    </xf>
    <xf numFmtId="2" fontId="0" fillId="0" borderId="10" xfId="52" applyNumberFormat="1" applyFont="1" applyBorder="1" applyProtection="1">
      <alignment/>
      <protection hidden="1"/>
    </xf>
    <xf numFmtId="2" fontId="0" fillId="0" borderId="0" xfId="52" applyNumberFormat="1" applyFont="1" applyProtection="1">
      <alignment/>
      <protection hidden="1"/>
    </xf>
    <xf numFmtId="2" fontId="0" fillId="0" borderId="0" xfId="52" applyNumberFormat="1" applyFont="1" applyProtection="1">
      <alignment/>
      <protection hidden="1"/>
    </xf>
    <xf numFmtId="2" fontId="0" fillId="0" borderId="0" xfId="52" applyNumberFormat="1" applyFont="1">
      <alignment/>
      <protection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7" fillId="0" borderId="23" xfId="56" applyFont="1" applyBorder="1" applyAlignment="1">
      <alignment horizontal="center" wrapText="1"/>
      <protection/>
    </xf>
    <xf numFmtId="0" fontId="37" fillId="0" borderId="24" xfId="56" applyFont="1" applyBorder="1" applyAlignment="1">
      <alignment horizontal="center" wrapText="1"/>
      <protection/>
    </xf>
    <xf numFmtId="0" fontId="37" fillId="0" borderId="25" xfId="56" applyFont="1" applyBorder="1" applyAlignment="1">
      <alignment horizontal="center" wrapText="1"/>
      <protection/>
    </xf>
    <xf numFmtId="0" fontId="37" fillId="0" borderId="26" xfId="56" applyFont="1" applyBorder="1" applyAlignment="1">
      <alignment horizontal="center" wrapText="1"/>
      <protection/>
    </xf>
    <xf numFmtId="0" fontId="63" fillId="0" borderId="0" xfId="52" applyFont="1" applyAlignment="1">
      <alignment horizontal="center" vertical="center"/>
      <protection/>
    </xf>
    <xf numFmtId="4" fontId="63" fillId="38" borderId="10" xfId="52" applyNumberFormat="1" applyFont="1" applyFill="1" applyBorder="1" applyAlignment="1">
      <alignment horizontal="left" wrapText="1"/>
      <protection/>
    </xf>
    <xf numFmtId="4" fontId="64" fillId="0" borderId="11" xfId="52" applyNumberFormat="1" applyFont="1" applyBorder="1" applyAlignment="1">
      <alignment horizontal="center" wrapText="1"/>
      <protection/>
    </xf>
    <xf numFmtId="4" fontId="64" fillId="0" borderId="32" xfId="52" applyNumberFormat="1" applyFont="1" applyBorder="1" applyAlignment="1">
      <alignment horizontal="center" wrapText="1"/>
      <protection/>
    </xf>
    <xf numFmtId="4" fontId="64" fillId="0" borderId="12" xfId="52" applyNumberFormat="1" applyFont="1" applyBorder="1" applyAlignment="1">
      <alignment horizontal="center" wrapText="1"/>
      <protection/>
    </xf>
    <xf numFmtId="4" fontId="64" fillId="0" borderId="10" xfId="52" applyNumberFormat="1" applyFont="1" applyBorder="1" applyAlignment="1">
      <alignment horizontal="right" wrapText="1"/>
      <protection/>
    </xf>
    <xf numFmtId="4" fontId="63" fillId="0" borderId="10" xfId="52" applyNumberFormat="1" applyFont="1" applyBorder="1" applyAlignment="1">
      <alignment horizontal="left" wrapText="1"/>
      <protection/>
    </xf>
    <xf numFmtId="0" fontId="4" fillId="0" borderId="10" xfId="52" applyFont="1" applyBorder="1" applyAlignment="1">
      <alignment wrapText="1"/>
      <protection/>
    </xf>
    <xf numFmtId="4" fontId="63" fillId="0" borderId="11" xfId="52" applyNumberFormat="1" applyFont="1" applyFill="1" applyBorder="1" applyAlignment="1">
      <alignment horizontal="left" wrapText="1"/>
      <protection/>
    </xf>
    <xf numFmtId="4" fontId="64" fillId="0" borderId="32" xfId="52" applyNumberFormat="1" applyFont="1" applyBorder="1" applyAlignment="1">
      <alignment wrapText="1"/>
      <protection/>
    </xf>
    <xf numFmtId="4" fontId="64" fillId="0" borderId="12" xfId="52" applyNumberFormat="1" applyFont="1" applyBorder="1" applyAlignment="1">
      <alignment wrapText="1"/>
      <protection/>
    </xf>
    <xf numFmtId="4" fontId="64" fillId="0" borderId="11" xfId="52" applyNumberFormat="1" applyFont="1" applyFill="1" applyBorder="1" applyAlignment="1">
      <alignment horizontal="left" wrapText="1"/>
      <protection/>
    </xf>
    <xf numFmtId="4" fontId="64" fillId="0" borderId="14" xfId="52" applyNumberFormat="1" applyFont="1" applyFill="1" applyBorder="1" applyAlignment="1">
      <alignment horizontal="left" wrapText="1"/>
      <protection/>
    </xf>
    <xf numFmtId="4" fontId="64" fillId="0" borderId="14" xfId="52" applyNumberFormat="1" applyFont="1" applyBorder="1" applyAlignment="1">
      <alignment wrapText="1"/>
      <protection/>
    </xf>
    <xf numFmtId="4" fontId="64" fillId="0" borderId="10" xfId="52" applyNumberFormat="1" applyFont="1" applyFill="1" applyBorder="1" applyAlignment="1">
      <alignment horizontal="left" wrapText="1"/>
      <protection/>
    </xf>
    <xf numFmtId="4" fontId="64" fillId="0" borderId="10" xfId="52" applyNumberFormat="1" applyFont="1" applyBorder="1" applyAlignment="1">
      <alignment wrapText="1"/>
      <protection/>
    </xf>
    <xf numFmtId="4" fontId="64" fillId="0" borderId="10" xfId="52" applyNumberFormat="1" applyFont="1" applyFill="1" applyBorder="1" applyAlignment="1">
      <alignment horizontal="center" wrapText="1"/>
      <protection/>
    </xf>
    <xf numFmtId="4" fontId="64" fillId="0" borderId="10" xfId="52" applyNumberFormat="1" applyFont="1" applyFill="1" applyBorder="1" applyAlignment="1">
      <alignment wrapText="1"/>
      <protection/>
    </xf>
    <xf numFmtId="4" fontId="63" fillId="0" borderId="10" xfId="52" applyNumberFormat="1" applyFont="1" applyFill="1" applyBorder="1" applyAlignment="1">
      <alignment horizontal="left" wrapText="1"/>
      <protection/>
    </xf>
    <xf numFmtId="4" fontId="63" fillId="0" borderId="10" xfId="52" applyNumberFormat="1" applyFont="1" applyBorder="1" applyAlignment="1">
      <alignment wrapText="1"/>
      <protection/>
    </xf>
    <xf numFmtId="4" fontId="64" fillId="0" borderId="14" xfId="52" applyNumberFormat="1" applyFont="1" applyFill="1" applyBorder="1" applyAlignment="1">
      <alignment wrapText="1"/>
      <protection/>
    </xf>
    <xf numFmtId="4" fontId="64" fillId="0" borderId="11" xfId="52" applyNumberFormat="1" applyFont="1" applyFill="1" applyBorder="1" applyAlignment="1" quotePrefix="1">
      <alignment horizontal="right" wrapText="1"/>
      <protection/>
    </xf>
    <xf numFmtId="4" fontId="64" fillId="0" borderId="32" xfId="52" applyNumberFormat="1" applyFont="1" applyBorder="1" applyAlignment="1">
      <alignment horizontal="right" wrapText="1"/>
      <protection/>
    </xf>
    <xf numFmtId="4" fontId="64" fillId="0" borderId="12" xfId="52" applyNumberFormat="1" applyFont="1" applyBorder="1" applyAlignment="1">
      <alignment horizontal="right" wrapText="1"/>
      <protection/>
    </xf>
    <xf numFmtId="4" fontId="64" fillId="0" borderId="32" xfId="52" applyNumberFormat="1" applyFont="1" applyFill="1" applyBorder="1" applyAlignment="1" quotePrefix="1">
      <alignment horizontal="right" wrapText="1"/>
      <protection/>
    </xf>
    <xf numFmtId="4" fontId="64" fillId="0" borderId="12" xfId="52" applyNumberFormat="1" applyFont="1" applyFill="1" applyBorder="1" applyAlignment="1" quotePrefix="1">
      <alignment horizontal="right" wrapText="1"/>
      <protection/>
    </xf>
    <xf numFmtId="4" fontId="63" fillId="0" borderId="10" xfId="52" applyNumberFormat="1" applyFont="1" applyFill="1" applyBorder="1" applyAlignment="1">
      <alignment horizontal="center" wrapText="1"/>
      <protection/>
    </xf>
    <xf numFmtId="0" fontId="63" fillId="0" borderId="10" xfId="0" applyFont="1" applyBorder="1" applyAlignment="1">
      <alignment horizontal="center" wrapText="1"/>
    </xf>
    <xf numFmtId="4" fontId="63" fillId="0" borderId="10" xfId="52" applyNumberFormat="1" applyFont="1" applyFill="1" applyBorder="1" applyAlignment="1">
      <alignment wrapText="1"/>
      <protection/>
    </xf>
    <xf numFmtId="4" fontId="63" fillId="0" borderId="11" xfId="52" applyNumberFormat="1" applyFont="1" applyBorder="1" applyAlignment="1">
      <alignment wrapText="1"/>
      <protection/>
    </xf>
    <xf numFmtId="0" fontId="64" fillId="0" borderId="10" xfId="0" applyFont="1" applyBorder="1" applyAlignment="1">
      <alignment horizontal="center" wrapText="1"/>
    </xf>
    <xf numFmtId="4" fontId="64" fillId="0" borderId="10" xfId="52" applyNumberFormat="1" applyFont="1" applyBorder="1" applyAlignment="1">
      <alignment horizontal="center" wrapText="1"/>
      <protection/>
    </xf>
    <xf numFmtId="4" fontId="53" fillId="0" borderId="11" xfId="52" applyNumberFormat="1" applyFont="1" applyBorder="1" applyAlignment="1">
      <alignment horizontal="center" vertical="center" wrapText="1"/>
      <protection/>
    </xf>
    <xf numFmtId="4" fontId="0" fillId="0" borderId="32" xfId="52" applyNumberFormat="1" applyBorder="1" applyAlignment="1">
      <alignment horizontal="center" wrapText="1"/>
      <protection/>
    </xf>
    <xf numFmtId="4" fontId="0" fillId="0" borderId="12" xfId="52" applyNumberFormat="1" applyBorder="1" applyAlignment="1">
      <alignment horizontal="center" wrapText="1"/>
      <protection/>
    </xf>
    <xf numFmtId="4" fontId="63" fillId="0" borderId="10" xfId="52" applyNumberFormat="1" applyFont="1" applyBorder="1" applyAlignment="1">
      <alignment horizontal="center" wrapText="1"/>
      <protection/>
    </xf>
    <xf numFmtId="4" fontId="66" fillId="0" borderId="11" xfId="52" applyNumberFormat="1" applyFont="1" applyFill="1" applyBorder="1" applyAlignment="1">
      <alignment horizontal="center" wrapText="1"/>
      <protection/>
    </xf>
    <xf numFmtId="0" fontId="66" fillId="0" borderId="12" xfId="0" applyFont="1" applyBorder="1" applyAlignment="1">
      <alignment horizontal="center" wrapText="1"/>
    </xf>
    <xf numFmtId="4" fontId="63" fillId="38" borderId="11" xfId="52" applyNumberFormat="1" applyFont="1" applyFill="1" applyBorder="1" applyAlignment="1">
      <alignment horizontal="left" wrapText="1"/>
      <protection/>
    </xf>
    <xf numFmtId="0" fontId="0" fillId="0" borderId="11" xfId="52" applyFont="1" applyBorder="1" applyAlignment="1">
      <alignment horizontal="center"/>
      <protection/>
    </xf>
    <xf numFmtId="0" fontId="0" fillId="0" borderId="32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4" fontId="53" fillId="0" borderId="0" xfId="52" applyNumberFormat="1" applyFont="1" applyBorder="1" applyAlignment="1">
      <alignment horizontal="center" vertical="center" wrapText="1"/>
      <protection/>
    </xf>
    <xf numFmtId="4" fontId="0" fillId="0" borderId="0" xfId="52" applyNumberFormat="1" applyBorder="1" applyAlignment="1">
      <alignment horizontal="center" wrapText="1"/>
      <protection/>
    </xf>
    <xf numFmtId="4" fontId="64" fillId="0" borderId="11" xfId="52" applyNumberFormat="1" applyFont="1" applyFill="1" applyBorder="1" applyAlignment="1" applyProtection="1" quotePrefix="1">
      <alignment horizontal="right" wrapText="1"/>
      <protection hidden="1"/>
    </xf>
    <xf numFmtId="4" fontId="64" fillId="0" borderId="32" xfId="52" applyNumberFormat="1" applyFont="1" applyBorder="1" applyAlignment="1" applyProtection="1">
      <alignment horizontal="right" wrapText="1"/>
      <protection hidden="1"/>
    </xf>
    <xf numFmtId="4" fontId="64" fillId="0" borderId="12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Border="1" applyAlignment="1">
      <alignment horizontal="center"/>
      <protection/>
    </xf>
    <xf numFmtId="4" fontId="66" fillId="0" borderId="11" xfId="52" applyNumberFormat="1" applyFont="1" applyFill="1" applyBorder="1" applyAlignment="1" applyProtection="1">
      <alignment horizontal="center" wrapText="1"/>
      <protection hidden="1"/>
    </xf>
    <xf numFmtId="0" fontId="66" fillId="0" borderId="12" xfId="0" applyFont="1" applyBorder="1" applyAlignment="1" applyProtection="1">
      <alignment horizontal="center" wrapText="1"/>
      <protection hidden="1"/>
    </xf>
    <xf numFmtId="4" fontId="63" fillId="0" borderId="10" xfId="52" applyNumberFormat="1" applyFont="1" applyFill="1" applyBorder="1" applyAlignment="1" applyProtection="1">
      <alignment wrapText="1"/>
      <protection hidden="1"/>
    </xf>
    <xf numFmtId="4" fontId="63" fillId="0" borderId="10" xfId="52" applyNumberFormat="1" applyFont="1" applyBorder="1" applyAlignment="1" applyProtection="1">
      <alignment wrapText="1"/>
      <protection hidden="1"/>
    </xf>
    <xf numFmtId="4" fontId="63" fillId="0" borderId="11" xfId="52" applyNumberFormat="1" applyFont="1" applyBorder="1" applyAlignment="1" applyProtection="1">
      <alignment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0" fontId="64" fillId="0" borderId="10" xfId="0" applyFont="1" applyBorder="1" applyAlignment="1" applyProtection="1">
      <alignment horizontal="center" wrapText="1"/>
      <protection hidden="1"/>
    </xf>
    <xf numFmtId="4" fontId="63" fillId="0" borderId="11" xfId="52" applyNumberFormat="1" applyFont="1" applyFill="1" applyBorder="1" applyAlignment="1" applyProtection="1">
      <alignment horizontal="center" wrapText="1"/>
      <protection hidden="1"/>
    </xf>
    <xf numFmtId="4" fontId="63" fillId="0" borderId="32" xfId="52" applyNumberFormat="1" applyFont="1" applyFill="1" applyBorder="1" applyAlignment="1" applyProtection="1">
      <alignment horizontal="center" wrapText="1"/>
      <protection hidden="1"/>
    </xf>
    <xf numFmtId="4" fontId="63" fillId="0" borderId="12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center" wrapText="1"/>
      <protection hidden="1"/>
    </xf>
    <xf numFmtId="4" fontId="53" fillId="0" borderId="0" xfId="52" applyNumberFormat="1" applyFont="1" applyBorder="1" applyAlignment="1" applyProtection="1">
      <alignment horizontal="center" vertical="center" wrapText="1"/>
      <protection hidden="1"/>
    </xf>
    <xf numFmtId="4" fontId="0" fillId="0" borderId="0" xfId="52" applyNumberFormat="1" applyBorder="1" applyAlignment="1" applyProtection="1">
      <alignment horizontal="center" wrapText="1"/>
      <protection hidden="1"/>
    </xf>
    <xf numFmtId="4" fontId="63" fillId="0" borderId="10" xfId="52" applyNumberFormat="1" applyFont="1" applyBorder="1" applyAlignment="1" applyProtection="1">
      <alignment horizontal="center" wrapText="1"/>
      <protection hidden="1"/>
    </xf>
    <xf numFmtId="0" fontId="63" fillId="0" borderId="10" xfId="0" applyFont="1" applyBorder="1" applyAlignment="1" applyProtection="1">
      <alignment horizontal="center" wrapText="1"/>
      <protection hidden="1"/>
    </xf>
    <xf numFmtId="4" fontId="63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wrapText="1"/>
      <protection hidden="1"/>
    </xf>
    <xf numFmtId="4" fontId="63" fillId="0" borderId="10" xfId="52" applyNumberFormat="1" applyFont="1" applyFill="1" applyBorder="1" applyAlignment="1" applyProtection="1">
      <alignment horizontal="left" wrapText="1"/>
      <protection hidden="1"/>
    </xf>
    <xf numFmtId="4" fontId="64" fillId="0" borderId="14" xfId="52" applyNumberFormat="1" applyFont="1" applyFill="1" applyBorder="1" applyAlignment="1" applyProtection="1">
      <alignment wrapText="1"/>
      <protection hidden="1"/>
    </xf>
    <xf numFmtId="4" fontId="64" fillId="0" borderId="14" xfId="52" applyNumberFormat="1" applyFont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52" applyNumberFormat="1" applyFont="1" applyFill="1" applyBorder="1" applyAlignment="1" applyProtection="1">
      <alignment horizontal="left" wrapText="1"/>
      <protection hidden="1"/>
    </xf>
    <xf numFmtId="4" fontId="64" fillId="0" borderId="10" xfId="52" applyNumberFormat="1" applyFont="1" applyFill="1" applyBorder="1" applyAlignment="1" applyProtection="1">
      <alignment wrapText="1"/>
      <protection hidden="1"/>
    </xf>
    <xf numFmtId="0" fontId="0" fillId="0" borderId="11" xfId="52" applyFont="1" applyBorder="1" applyAlignment="1" applyProtection="1">
      <alignment horizontal="center"/>
      <protection hidden="1"/>
    </xf>
    <xf numFmtId="0" fontId="0" fillId="0" borderId="32" xfId="52" applyFont="1" applyBorder="1" applyAlignment="1" applyProtection="1">
      <alignment horizontal="center"/>
      <protection hidden="1"/>
    </xf>
    <xf numFmtId="0" fontId="0" fillId="0" borderId="12" xfId="52" applyFont="1" applyBorder="1" applyAlignment="1" applyProtection="1">
      <alignment horizontal="center"/>
      <protection hidden="1"/>
    </xf>
    <xf numFmtId="4" fontId="63" fillId="38" borderId="10" xfId="52" applyNumberFormat="1" applyFont="1" applyFill="1" applyBorder="1" applyAlignment="1" applyProtection="1">
      <alignment horizontal="left" wrapText="1"/>
      <protection hidden="1"/>
    </xf>
    <xf numFmtId="4" fontId="64" fillId="0" borderId="11" xfId="52" applyNumberFormat="1" applyFont="1" applyBorder="1" applyAlignment="1" applyProtection="1">
      <alignment horizontal="center" wrapText="1"/>
      <protection hidden="1"/>
    </xf>
    <xf numFmtId="4" fontId="64" fillId="0" borderId="32" xfId="52" applyNumberFormat="1" applyFont="1" applyBorder="1" applyAlignment="1" applyProtection="1">
      <alignment horizontal="center" wrapText="1"/>
      <protection hidden="1"/>
    </xf>
    <xf numFmtId="4" fontId="64" fillId="0" borderId="12" xfId="52" applyNumberFormat="1" applyFont="1" applyBorder="1" applyAlignment="1" applyProtection="1">
      <alignment horizontal="center" wrapText="1"/>
      <protection hidden="1"/>
    </xf>
    <xf numFmtId="4" fontId="63" fillId="38" borderId="11" xfId="52" applyNumberFormat="1" applyFont="1" applyFill="1" applyBorder="1" applyAlignment="1" applyProtection="1">
      <alignment horizontal="left" wrapText="1"/>
      <protection hidden="1"/>
    </xf>
    <xf numFmtId="4" fontId="64" fillId="0" borderId="14" xfId="52" applyNumberFormat="1" applyFont="1" applyFill="1" applyBorder="1" applyAlignment="1" applyProtection="1">
      <alignment horizontal="left" wrapText="1"/>
      <protection hidden="1"/>
    </xf>
    <xf numFmtId="0" fontId="37" fillId="0" borderId="23" xfId="56" applyFont="1" applyBorder="1" applyAlignment="1" applyProtection="1">
      <alignment horizontal="center" wrapText="1"/>
      <protection hidden="1"/>
    </xf>
    <xf numFmtId="0" fontId="37" fillId="0" borderId="24" xfId="56" applyFont="1" applyBorder="1" applyAlignment="1" applyProtection="1">
      <alignment horizontal="center" wrapText="1"/>
      <protection hidden="1"/>
    </xf>
    <xf numFmtId="0" fontId="37" fillId="0" borderId="25" xfId="56" applyFont="1" applyBorder="1" applyAlignment="1" applyProtection="1">
      <alignment horizontal="center" wrapText="1"/>
      <protection hidden="1"/>
    </xf>
    <xf numFmtId="0" fontId="37" fillId="0" borderId="26" xfId="56" applyFont="1" applyBorder="1" applyAlignment="1" applyProtection="1">
      <alignment horizontal="center" wrapText="1"/>
      <protection hidden="1"/>
    </xf>
    <xf numFmtId="0" fontId="63" fillId="0" borderId="0" xfId="52" applyFont="1" applyAlignment="1" applyProtection="1">
      <alignment horizontal="center" vertical="center"/>
      <protection hidden="1"/>
    </xf>
    <xf numFmtId="4" fontId="64" fillId="0" borderId="10" xfId="52" applyNumberFormat="1" applyFont="1" applyBorder="1" applyAlignment="1" applyProtection="1">
      <alignment horizontal="center"/>
      <protection hidden="1"/>
    </xf>
    <xf numFmtId="4" fontId="63" fillId="0" borderId="10" xfId="52" applyNumberFormat="1" applyFont="1" applyBorder="1" applyAlignment="1" applyProtection="1">
      <alignment horizontal="left" wrapText="1"/>
      <protection hidden="1"/>
    </xf>
    <xf numFmtId="0" fontId="4" fillId="0" borderId="10" xfId="52" applyFont="1" applyBorder="1" applyAlignment="1" applyProtection="1">
      <alignment wrapText="1"/>
      <protection hidden="1"/>
    </xf>
    <xf numFmtId="4" fontId="63" fillId="0" borderId="11" xfId="52" applyNumberFormat="1" applyFont="1" applyFill="1" applyBorder="1" applyAlignment="1" applyProtection="1">
      <alignment horizontal="left" wrapText="1"/>
      <protection hidden="1"/>
    </xf>
    <xf numFmtId="4" fontId="64" fillId="0" borderId="32" xfId="52" applyNumberFormat="1" applyFont="1" applyBorder="1" applyAlignment="1" applyProtection="1">
      <alignment wrapText="1"/>
      <protection hidden="1"/>
    </xf>
    <xf numFmtId="4" fontId="64" fillId="0" borderId="12" xfId="52" applyNumberFormat="1" applyFont="1" applyBorder="1" applyAlignment="1" applyProtection="1">
      <alignment wrapText="1"/>
      <protection hidden="1"/>
    </xf>
    <xf numFmtId="4" fontId="64" fillId="0" borderId="11" xfId="52" applyNumberFormat="1" applyFont="1" applyFill="1" applyBorder="1" applyAlignment="1" applyProtection="1">
      <alignment horizontal="left" wrapText="1"/>
      <protection hidden="1"/>
    </xf>
    <xf numFmtId="4" fontId="65" fillId="0" borderId="10" xfId="52" applyNumberFormat="1" applyFont="1" applyFill="1" applyBorder="1" applyAlignment="1" applyProtection="1">
      <alignment wrapText="1"/>
      <protection hidden="1"/>
    </xf>
    <xf numFmtId="4" fontId="65" fillId="0" borderId="10" xfId="52" applyNumberFormat="1" applyFont="1" applyBorder="1" applyAlignment="1" applyProtection="1">
      <alignment wrapText="1"/>
      <protection hidden="1"/>
    </xf>
    <xf numFmtId="4" fontId="65" fillId="0" borderId="11" xfId="52" applyNumberFormat="1" applyFont="1" applyBorder="1" applyAlignment="1" applyProtection="1">
      <alignment wrapText="1"/>
      <protection hidden="1"/>
    </xf>
    <xf numFmtId="0" fontId="0" fillId="0" borderId="0" xfId="52" applyFont="1" applyBorder="1" applyAlignment="1" applyProtection="1">
      <alignment horizontal="center"/>
      <protection hidden="1"/>
    </xf>
    <xf numFmtId="4" fontId="64" fillId="33" borderId="10" xfId="52" applyNumberFormat="1" applyFont="1" applyFill="1" applyBorder="1" applyAlignment="1" applyProtection="1">
      <alignment horizontal="center"/>
      <protection hidden="1"/>
    </xf>
    <xf numFmtId="4" fontId="64" fillId="0" borderId="10" xfId="52" applyNumberFormat="1" applyFont="1" applyFill="1" applyBorder="1" applyAlignment="1" applyProtection="1">
      <alignment horizontal="center"/>
      <protection hidden="1"/>
    </xf>
    <xf numFmtId="4" fontId="66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0" applyBorder="1" applyAlignment="1">
      <alignment/>
    </xf>
    <xf numFmtId="4" fontId="64" fillId="0" borderId="0" xfId="52" applyNumberFormat="1" applyFont="1" applyFill="1" applyBorder="1" applyAlignment="1" applyProtection="1">
      <alignment horizontal="center"/>
      <protection hidden="1"/>
    </xf>
    <xf numFmtId="166" fontId="68" fillId="0" borderId="23" xfId="42" applyNumberFormat="1" applyFont="1" applyBorder="1" applyAlignment="1" applyProtection="1">
      <alignment horizontal="left" wrapText="1"/>
      <protection hidden="1"/>
    </xf>
    <xf numFmtId="4" fontId="64" fillId="0" borderId="11" xfId="52" applyNumberFormat="1" applyFont="1" applyFill="1" applyBorder="1" applyAlignment="1" applyProtection="1">
      <alignment horizontal="right" wrapText="1"/>
      <protection hidden="1"/>
    </xf>
    <xf numFmtId="4" fontId="64" fillId="0" borderId="30" xfId="52" applyNumberFormat="1" applyFont="1" applyFill="1" applyBorder="1" applyAlignment="1" applyProtection="1">
      <alignment horizontal="left" wrapText="1"/>
      <protection hidden="1"/>
    </xf>
    <xf numFmtId="4" fontId="64" fillId="0" borderId="23" xfId="52" applyNumberFormat="1" applyFont="1" applyFill="1" applyBorder="1" applyAlignment="1" applyProtection="1">
      <alignment horizontal="left" wrapText="1"/>
      <protection hidden="1"/>
    </xf>
    <xf numFmtId="4" fontId="64" fillId="0" borderId="24" xfId="52" applyNumberFormat="1" applyFont="1" applyFill="1" applyBorder="1" applyAlignment="1" applyProtection="1">
      <alignment horizontal="left" wrapText="1"/>
      <protection hidden="1"/>
    </xf>
    <xf numFmtId="4" fontId="65" fillId="0" borderId="10" xfId="52" applyNumberFormat="1" applyFont="1" applyFill="1" applyBorder="1" applyAlignment="1" applyProtection="1">
      <alignment horizontal="center" wrapText="1"/>
      <protection hidden="1"/>
    </xf>
    <xf numFmtId="4" fontId="0" fillId="0" borderId="30" xfId="52" applyNumberFormat="1" applyFont="1" applyBorder="1" applyAlignment="1">
      <alignment horizontal="center" wrapText="1"/>
      <protection/>
    </xf>
    <xf numFmtId="4" fontId="0" fillId="0" borderId="24" xfId="52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ноябрь" xfId="55"/>
    <cellStyle name="Обычный_ноябрь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1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rgb="FFFFFF00"/>
          <bgColor rgb="FFFF33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externalLink" Target="externalLinks/externalLink1.xml" /><Relationship Id="rId83" Type="http://schemas.openxmlformats.org/officeDocument/2006/relationships/externalLink" Target="externalLinks/externalLink2.xml" /><Relationship Id="rId8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93;&#1072;&#1095;&#1077;&#1074;&#1089;&#1082;&#1086;&#1075;&#1086;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ic\&#1056;&#1072;&#1073;&#1086;&#1095;&#1080;&#1081;%20&#1089;&#1090;&#1086;&#1083;\&#1051;&#1080;&#1094;&#1077;&#1074;&#1099;&#1077;%20&#1089;&#1095;&#1077;&#1090;&#1072;%20&#1076;&#1086;&#1084;&#1086;&#1074;%20&#1079;&#1072;2013&#1075;\&#1058;&#1091;&#1093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2010г"/>
      <sheetName val="январь2011г"/>
      <sheetName val="февраль2011г"/>
      <sheetName val="март2011г"/>
      <sheetName val="апрель2011г"/>
      <sheetName val="май2011г"/>
      <sheetName val="июнь2011"/>
      <sheetName val="июль2011г"/>
      <sheetName val="август2011г"/>
      <sheetName val="сент2011г"/>
      <sheetName val="окт2011г"/>
      <sheetName val="ноя2011г"/>
      <sheetName val="дек2011г"/>
      <sheetName val="янв 12"/>
      <sheetName val="февр2012г"/>
      <sheetName val="март2012г"/>
      <sheetName val="апр2012г"/>
      <sheetName val="май2012г"/>
      <sheetName val="июнь2012г"/>
      <sheetName val="июль2012г"/>
      <sheetName val="авг2012г"/>
      <sheetName val="сент2012г"/>
      <sheetName val="окт2012"/>
      <sheetName val="нояб2012г"/>
      <sheetName val="декаб2012г"/>
      <sheetName val="январь2013г"/>
      <sheetName val="февраль2013г"/>
      <sheetName val="март2013г"/>
      <sheetName val="апрель2013г"/>
      <sheetName val="май2013г"/>
      <sheetName val="июнь2013г"/>
      <sheetName val="июль2013г"/>
      <sheetName val="август2013г"/>
      <sheetName val="сентябрь2013г"/>
      <sheetName val="окт 2013г"/>
      <sheetName val="11 13г"/>
      <sheetName val="12 13г"/>
      <sheetName val="01 14Г"/>
      <sheetName val="02 14 г"/>
      <sheetName val="03 14 г"/>
      <sheetName val="04 14 г"/>
      <sheetName val="05 14 г"/>
      <sheetName val="06 14 г"/>
      <sheetName val="07 14 г"/>
      <sheetName val="08 14 г"/>
      <sheetName val="09 14 г"/>
      <sheetName val="10 14 г"/>
      <sheetName val="11 14 г"/>
      <sheetName val="12 14 г"/>
      <sheetName val="01 15 г"/>
      <sheetName val="02 15 г"/>
      <sheetName val="03 15 г"/>
      <sheetName val="04 15 г"/>
      <sheetName val="05 15 г"/>
      <sheetName val="06 15 г"/>
      <sheetName val="07 15 г"/>
      <sheetName val="08 15 г"/>
      <sheetName val="09 15 г"/>
      <sheetName val="10 15 г"/>
      <sheetName val="11 15 г"/>
      <sheetName val="12 15 г"/>
      <sheetName val="01 16 г"/>
      <sheetName val="02 16 г"/>
      <sheetName val="03 16 г"/>
      <sheetName val="04 16 г"/>
      <sheetName val="05 16 г"/>
      <sheetName val="06 16 г"/>
      <sheetName val="07 16 г"/>
      <sheetName val="08 16 г"/>
      <sheetName val="09 16 г"/>
      <sheetName val="10 16 г"/>
      <sheetName val="11 16 г"/>
      <sheetName val="12 16 г"/>
      <sheetName val="Лист2"/>
    </sheetNames>
    <sheetDataSet>
      <sheetData sheetId="25">
        <row r="49">
          <cell r="F49" t="str">
            <v>январь  2012г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август"/>
      <sheetName val="сентябрь"/>
      <sheetName val="октябрь"/>
      <sheetName val="ноябрь"/>
      <sheetName val="дек2010г"/>
      <sheetName val="январь2011г"/>
      <sheetName val="феврвль2011г"/>
      <sheetName val="март2011г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 12"/>
      <sheetName val="февр2012г"/>
      <sheetName val="март2012г"/>
      <sheetName val="апр2012г"/>
      <sheetName val="май2012г"/>
      <sheetName val="июнь 2012г"/>
      <sheetName val="июль2012г"/>
      <sheetName val="авг2012г"/>
      <sheetName val="сент2012г"/>
      <sheetName val="окт2012г"/>
      <sheetName val="нояб2012г"/>
      <sheetName val="декаб2012г"/>
      <sheetName val="январь2013г"/>
      <sheetName val="февраль"/>
      <sheetName val="март2013г"/>
      <sheetName val="апрель2013г"/>
      <sheetName val="май2013г"/>
      <sheetName val="июнь2013г"/>
      <sheetName val="июль2013г"/>
      <sheetName val="июль2013г (2)"/>
      <sheetName val="08 13г"/>
      <sheetName val="10 13г"/>
    </sheetNames>
    <sheetDataSet>
      <sheetData sheetId="35">
        <row r="87">
          <cell r="H87">
            <v>10620.71</v>
          </cell>
          <cell r="I87">
            <v>5941.66</v>
          </cell>
          <cell r="J87">
            <v>6375.76</v>
          </cell>
          <cell r="L87">
            <v>10186.61</v>
          </cell>
        </row>
        <row r="88">
          <cell r="H88">
            <v>10186.61</v>
          </cell>
          <cell r="I88">
            <v>5941.66</v>
          </cell>
          <cell r="J88">
            <v>5580.67</v>
          </cell>
          <cell r="L88">
            <v>10737.65</v>
          </cell>
        </row>
        <row r="89">
          <cell r="H89">
            <v>10737.65</v>
          </cell>
          <cell r="I89">
            <v>6135.3</v>
          </cell>
          <cell r="J89">
            <v>5471.18</v>
          </cell>
          <cell r="L89">
            <v>11530.02</v>
          </cell>
        </row>
        <row r="90">
          <cell r="H90">
            <v>11530.02</v>
          </cell>
          <cell r="I90">
            <v>6135.31</v>
          </cell>
          <cell r="J90">
            <v>7699.71</v>
          </cell>
          <cell r="L90">
            <v>9965.62</v>
          </cell>
        </row>
        <row r="91">
          <cell r="H91">
            <v>9965.62</v>
          </cell>
          <cell r="I91">
            <v>6135.31</v>
          </cell>
          <cell r="J91">
            <v>5547.61</v>
          </cell>
          <cell r="L91">
            <v>10553.31</v>
          </cell>
        </row>
        <row r="92">
          <cell r="H92">
            <v>10553.31</v>
          </cell>
          <cell r="I92">
            <v>6135.32</v>
          </cell>
          <cell r="J92">
            <v>5388.54</v>
          </cell>
          <cell r="L92">
            <v>11300.09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1"/>
  <sheetViews>
    <sheetView zoomScalePageLayoutView="0" workbookViewId="0" topLeftCell="A19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</cols>
  <sheetData>
    <row r="3" ht="15">
      <c r="A3" t="s">
        <v>72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0</v>
      </c>
      <c r="C9" s="1">
        <v>28118.82</v>
      </c>
      <c r="D9" s="1">
        <v>10817.84</v>
      </c>
      <c r="E9" s="1"/>
      <c r="F9" s="1">
        <f>SUM(D9:E9)</f>
        <v>10817.84</v>
      </c>
      <c r="G9" s="1">
        <v>17300.98</v>
      </c>
      <c r="H9" s="1"/>
    </row>
    <row r="10" spans="1:8" ht="15">
      <c r="A10" s="1" t="s">
        <v>11</v>
      </c>
      <c r="B10" s="1">
        <v>0</v>
      </c>
      <c r="C10" s="1">
        <v>18731.17</v>
      </c>
      <c r="D10" s="1">
        <v>7302.62</v>
      </c>
      <c r="E10" s="1"/>
      <c r="F10" s="1">
        <f>SUM(D10:E10)</f>
        <v>7302.62</v>
      </c>
      <c r="G10" s="1">
        <v>11428.55</v>
      </c>
      <c r="H10" s="1"/>
    </row>
    <row r="11" spans="1:10" ht="15">
      <c r="A11" s="1" t="s">
        <v>12</v>
      </c>
      <c r="B11" s="1">
        <v>0</v>
      </c>
      <c r="C11" s="3">
        <f>SUM(C9:C10)</f>
        <v>46849.99</v>
      </c>
      <c r="D11" s="1"/>
      <c r="E11" s="1"/>
      <c r="F11" s="3">
        <f>SUM(F9:F10)</f>
        <v>18120.46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2">
        <v>40360</v>
      </c>
      <c r="C19" s="1" t="s">
        <v>74</v>
      </c>
      <c r="D19" s="1"/>
      <c r="E19" s="1" t="s">
        <v>26</v>
      </c>
      <c r="F19" s="1">
        <v>330.68</v>
      </c>
      <c r="G19" s="1"/>
      <c r="H19" s="1">
        <v>300</v>
      </c>
      <c r="I19" s="1"/>
      <c r="J19" s="1"/>
      <c r="K19" s="1"/>
      <c r="L19" s="1"/>
      <c r="M19" s="1"/>
    </row>
    <row r="20" spans="1:13" ht="15">
      <c r="A20" s="1"/>
      <c r="B20" s="1" t="s">
        <v>75</v>
      </c>
      <c r="C20" s="1" t="s">
        <v>74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 t="s">
        <v>76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 t="s">
        <v>29</v>
      </c>
      <c r="D33" s="1"/>
      <c r="E33" s="1">
        <v>4470.4</v>
      </c>
      <c r="F33" s="1" t="s">
        <v>30</v>
      </c>
      <c r="G33" s="1"/>
      <c r="H33" s="1">
        <v>7063.23</v>
      </c>
      <c r="I33" s="1"/>
      <c r="J33" s="1"/>
      <c r="K33" s="1"/>
      <c r="L33" s="1" t="s">
        <v>31</v>
      </c>
      <c r="M33" s="1"/>
    </row>
    <row r="34" spans="1:13" ht="15">
      <c r="A34" s="1"/>
      <c r="B34" s="1"/>
      <c r="C34" s="1"/>
      <c r="D34" s="1"/>
      <c r="E34" s="1"/>
      <c r="F34" s="1"/>
      <c r="G34" s="1">
        <v>307.96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33</v>
      </c>
      <c r="D36" s="1"/>
      <c r="E36" s="1"/>
      <c r="F36" s="1" t="s">
        <v>34</v>
      </c>
      <c r="G36" s="1">
        <v>7621.61</v>
      </c>
      <c r="H36" s="1">
        <v>14752.32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 t="s">
        <v>35</v>
      </c>
      <c r="F37" s="1" t="s">
        <v>36</v>
      </c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 t="s">
        <v>78</v>
      </c>
      <c r="D38" s="1"/>
      <c r="E38" s="1"/>
      <c r="F38" s="1">
        <v>0.57</v>
      </c>
      <c r="G38" s="1"/>
      <c r="H38" s="1">
        <v>2548.12</v>
      </c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37</v>
      </c>
      <c r="D41" s="1"/>
      <c r="E41" s="1">
        <v>0.32</v>
      </c>
      <c r="F41" s="1"/>
      <c r="G41" s="1"/>
      <c r="H41" s="1">
        <v>1568.48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 t="s">
        <v>31</v>
      </c>
      <c r="H42" s="1"/>
      <c r="I42" s="1"/>
      <c r="J42" s="1"/>
      <c r="K42" s="1"/>
      <c r="L42" s="1" t="s">
        <v>31</v>
      </c>
      <c r="M42" s="1">
        <v>0</v>
      </c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 t="s">
        <v>31</v>
      </c>
      <c r="H44" s="1">
        <v>26232.15</v>
      </c>
      <c r="I44" s="1"/>
      <c r="J44" s="1"/>
      <c r="K44" s="1"/>
      <c r="L44" s="1" t="s">
        <v>31</v>
      </c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5" ht="15">
      <c r="D49" t="s">
        <v>39</v>
      </c>
      <c r="E49" t="s">
        <v>40</v>
      </c>
    </row>
    <row r="50" ht="15">
      <c r="D50" t="s">
        <v>41</v>
      </c>
    </row>
    <row r="51" ht="15">
      <c r="G51" t="s">
        <v>80</v>
      </c>
    </row>
    <row r="59" ht="15">
      <c r="F59" t="s">
        <v>42</v>
      </c>
    </row>
    <row r="64" ht="15">
      <c r="J64" t="s">
        <v>43</v>
      </c>
    </row>
    <row r="65" ht="15">
      <c r="J65" t="s">
        <v>44</v>
      </c>
    </row>
    <row r="66" ht="15">
      <c r="J66" t="s">
        <v>71</v>
      </c>
    </row>
    <row r="67" spans="7:10" ht="15">
      <c r="G67">
        <v>4901.5</v>
      </c>
      <c r="J67" t="s">
        <v>73</v>
      </c>
    </row>
    <row r="69" spans="7:12" ht="15">
      <c r="G69" s="1" t="s">
        <v>45</v>
      </c>
      <c r="H69" s="1" t="s">
        <v>46</v>
      </c>
      <c r="I69" s="1"/>
      <c r="J69" s="1"/>
      <c r="K69" s="1" t="s">
        <v>47</v>
      </c>
      <c r="L69" s="1" t="s">
        <v>48</v>
      </c>
    </row>
    <row r="70" spans="7:12" ht="15">
      <c r="G70" s="3">
        <v>1</v>
      </c>
      <c r="H70" s="3" t="s">
        <v>49</v>
      </c>
      <c r="I70" s="3"/>
      <c r="J70" s="3"/>
      <c r="K70" s="3" t="s">
        <v>50</v>
      </c>
      <c r="L70" s="3">
        <v>46849.99</v>
      </c>
    </row>
    <row r="71" spans="7:12" ht="15">
      <c r="G71" s="1"/>
      <c r="H71" s="1"/>
      <c r="I71" s="1"/>
      <c r="J71" s="1"/>
      <c r="K71" s="1"/>
      <c r="L71" s="1"/>
    </row>
    <row r="72" spans="7:12" ht="15">
      <c r="G72" s="3">
        <v>2</v>
      </c>
      <c r="H72" s="3" t="s">
        <v>51</v>
      </c>
      <c r="I72" s="3"/>
      <c r="J72" s="3"/>
      <c r="K72" s="3" t="s">
        <v>50</v>
      </c>
      <c r="L72" s="3">
        <v>18120.46</v>
      </c>
    </row>
    <row r="73" spans="7:12" ht="15">
      <c r="G73" s="1">
        <v>3</v>
      </c>
      <c r="H73" s="1" t="s">
        <v>52</v>
      </c>
      <c r="I73" s="1"/>
      <c r="J73" s="1"/>
      <c r="K73" s="1" t="s">
        <v>50</v>
      </c>
      <c r="L73" s="1"/>
    </row>
    <row r="74" spans="7:12" ht="15">
      <c r="G74" s="1">
        <v>4</v>
      </c>
      <c r="H74" s="1" t="s">
        <v>53</v>
      </c>
      <c r="I74" s="1"/>
      <c r="J74" s="1"/>
      <c r="K74" s="1" t="s">
        <v>50</v>
      </c>
      <c r="L74" s="1">
        <v>26232.15</v>
      </c>
    </row>
    <row r="75" spans="7:13" ht="15">
      <c r="G75" s="1" t="s">
        <v>79</v>
      </c>
      <c r="H75" s="1" t="s">
        <v>54</v>
      </c>
      <c r="I75" s="1"/>
      <c r="J75" s="1"/>
      <c r="K75" s="1" t="s">
        <v>50</v>
      </c>
      <c r="L75" s="1">
        <v>7621.21</v>
      </c>
      <c r="M75">
        <v>8888.3</v>
      </c>
    </row>
    <row r="76" spans="7:12" ht="15">
      <c r="G76" s="1"/>
      <c r="H76" s="1" t="s">
        <v>55</v>
      </c>
      <c r="I76" s="1"/>
      <c r="J76" s="1"/>
      <c r="K76" s="1" t="s">
        <v>50</v>
      </c>
      <c r="L76" s="1"/>
    </row>
    <row r="77" spans="7:12" ht="15">
      <c r="G77" s="1">
        <v>1.58</v>
      </c>
      <c r="H77" s="1" t="s">
        <v>56</v>
      </c>
      <c r="I77" s="1"/>
      <c r="J77" s="1"/>
      <c r="K77" s="1" t="s">
        <v>50</v>
      </c>
      <c r="L77" s="1">
        <v>7063.23</v>
      </c>
    </row>
    <row r="78" spans="7:12" ht="15">
      <c r="G78" s="1"/>
      <c r="H78" s="1" t="s">
        <v>57</v>
      </c>
      <c r="I78" s="1"/>
      <c r="J78" s="1">
        <v>4</v>
      </c>
      <c r="K78" s="1" t="s">
        <v>58</v>
      </c>
      <c r="L78" s="1"/>
    </row>
    <row r="79" spans="7:12" ht="15">
      <c r="G79" s="1"/>
      <c r="H79" s="1" t="s">
        <v>59</v>
      </c>
      <c r="I79" s="1"/>
      <c r="J79" s="1">
        <v>4</v>
      </c>
      <c r="K79" s="1" t="s">
        <v>58</v>
      </c>
      <c r="L79" s="1"/>
    </row>
    <row r="80" spans="7:12" ht="15">
      <c r="G80" s="1">
        <v>0.57</v>
      </c>
      <c r="H80" s="1" t="s">
        <v>78</v>
      </c>
      <c r="I80" s="1"/>
      <c r="J80" s="1"/>
      <c r="K80" s="1" t="s">
        <v>50</v>
      </c>
      <c r="L80" s="1">
        <v>2548.12</v>
      </c>
    </row>
    <row r="81" spans="7:12" ht="15">
      <c r="G81" s="1"/>
      <c r="H81" s="1" t="s">
        <v>11</v>
      </c>
      <c r="I81" s="1"/>
      <c r="J81" s="1"/>
      <c r="K81" s="1" t="s">
        <v>50</v>
      </c>
      <c r="L81" s="1">
        <v>7130.71</v>
      </c>
    </row>
    <row r="82" spans="7:12" ht="15">
      <c r="G82" s="1"/>
      <c r="H82" s="1" t="s">
        <v>60</v>
      </c>
      <c r="I82" s="1"/>
      <c r="J82" s="1"/>
      <c r="K82" s="1"/>
      <c r="L82" s="1">
        <v>1568.48</v>
      </c>
    </row>
    <row r="83" spans="7:12" ht="15">
      <c r="G83" s="1">
        <v>4.71</v>
      </c>
      <c r="H83" s="1" t="s">
        <v>61</v>
      </c>
      <c r="I83" s="1"/>
      <c r="J83" s="1"/>
      <c r="K83" s="1" t="s">
        <v>50</v>
      </c>
      <c r="L83" s="1">
        <v>300</v>
      </c>
    </row>
    <row r="84" spans="7:12" ht="15">
      <c r="G84" s="1"/>
      <c r="H84" s="1" t="s">
        <v>74</v>
      </c>
      <c r="I84" s="1"/>
      <c r="J84" s="1"/>
      <c r="K84" s="1"/>
      <c r="L84" s="1">
        <v>300</v>
      </c>
    </row>
    <row r="85" spans="7:12" ht="15">
      <c r="G85" s="1"/>
      <c r="H85" s="1"/>
      <c r="I85" s="1"/>
      <c r="J85" s="1"/>
      <c r="K85" s="1"/>
      <c r="L85" s="1"/>
    </row>
    <row r="86" spans="7:12" ht="15">
      <c r="G86" s="1"/>
      <c r="H86" s="1"/>
      <c r="I86" s="1"/>
      <c r="J86" s="1"/>
      <c r="K86" s="1"/>
      <c r="L86" s="1"/>
    </row>
    <row r="87" spans="7:12" ht="15">
      <c r="G87" s="1"/>
      <c r="H87" s="1"/>
      <c r="I87" s="1"/>
      <c r="J87" s="1"/>
      <c r="K87" s="1"/>
      <c r="L87" s="1"/>
    </row>
    <row r="88" spans="7:12" ht="15">
      <c r="G88" s="1">
        <v>5</v>
      </c>
      <c r="H88" s="1" t="s">
        <v>62</v>
      </c>
      <c r="I88" s="1"/>
      <c r="J88" s="1"/>
      <c r="K88" s="1" t="s">
        <v>50</v>
      </c>
      <c r="L88" s="1"/>
    </row>
    <row r="89" spans="7:12" ht="15">
      <c r="G89" s="1"/>
      <c r="H89" s="1"/>
      <c r="I89" s="1"/>
      <c r="J89" s="1"/>
      <c r="K89" s="1"/>
      <c r="L89" s="1"/>
    </row>
    <row r="90" spans="7:12" ht="15">
      <c r="G90" s="1"/>
      <c r="H90" s="1" t="s">
        <v>63</v>
      </c>
      <c r="I90" s="1"/>
      <c r="J90" s="1"/>
      <c r="K90" s="1" t="s">
        <v>50</v>
      </c>
      <c r="L90" s="1"/>
    </row>
    <row r="91" spans="7:12" ht="15">
      <c r="G91" s="1"/>
      <c r="H91" s="1" t="s">
        <v>64</v>
      </c>
      <c r="I91" s="1"/>
      <c r="J91" s="1"/>
      <c r="K91" s="1"/>
      <c r="L91" s="1"/>
    </row>
    <row r="92" spans="7:12" ht="15">
      <c r="G92" s="1">
        <v>6</v>
      </c>
      <c r="H92" s="1" t="s">
        <v>65</v>
      </c>
      <c r="I92" s="1"/>
      <c r="J92" s="1"/>
      <c r="K92" s="1" t="s">
        <v>50</v>
      </c>
      <c r="L92" s="1"/>
    </row>
    <row r="93" spans="7:12" ht="15">
      <c r="G93" s="1">
        <v>7</v>
      </c>
      <c r="H93" s="1" t="s">
        <v>66</v>
      </c>
      <c r="I93" s="1"/>
      <c r="J93" s="1"/>
      <c r="K93" s="1" t="s">
        <v>50</v>
      </c>
      <c r="L93" s="1"/>
    </row>
    <row r="94" spans="7:12" ht="15">
      <c r="G94" s="1">
        <v>8</v>
      </c>
      <c r="H94" s="1" t="s">
        <v>51</v>
      </c>
      <c r="I94" s="1"/>
      <c r="J94" s="1"/>
      <c r="K94" s="1" t="s">
        <v>50</v>
      </c>
      <c r="L94" s="1"/>
    </row>
    <row r="95" spans="7:12" ht="15">
      <c r="G95" s="1">
        <v>9</v>
      </c>
      <c r="H95" s="1" t="s">
        <v>67</v>
      </c>
      <c r="I95" s="1"/>
      <c r="J95" s="1"/>
      <c r="K95" s="1" t="s">
        <v>50</v>
      </c>
      <c r="L95" s="1">
        <v>8112</v>
      </c>
    </row>
    <row r="96" spans="7:12" ht="15">
      <c r="G96" s="1">
        <v>10</v>
      </c>
      <c r="H96" s="1" t="s">
        <v>68</v>
      </c>
      <c r="I96" s="1"/>
      <c r="J96" s="1"/>
      <c r="K96" s="1" t="s">
        <v>50</v>
      </c>
      <c r="L96" s="1"/>
    </row>
    <row r="97" spans="7:12" ht="15">
      <c r="G97" s="1"/>
      <c r="H97" s="1"/>
      <c r="I97" s="1"/>
      <c r="J97" s="1"/>
      <c r="K97" s="1"/>
      <c r="L97" s="1"/>
    </row>
    <row r="98" spans="7:12" ht="15">
      <c r="G98" s="1"/>
      <c r="H98" s="1"/>
      <c r="I98" s="1"/>
      <c r="J98" s="1"/>
      <c r="K98" s="1"/>
      <c r="L98" s="1"/>
    </row>
    <row r="99" spans="7:12" ht="15">
      <c r="G99" s="1"/>
      <c r="H99" s="1"/>
      <c r="I99" s="1"/>
      <c r="J99" s="1"/>
      <c r="K99" s="1"/>
      <c r="L99" s="1"/>
    </row>
    <row r="100" ht="15">
      <c r="I100" t="s">
        <v>69</v>
      </c>
    </row>
    <row r="101" ht="15">
      <c r="I101" t="s">
        <v>70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101"/>
  <sheetViews>
    <sheetView zoomScalePageLayoutView="0" workbookViewId="0" topLeftCell="A16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196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45927.43</v>
      </c>
      <c r="C9" s="1">
        <v>22846.86</v>
      </c>
      <c r="D9" s="1">
        <v>20081.01</v>
      </c>
      <c r="E9" s="1"/>
      <c r="F9" s="1">
        <v>20081.01</v>
      </c>
      <c r="G9" s="1">
        <v>48693.28</v>
      </c>
      <c r="H9" s="1"/>
    </row>
    <row r="10" spans="1:8" ht="15">
      <c r="A10" s="1" t="s">
        <v>11</v>
      </c>
      <c r="B10" s="1">
        <v>38946.68</v>
      </c>
      <c r="C10" s="1">
        <v>29911.22</v>
      </c>
      <c r="D10" s="1">
        <v>23807.11</v>
      </c>
      <c r="E10" s="1"/>
      <c r="F10" s="1">
        <f>SUM(D10:E10)</f>
        <v>23807.11</v>
      </c>
      <c r="G10" s="1">
        <v>45050.79</v>
      </c>
      <c r="H10" s="1"/>
    </row>
    <row r="11" spans="1:10" ht="15">
      <c r="A11" s="1" t="s">
        <v>12</v>
      </c>
      <c r="B11" s="1">
        <v>0</v>
      </c>
      <c r="C11" s="3">
        <f>SUM(C9:C10)</f>
        <v>52758.08</v>
      </c>
      <c r="D11" s="1"/>
      <c r="E11" s="1"/>
      <c r="F11" s="3">
        <f>SUM(F9:F10)</f>
        <v>43888.119999999995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198</v>
      </c>
      <c r="C18" s="1" t="s">
        <v>199</v>
      </c>
      <c r="D18" s="1"/>
      <c r="E18" s="1"/>
      <c r="F18" s="1"/>
      <c r="G18" s="1"/>
      <c r="H18" s="6">
        <v>337.66</v>
      </c>
      <c r="I18" s="10"/>
      <c r="J18" s="7"/>
      <c r="K18" s="1"/>
      <c r="L18" s="1"/>
      <c r="M18" s="1"/>
    </row>
    <row r="19" spans="1:13" ht="15">
      <c r="A19" s="1"/>
      <c r="B19" s="1"/>
      <c r="C19" s="1" t="s">
        <v>200</v>
      </c>
      <c r="D19" s="1"/>
      <c r="E19" s="1"/>
      <c r="F19" s="1"/>
      <c r="G19" s="1"/>
      <c r="H19" s="1"/>
      <c r="I19" s="9"/>
      <c r="J19" s="1"/>
      <c r="K19" s="1"/>
      <c r="L19" s="1"/>
      <c r="M19" s="1"/>
    </row>
    <row r="20" spans="1:13" ht="15">
      <c r="A20" s="1"/>
      <c r="B20" s="2" t="s">
        <v>201</v>
      </c>
      <c r="C20" s="1" t="s">
        <v>189</v>
      </c>
      <c r="D20" s="1"/>
      <c r="E20" s="1"/>
      <c r="F20" s="1"/>
      <c r="G20" s="1"/>
      <c r="H20" s="1">
        <v>309.48</v>
      </c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 t="s">
        <v>96</v>
      </c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 t="s">
        <v>357</v>
      </c>
      <c r="D24" s="1"/>
      <c r="E24" s="1"/>
      <c r="F24" s="1"/>
      <c r="G24" s="1">
        <v>3693</v>
      </c>
      <c r="H24" s="1">
        <v>3693</v>
      </c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31</v>
      </c>
      <c r="L26" s="1">
        <f>SUM(L19:L25)</f>
        <v>0</v>
      </c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 t="s">
        <v>27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>
        <f>SUM(H16:H30)</f>
        <v>4340.14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>
        <v>4471.2</v>
      </c>
      <c r="F35" s="1" t="s">
        <v>163</v>
      </c>
      <c r="G35" s="1"/>
      <c r="H35" s="1">
        <v>7511.62</v>
      </c>
      <c r="I35" s="1"/>
      <c r="J35" s="1"/>
      <c r="K35" s="1"/>
      <c r="L35" s="1"/>
      <c r="M35" s="1"/>
    </row>
    <row r="36" spans="1:13" ht="15">
      <c r="A36" s="1"/>
      <c r="B36" s="1"/>
      <c r="C36" s="1" t="s">
        <v>29</v>
      </c>
      <c r="D36" s="1"/>
      <c r="E36" s="1"/>
      <c r="F36" s="1" t="s">
        <v>164</v>
      </c>
      <c r="G36" s="1"/>
      <c r="H36" s="1">
        <v>9926.06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165</v>
      </c>
      <c r="G37" s="1"/>
      <c r="H37" s="1">
        <v>3085.13</v>
      </c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166</v>
      </c>
      <c r="G38" s="1"/>
      <c r="H38" s="1">
        <v>5097.17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33</v>
      </c>
      <c r="D39" s="1"/>
      <c r="E39" s="1"/>
      <c r="F39" s="1" t="s">
        <v>34</v>
      </c>
      <c r="G39" s="1">
        <v>7621.61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 t="s">
        <v>167</v>
      </c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84</v>
      </c>
      <c r="D41" s="1"/>
      <c r="E41" s="1"/>
      <c r="F41" s="1"/>
      <c r="G41" s="1" t="s">
        <v>168</v>
      </c>
      <c r="H41" s="1">
        <v>2548.58</v>
      </c>
      <c r="I41" s="1"/>
      <c r="J41" s="1"/>
      <c r="K41" s="1"/>
      <c r="L41" s="1"/>
      <c r="M41" s="1"/>
    </row>
    <row r="42" spans="1:13" ht="15">
      <c r="A42" s="1"/>
      <c r="B42" s="1"/>
      <c r="C42" s="1" t="s">
        <v>357</v>
      </c>
      <c r="D42" s="1"/>
      <c r="E42" s="1"/>
      <c r="F42" s="1"/>
      <c r="G42" s="1">
        <v>4020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 t="s">
        <v>37</v>
      </c>
      <c r="D44" s="1"/>
      <c r="E44" s="1"/>
      <c r="F44" s="1"/>
      <c r="G44" s="1" t="s">
        <v>169</v>
      </c>
      <c r="H44" s="1">
        <v>1743.77</v>
      </c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 t="s">
        <v>31</v>
      </c>
      <c r="H47" s="1">
        <f>SUM(H31:H46)</f>
        <v>34252.47</v>
      </c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 t="s">
        <v>38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5" ht="15">
      <c r="D52" t="s">
        <v>39</v>
      </c>
      <c r="E52" t="s">
        <v>40</v>
      </c>
    </row>
    <row r="53" ht="15">
      <c r="D53" t="s">
        <v>41</v>
      </c>
    </row>
    <row r="57" spans="8:10" ht="15">
      <c r="H57" t="s">
        <v>43</v>
      </c>
      <c r="J57" t="s">
        <v>173</v>
      </c>
    </row>
    <row r="58" spans="9:10" ht="15">
      <c r="I58" t="s">
        <v>174</v>
      </c>
      <c r="J58" t="s">
        <v>71</v>
      </c>
    </row>
    <row r="59" spans="7:9" ht="15">
      <c r="G59">
        <v>4471.2</v>
      </c>
      <c r="I59" t="s">
        <v>203</v>
      </c>
    </row>
    <row r="61" spans="7:18" ht="15">
      <c r="G61" s="1" t="s">
        <v>45</v>
      </c>
      <c r="H61" s="1" t="s">
        <v>46</v>
      </c>
      <c r="I61" s="1"/>
      <c r="J61" s="1"/>
      <c r="K61" s="1" t="s">
        <v>47</v>
      </c>
      <c r="L61" s="1" t="s">
        <v>48</v>
      </c>
      <c r="N61" s="1" t="s">
        <v>16</v>
      </c>
      <c r="O61" s="1"/>
      <c r="P61" s="1"/>
      <c r="Q61" s="1"/>
      <c r="R61" s="1"/>
    </row>
    <row r="62" spans="7:18" ht="15.75" thickBot="1">
      <c r="G62" s="3">
        <v>1</v>
      </c>
      <c r="H62" s="4" t="s">
        <v>49</v>
      </c>
      <c r="I62" s="3"/>
      <c r="J62" s="3"/>
      <c r="K62" s="3" t="s">
        <v>50</v>
      </c>
      <c r="L62" s="3">
        <v>52758.08</v>
      </c>
      <c r="N62" s="8" t="s">
        <v>21</v>
      </c>
      <c r="O62" s="1" t="s">
        <v>22</v>
      </c>
      <c r="P62" s="1" t="s">
        <v>23</v>
      </c>
      <c r="Q62" s="1" t="s">
        <v>24</v>
      </c>
      <c r="R62" s="1" t="s">
        <v>25</v>
      </c>
    </row>
    <row r="63" spans="7:18" ht="15.75" thickBot="1">
      <c r="G63" s="1"/>
      <c r="H63" s="1"/>
      <c r="I63" s="1"/>
      <c r="J63" s="1"/>
      <c r="K63" s="1"/>
      <c r="L63" s="1"/>
      <c r="N63" s="10" t="s">
        <v>197</v>
      </c>
      <c r="O63" s="7"/>
      <c r="P63" s="1"/>
      <c r="Q63" s="1"/>
      <c r="R63" s="1">
        <v>30</v>
      </c>
    </row>
    <row r="64" spans="7:18" ht="15">
      <c r="G64" s="3">
        <v>2</v>
      </c>
      <c r="H64" s="4" t="s">
        <v>51</v>
      </c>
      <c r="I64" s="3"/>
      <c r="J64" s="3"/>
      <c r="K64" s="3" t="s">
        <v>50</v>
      </c>
      <c r="L64" s="3">
        <v>43888.12</v>
      </c>
      <c r="N64" s="9"/>
      <c r="O64" s="1"/>
      <c r="P64" s="1"/>
      <c r="Q64" s="1"/>
      <c r="R64" s="1"/>
    </row>
    <row r="65" spans="7:18" ht="15">
      <c r="G65" s="1">
        <v>3</v>
      </c>
      <c r="H65" s="1" t="s">
        <v>52</v>
      </c>
      <c r="I65" s="1"/>
      <c r="J65" s="1"/>
      <c r="K65" s="1" t="s">
        <v>50</v>
      </c>
      <c r="L65" s="1"/>
      <c r="N65" s="1"/>
      <c r="O65" s="1"/>
      <c r="P65" s="1"/>
      <c r="Q65" s="1"/>
      <c r="R65" s="1"/>
    </row>
    <row r="66" spans="7:18" ht="15">
      <c r="G66" s="1">
        <v>4</v>
      </c>
      <c r="H66" s="5" t="s">
        <v>53</v>
      </c>
      <c r="I66" s="1"/>
      <c r="J66" s="1"/>
      <c r="K66" s="1" t="s">
        <v>50</v>
      </c>
      <c r="L66" s="1">
        <v>34252.47</v>
      </c>
      <c r="N66" s="1"/>
      <c r="O66" s="1" t="s">
        <v>96</v>
      </c>
      <c r="P66" s="1"/>
      <c r="Q66" s="1"/>
      <c r="R66" s="1"/>
    </row>
    <row r="67" spans="7:18" ht="15">
      <c r="G67" s="1"/>
      <c r="H67" s="5" t="s">
        <v>11</v>
      </c>
      <c r="I67" s="1"/>
      <c r="J67" s="1"/>
      <c r="K67" s="1"/>
      <c r="L67" s="1"/>
      <c r="N67" s="1"/>
      <c r="O67" s="1"/>
      <c r="P67" s="1"/>
      <c r="Q67" s="1"/>
      <c r="R67" s="1"/>
    </row>
    <row r="68" spans="7:18" ht="15">
      <c r="G68" s="1">
        <v>1.68</v>
      </c>
      <c r="H68" s="1" t="s">
        <v>150</v>
      </c>
      <c r="I68" s="1" t="s">
        <v>151</v>
      </c>
      <c r="J68" s="1"/>
      <c r="K68" s="1" t="s">
        <v>50</v>
      </c>
      <c r="L68" s="1">
        <v>7511.62</v>
      </c>
      <c r="N68" s="1"/>
      <c r="O68" s="1"/>
      <c r="P68" s="1"/>
      <c r="Q68" s="1"/>
      <c r="R68" s="1"/>
    </row>
    <row r="69" spans="7:18" ht="15">
      <c r="G69" s="1">
        <v>2.22</v>
      </c>
      <c r="H69" s="1" t="s">
        <v>152</v>
      </c>
      <c r="I69" s="1"/>
      <c r="J69" s="1"/>
      <c r="K69" s="1" t="s">
        <v>50</v>
      </c>
      <c r="L69" s="1"/>
      <c r="N69" s="1"/>
      <c r="O69" s="1"/>
      <c r="P69" s="1" t="s">
        <v>31</v>
      </c>
      <c r="Q69" s="1">
        <f>SUM(Q64:Q68)</f>
        <v>0</v>
      </c>
      <c r="R69" s="1"/>
    </row>
    <row r="70" spans="7:18" ht="15">
      <c r="G70" s="1"/>
      <c r="H70" s="1" t="s">
        <v>153</v>
      </c>
      <c r="I70" s="1"/>
      <c r="J70" s="1"/>
      <c r="K70" s="1" t="s">
        <v>50</v>
      </c>
      <c r="L70" s="1">
        <v>9926.06</v>
      </c>
      <c r="N70" s="1"/>
      <c r="O70" s="1"/>
      <c r="P70" s="1"/>
      <c r="Q70" s="1"/>
      <c r="R70" s="1"/>
    </row>
    <row r="71" spans="7:18" ht="15">
      <c r="G71" s="1">
        <v>0.69</v>
      </c>
      <c r="H71" s="1" t="s">
        <v>154</v>
      </c>
      <c r="I71" s="1"/>
      <c r="J71" s="1"/>
      <c r="K71" s="1" t="s">
        <v>50</v>
      </c>
      <c r="L71" s="1"/>
      <c r="N71" s="1"/>
      <c r="O71" s="1"/>
      <c r="P71" s="1"/>
      <c r="Q71" s="1"/>
      <c r="R71" s="1"/>
    </row>
    <row r="72" spans="7:18" ht="15">
      <c r="G72" s="1"/>
      <c r="H72" s="1" t="s">
        <v>155</v>
      </c>
      <c r="I72" s="1"/>
      <c r="J72" s="1"/>
      <c r="K72" s="1"/>
      <c r="L72" s="1">
        <v>3085.13</v>
      </c>
      <c r="N72" s="1"/>
      <c r="O72" s="1"/>
      <c r="P72" s="1"/>
      <c r="Q72" s="1"/>
      <c r="R72" s="1"/>
    </row>
    <row r="73" spans="7:18" ht="15">
      <c r="G73" s="1">
        <v>1.14</v>
      </c>
      <c r="H73" s="1" t="s">
        <v>156</v>
      </c>
      <c r="I73" s="1"/>
      <c r="J73" s="1"/>
      <c r="K73" s="1"/>
      <c r="L73" s="1"/>
      <c r="N73" s="1"/>
      <c r="O73" s="1"/>
      <c r="P73" s="1"/>
      <c r="Q73" s="1"/>
      <c r="R73" s="1"/>
    </row>
    <row r="74" spans="7:18" ht="15">
      <c r="G74" s="1"/>
      <c r="H74" s="1" t="s">
        <v>157</v>
      </c>
      <c r="I74" s="1"/>
      <c r="J74" s="1" t="s">
        <v>158</v>
      </c>
      <c r="K74" s="1"/>
      <c r="L74" s="1">
        <v>5097.17</v>
      </c>
      <c r="N74" s="1"/>
      <c r="O74" s="1"/>
      <c r="P74" s="1"/>
      <c r="Q74" s="1"/>
      <c r="R74" s="1"/>
    </row>
    <row r="75" spans="7:18" ht="15">
      <c r="G75" s="1">
        <v>0.57</v>
      </c>
      <c r="H75" s="1" t="s">
        <v>154</v>
      </c>
      <c r="I75" s="1"/>
      <c r="J75" s="1"/>
      <c r="K75" s="1"/>
      <c r="L75" s="1">
        <v>2548.58</v>
      </c>
      <c r="N75" s="1"/>
      <c r="O75" s="1"/>
      <c r="P75" s="1"/>
      <c r="Q75" s="1"/>
      <c r="R75" s="1"/>
    </row>
    <row r="76" spans="7:18" ht="15">
      <c r="G76" s="1"/>
      <c r="H76" s="1" t="s">
        <v>159</v>
      </c>
      <c r="I76" s="1"/>
      <c r="J76" s="1"/>
      <c r="K76" s="1"/>
      <c r="L76" s="1"/>
      <c r="N76" s="1"/>
      <c r="O76" s="1"/>
      <c r="P76" s="1"/>
      <c r="Q76" s="1"/>
      <c r="R76" s="1"/>
    </row>
    <row r="77" spans="7:18" ht="15">
      <c r="G77" s="1">
        <v>0.39</v>
      </c>
      <c r="H77" s="11" t="s">
        <v>160</v>
      </c>
      <c r="I77" s="1"/>
      <c r="J77" s="1"/>
      <c r="K77" s="1" t="s">
        <v>50</v>
      </c>
      <c r="L77" s="1">
        <v>1743.77</v>
      </c>
      <c r="N77" s="1"/>
      <c r="O77" s="1"/>
      <c r="P77" s="1"/>
      <c r="Q77" s="1"/>
      <c r="R77" s="1"/>
    </row>
    <row r="78" spans="7:18" ht="15">
      <c r="G78" s="1"/>
      <c r="H78" s="5" t="s">
        <v>61</v>
      </c>
      <c r="I78" s="1"/>
      <c r="J78" s="1"/>
      <c r="K78" s="1"/>
      <c r="L78" s="1">
        <v>4340.14</v>
      </c>
      <c r="N78" s="1"/>
      <c r="O78" s="1"/>
      <c r="P78" s="1"/>
      <c r="Q78" s="1"/>
      <c r="R78" s="1"/>
    </row>
    <row r="79" spans="7:18" ht="15">
      <c r="G79" s="1"/>
      <c r="H79" s="5"/>
      <c r="I79" s="1"/>
      <c r="J79" s="1"/>
      <c r="K79" s="1"/>
      <c r="L79" s="1"/>
      <c r="N79" s="1"/>
      <c r="O79" s="1"/>
      <c r="P79" s="1"/>
      <c r="Q79" s="1"/>
      <c r="R79" s="1"/>
    </row>
    <row r="80" spans="7:18" ht="15">
      <c r="G80" s="1"/>
      <c r="H80" s="1" t="s">
        <v>357</v>
      </c>
      <c r="I80" s="1"/>
      <c r="J80" s="1"/>
      <c r="K80" s="1">
        <v>3693</v>
      </c>
      <c r="L80" s="1">
        <v>3693</v>
      </c>
      <c r="N80" s="1"/>
      <c r="O80" s="1"/>
      <c r="P80" s="1"/>
      <c r="Q80" s="1"/>
      <c r="R80" s="1"/>
    </row>
    <row r="81" spans="7:18" ht="15">
      <c r="G81" s="1"/>
      <c r="H81" s="1" t="s">
        <v>199</v>
      </c>
      <c r="I81" s="1"/>
      <c r="J81" s="1"/>
      <c r="K81" s="1"/>
      <c r="L81" s="6">
        <v>337.66</v>
      </c>
      <c r="N81" s="1"/>
      <c r="O81" s="1"/>
      <c r="P81" s="1"/>
      <c r="Q81" s="1"/>
      <c r="R81" s="1"/>
    </row>
    <row r="82" spans="7:18" ht="15">
      <c r="G82" s="1"/>
      <c r="H82" s="1" t="s">
        <v>200</v>
      </c>
      <c r="I82" s="1"/>
      <c r="J82" s="1"/>
      <c r="K82" s="1"/>
      <c r="L82" s="1"/>
      <c r="N82" s="1"/>
      <c r="O82" s="1"/>
      <c r="P82" s="1"/>
      <c r="Q82" s="1"/>
      <c r="R82" s="1"/>
    </row>
    <row r="83" spans="7:18" ht="15">
      <c r="G83" s="1"/>
      <c r="H83" s="1" t="s">
        <v>189</v>
      </c>
      <c r="I83" s="1"/>
      <c r="J83" s="1"/>
      <c r="K83" s="1"/>
      <c r="L83" s="1">
        <v>309.48</v>
      </c>
      <c r="N83" s="1"/>
      <c r="O83" s="1"/>
      <c r="P83" s="1"/>
      <c r="Q83" s="1"/>
      <c r="R83" s="1"/>
    </row>
    <row r="84" spans="7:18" ht="15"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</row>
    <row r="85" spans="7:18" ht="15"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</row>
    <row r="86" spans="7:18" ht="15"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</row>
    <row r="87" spans="7:18" ht="15">
      <c r="G87" s="1"/>
      <c r="H87" s="1" t="s">
        <v>63</v>
      </c>
      <c r="I87" s="1"/>
      <c r="J87" s="1"/>
      <c r="K87" s="1" t="s">
        <v>50</v>
      </c>
      <c r="L87" s="1"/>
      <c r="N87" s="1"/>
      <c r="O87" s="1"/>
      <c r="P87" s="1"/>
      <c r="Q87" s="1"/>
      <c r="R87" s="1"/>
    </row>
    <row r="88" spans="7:18" ht="15">
      <c r="G88" s="1"/>
      <c r="H88" s="1" t="s">
        <v>64</v>
      </c>
      <c r="I88" s="1"/>
      <c r="J88" s="1"/>
      <c r="K88" s="1"/>
      <c r="L88" s="1"/>
      <c r="N88" s="1"/>
      <c r="O88" s="1"/>
      <c r="P88" s="1"/>
      <c r="Q88" s="1"/>
      <c r="R88" s="1"/>
    </row>
    <row r="89" spans="7:18" ht="15">
      <c r="G89" s="1">
        <v>6</v>
      </c>
      <c r="H89" s="1" t="s">
        <v>65</v>
      </c>
      <c r="I89" s="1"/>
      <c r="J89" s="1"/>
      <c r="K89" s="1" t="s">
        <v>50</v>
      </c>
      <c r="L89" s="1"/>
      <c r="N89" s="1"/>
      <c r="O89" s="1"/>
      <c r="P89" s="1"/>
      <c r="Q89" s="1"/>
      <c r="R89" s="1"/>
    </row>
    <row r="90" spans="7:18" ht="15">
      <c r="G90" s="1">
        <v>7</v>
      </c>
      <c r="H90" s="1" t="s">
        <v>66</v>
      </c>
      <c r="I90" s="1"/>
      <c r="J90" s="1"/>
      <c r="K90" s="1" t="s">
        <v>50</v>
      </c>
      <c r="L90" s="1">
        <v>7254.52</v>
      </c>
      <c r="N90" s="1"/>
      <c r="O90" s="1"/>
      <c r="P90" s="1"/>
      <c r="Q90" s="1"/>
      <c r="R90" s="1"/>
    </row>
    <row r="91" spans="7:18" ht="15">
      <c r="G91" s="1">
        <v>8</v>
      </c>
      <c r="H91" s="1" t="s">
        <v>51</v>
      </c>
      <c r="I91" s="1"/>
      <c r="J91" s="1"/>
      <c r="K91" s="1" t="s">
        <v>50</v>
      </c>
      <c r="L91" s="1"/>
      <c r="N91" s="1"/>
      <c r="O91" s="1"/>
      <c r="P91" s="1"/>
      <c r="Q91" s="1"/>
      <c r="R91" s="1"/>
    </row>
    <row r="92" spans="7:18" ht="15">
      <c r="G92" s="1">
        <v>9</v>
      </c>
      <c r="H92" s="1" t="s">
        <v>67</v>
      </c>
      <c r="I92" s="1"/>
      <c r="J92" s="1"/>
      <c r="K92" s="1" t="s">
        <v>50</v>
      </c>
      <c r="L92" s="1"/>
      <c r="N92" s="1"/>
      <c r="O92" s="1"/>
      <c r="P92" s="1"/>
      <c r="Q92" s="1"/>
      <c r="R92" s="1"/>
    </row>
    <row r="93" spans="7:18" ht="15">
      <c r="G93" s="1">
        <v>10</v>
      </c>
      <c r="H93" s="1" t="s">
        <v>68</v>
      </c>
      <c r="I93" s="1"/>
      <c r="J93" s="1"/>
      <c r="K93" s="1" t="s">
        <v>50</v>
      </c>
      <c r="L93" s="1">
        <v>2381.13</v>
      </c>
      <c r="N93" s="1"/>
      <c r="O93" s="1"/>
      <c r="P93" s="1"/>
      <c r="Q93" s="1"/>
      <c r="R93" s="1"/>
    </row>
    <row r="94" ht="15">
      <c r="I94" t="s">
        <v>69</v>
      </c>
    </row>
    <row r="95" ht="15">
      <c r="I95" t="s">
        <v>70</v>
      </c>
    </row>
    <row r="96" spans="7:12" ht="15">
      <c r="G96" s="1" t="s">
        <v>135</v>
      </c>
      <c r="H96" s="1" t="s">
        <v>136</v>
      </c>
      <c r="I96" s="1" t="s">
        <v>137</v>
      </c>
      <c r="J96" s="1" t="s">
        <v>138</v>
      </c>
      <c r="K96" s="1"/>
      <c r="L96" s="1" t="s">
        <v>139</v>
      </c>
    </row>
    <row r="97" spans="7:12" ht="15">
      <c r="G97" s="1" t="s">
        <v>133</v>
      </c>
      <c r="H97" s="1"/>
      <c r="I97" s="1"/>
      <c r="J97" s="1">
        <v>2593.14</v>
      </c>
      <c r="K97" s="1"/>
      <c r="L97" s="1">
        <v>3159.81</v>
      </c>
    </row>
    <row r="98" spans="7:12" ht="15">
      <c r="G98" s="1" t="s">
        <v>162</v>
      </c>
      <c r="H98" s="1">
        <v>3159.81</v>
      </c>
      <c r="I98" s="1">
        <v>5754.45</v>
      </c>
      <c r="J98" s="1">
        <v>4159.35</v>
      </c>
      <c r="K98" s="1"/>
      <c r="L98" s="1">
        <v>4754.91</v>
      </c>
    </row>
    <row r="99" spans="7:12" ht="15">
      <c r="G99" s="1" t="s">
        <v>180</v>
      </c>
      <c r="H99" s="1">
        <v>4754.91</v>
      </c>
      <c r="I99" s="1">
        <v>5754.6</v>
      </c>
      <c r="J99" s="1">
        <v>4638.66</v>
      </c>
      <c r="K99" s="1"/>
      <c r="L99" s="1">
        <v>5870.85</v>
      </c>
    </row>
    <row r="100" spans="7:12" ht="15">
      <c r="G100" s="12" t="s">
        <v>194</v>
      </c>
      <c r="H100" s="1">
        <v>5870.85</v>
      </c>
      <c r="I100" s="1">
        <v>5754.56</v>
      </c>
      <c r="J100" s="12">
        <v>5931.56</v>
      </c>
      <c r="K100" s="1"/>
      <c r="L100" s="12">
        <v>5693.87</v>
      </c>
    </row>
    <row r="101" spans="7:12" ht="15">
      <c r="G101" s="1" t="s">
        <v>202</v>
      </c>
      <c r="H101" s="1">
        <v>5693.87</v>
      </c>
      <c r="I101" s="1">
        <v>5754.15</v>
      </c>
      <c r="J101" s="1">
        <v>5311.25</v>
      </c>
      <c r="K101" s="1"/>
      <c r="L101" s="1">
        <v>6136.77</v>
      </c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113"/>
  <sheetViews>
    <sheetView zoomScalePageLayoutView="0" workbookViewId="0" topLeftCell="B3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204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48693.28</v>
      </c>
      <c r="C9" s="1">
        <v>22846.85</v>
      </c>
      <c r="D9" s="1">
        <v>21933.47</v>
      </c>
      <c r="E9" s="1"/>
      <c r="F9" s="1">
        <v>21933.47</v>
      </c>
      <c r="G9" s="1">
        <v>49606.86</v>
      </c>
      <c r="H9" s="1"/>
    </row>
    <row r="10" spans="1:8" ht="15">
      <c r="A10" s="1" t="s">
        <v>11</v>
      </c>
      <c r="B10" s="1">
        <v>45050.79</v>
      </c>
      <c r="C10" s="1">
        <v>29911.26</v>
      </c>
      <c r="D10" s="1">
        <v>27409.11</v>
      </c>
      <c r="E10" s="1"/>
      <c r="F10" s="1">
        <f>SUM(D10:E10)</f>
        <v>27409.11</v>
      </c>
      <c r="G10" s="1">
        <v>47552.94</v>
      </c>
      <c r="H10" s="1"/>
    </row>
    <row r="11" spans="1:10" ht="15">
      <c r="A11" s="1" t="s">
        <v>12</v>
      </c>
      <c r="B11" s="1">
        <v>0</v>
      </c>
      <c r="C11" s="3">
        <f>SUM(C9:C10)</f>
        <v>52758.11</v>
      </c>
      <c r="D11" s="1"/>
      <c r="E11" s="1"/>
      <c r="F11" s="3">
        <f>SUM(F9:F10)</f>
        <v>49342.58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 t="s">
        <v>206</v>
      </c>
      <c r="B18" s="1" t="s">
        <v>207</v>
      </c>
      <c r="C18" s="1"/>
      <c r="D18" s="1"/>
      <c r="E18" s="1"/>
      <c r="F18" s="1"/>
      <c r="G18" s="1"/>
      <c r="H18" s="6">
        <v>30017</v>
      </c>
      <c r="I18" s="10"/>
      <c r="J18" s="7"/>
      <c r="K18" s="1"/>
      <c r="L18" s="1"/>
      <c r="M18" s="1"/>
    </row>
    <row r="19" spans="1:13" ht="15">
      <c r="A19" s="1" t="s">
        <v>208</v>
      </c>
      <c r="B19" s="1" t="s">
        <v>209</v>
      </c>
      <c r="C19" s="1"/>
      <c r="D19" s="1"/>
      <c r="E19" s="1"/>
      <c r="F19" s="1"/>
      <c r="G19" s="1"/>
      <c r="H19" s="1">
        <v>25452</v>
      </c>
      <c r="I19" s="9"/>
      <c r="J19" s="1"/>
      <c r="K19" s="1"/>
      <c r="L19" s="1"/>
      <c r="M19" s="1"/>
    </row>
    <row r="20" spans="1:13" ht="15">
      <c r="A20" s="1" t="s">
        <v>210</v>
      </c>
      <c r="B20" s="2" t="s">
        <v>211</v>
      </c>
      <c r="C20" s="1"/>
      <c r="D20" s="1"/>
      <c r="E20" s="1"/>
      <c r="F20" s="1"/>
      <c r="G20" s="1"/>
      <c r="H20" s="1">
        <v>2650.06</v>
      </c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 t="s">
        <v>96</v>
      </c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 t="s">
        <v>357</v>
      </c>
      <c r="D24" s="1"/>
      <c r="E24" s="1"/>
      <c r="F24" s="1"/>
      <c r="G24" s="1">
        <v>3693</v>
      </c>
      <c r="H24" s="1">
        <v>3693</v>
      </c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31</v>
      </c>
      <c r="L26" s="1">
        <f>SUM(L19:L25)</f>
        <v>0</v>
      </c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 t="s">
        <v>27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>
        <f>SUM(H16:H30)</f>
        <v>61812.06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>
        <v>4471.2</v>
      </c>
      <c r="F35" s="1" t="s">
        <v>163</v>
      </c>
      <c r="G35" s="1"/>
      <c r="H35" s="1">
        <v>7511.62</v>
      </c>
      <c r="I35" s="1"/>
      <c r="J35" s="1"/>
      <c r="K35" s="1"/>
      <c r="L35" s="1"/>
      <c r="M35" s="1"/>
    </row>
    <row r="36" spans="1:13" ht="15">
      <c r="A36" s="1"/>
      <c r="B36" s="1"/>
      <c r="C36" s="1" t="s">
        <v>29</v>
      </c>
      <c r="D36" s="1"/>
      <c r="E36" s="1"/>
      <c r="F36" s="1" t="s">
        <v>164</v>
      </c>
      <c r="G36" s="1"/>
      <c r="H36" s="1">
        <v>9926.06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165</v>
      </c>
      <c r="G37" s="1"/>
      <c r="H37" s="1">
        <v>3085.13</v>
      </c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166</v>
      </c>
      <c r="G38" s="1"/>
      <c r="H38" s="1">
        <v>5097.17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33</v>
      </c>
      <c r="D39" s="1"/>
      <c r="E39" s="1"/>
      <c r="F39" s="1" t="s">
        <v>34</v>
      </c>
      <c r="G39" s="1">
        <v>7621.61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 t="s">
        <v>167</v>
      </c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84</v>
      </c>
      <c r="D41" s="1"/>
      <c r="E41" s="1"/>
      <c r="F41" s="1"/>
      <c r="G41" s="1" t="s">
        <v>168</v>
      </c>
      <c r="H41" s="1">
        <v>2548.58</v>
      </c>
      <c r="I41" s="1"/>
      <c r="J41" s="1"/>
      <c r="K41" s="1"/>
      <c r="L41" s="1"/>
      <c r="M41" s="1"/>
    </row>
    <row r="42" spans="1:13" ht="15">
      <c r="A42" s="1"/>
      <c r="B42" s="1"/>
      <c r="C42" s="1" t="s">
        <v>357</v>
      </c>
      <c r="D42" s="1"/>
      <c r="E42" s="1"/>
      <c r="F42" s="1"/>
      <c r="G42" s="1">
        <v>4020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 t="s">
        <v>37</v>
      </c>
      <c r="D44" s="1"/>
      <c r="E44" s="1"/>
      <c r="F44" s="1"/>
      <c r="G44" s="1" t="s">
        <v>169</v>
      </c>
      <c r="H44" s="1">
        <v>1743.77</v>
      </c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 t="s">
        <v>31</v>
      </c>
      <c r="H47" s="1">
        <f>SUM(H31:H46)</f>
        <v>91724.39</v>
      </c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 t="s">
        <v>38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5" ht="15">
      <c r="D52" t="s">
        <v>39</v>
      </c>
      <c r="E52" t="s">
        <v>40</v>
      </c>
    </row>
    <row r="53" ht="15">
      <c r="D53" t="s">
        <v>41</v>
      </c>
    </row>
    <row r="54" ht="15">
      <c r="G54" t="s">
        <v>80</v>
      </c>
    </row>
    <row r="62" ht="15">
      <c r="F62" t="s">
        <v>42</v>
      </c>
    </row>
    <row r="68" spans="8:10" ht="15">
      <c r="H68" t="s">
        <v>43</v>
      </c>
      <c r="J68" t="s">
        <v>173</v>
      </c>
    </row>
    <row r="69" spans="9:10" ht="15">
      <c r="I69" t="s">
        <v>174</v>
      </c>
      <c r="J69" t="s">
        <v>71</v>
      </c>
    </row>
    <row r="70" spans="7:9" ht="15">
      <c r="G70">
        <v>4471.2</v>
      </c>
      <c r="I70" t="s">
        <v>205</v>
      </c>
    </row>
    <row r="72" spans="7:18" ht="15">
      <c r="G72" s="1" t="s">
        <v>45</v>
      </c>
      <c r="H72" s="1" t="s">
        <v>46</v>
      </c>
      <c r="I72" s="1"/>
      <c r="J72" s="1"/>
      <c r="K72" s="1" t="s">
        <v>47</v>
      </c>
      <c r="L72" s="1" t="s">
        <v>48</v>
      </c>
      <c r="N72" s="1" t="s">
        <v>16</v>
      </c>
      <c r="O72" s="1"/>
      <c r="P72" s="1"/>
      <c r="Q72" s="1"/>
      <c r="R72" s="1"/>
    </row>
    <row r="73" spans="7:18" ht="15.75" thickBot="1">
      <c r="G73" s="3">
        <v>1</v>
      </c>
      <c r="H73" s="4" t="s">
        <v>49</v>
      </c>
      <c r="I73" s="3"/>
      <c r="J73" s="3"/>
      <c r="K73" s="3" t="s">
        <v>50</v>
      </c>
      <c r="L73" s="3">
        <v>52758.08</v>
      </c>
      <c r="N73" s="8" t="s">
        <v>21</v>
      </c>
      <c r="O73" s="1" t="s">
        <v>22</v>
      </c>
      <c r="P73" s="1" t="s">
        <v>23</v>
      </c>
      <c r="Q73" s="1" t="s">
        <v>24</v>
      </c>
      <c r="R73" s="1" t="s">
        <v>25</v>
      </c>
    </row>
    <row r="74" spans="7:18" ht="15.75" thickBot="1">
      <c r="G74" s="1"/>
      <c r="H74" s="1"/>
      <c r="I74" s="1"/>
      <c r="J74" s="1"/>
      <c r="K74" s="1"/>
      <c r="L74" s="1"/>
      <c r="N74" s="10"/>
      <c r="O74" s="7"/>
      <c r="P74" s="1"/>
      <c r="Q74" s="1"/>
      <c r="R74" s="1"/>
    </row>
    <row r="75" spans="7:18" ht="15">
      <c r="G75" s="3">
        <v>2</v>
      </c>
      <c r="H75" s="4" t="s">
        <v>51</v>
      </c>
      <c r="I75" s="3"/>
      <c r="J75" s="3"/>
      <c r="K75" s="3" t="s">
        <v>50</v>
      </c>
      <c r="L75" s="3">
        <v>49342.58</v>
      </c>
      <c r="N75" s="9"/>
      <c r="O75" s="1"/>
      <c r="P75" s="1"/>
      <c r="Q75" s="1"/>
      <c r="R75" s="1"/>
    </row>
    <row r="76" spans="7:18" ht="15">
      <c r="G76" s="1">
        <v>3</v>
      </c>
      <c r="H76" s="1" t="s">
        <v>52</v>
      </c>
      <c r="I76" s="1"/>
      <c r="J76" s="1"/>
      <c r="K76" s="1" t="s">
        <v>50</v>
      </c>
      <c r="L76" s="1"/>
      <c r="N76" s="1"/>
      <c r="O76" s="1"/>
      <c r="P76" s="1"/>
      <c r="Q76" s="1"/>
      <c r="R76" s="1"/>
    </row>
    <row r="77" spans="7:18" ht="15">
      <c r="G77" s="1">
        <v>4</v>
      </c>
      <c r="H77" s="5" t="s">
        <v>53</v>
      </c>
      <c r="I77" s="1"/>
      <c r="J77" s="1"/>
      <c r="K77" s="1" t="s">
        <v>50</v>
      </c>
      <c r="L77" s="1">
        <v>91724.39</v>
      </c>
      <c r="N77" s="1"/>
      <c r="O77" s="1" t="s">
        <v>96</v>
      </c>
      <c r="P77" s="1"/>
      <c r="Q77" s="1"/>
      <c r="R77" s="1"/>
    </row>
    <row r="78" spans="7:18" ht="15">
      <c r="G78" s="1"/>
      <c r="H78" s="5" t="s">
        <v>11</v>
      </c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>
        <v>1.68</v>
      </c>
      <c r="H79" s="1" t="s">
        <v>150</v>
      </c>
      <c r="I79" s="1" t="s">
        <v>151</v>
      </c>
      <c r="J79" s="1"/>
      <c r="K79" s="1" t="s">
        <v>50</v>
      </c>
      <c r="L79" s="1">
        <v>7511.62</v>
      </c>
      <c r="N79" s="1"/>
      <c r="O79" s="1"/>
      <c r="P79" s="1"/>
      <c r="Q79" s="1"/>
      <c r="R79" s="1"/>
    </row>
    <row r="80" spans="7:18" ht="15">
      <c r="G80" s="1">
        <v>2.22</v>
      </c>
      <c r="H80" s="1" t="s">
        <v>152</v>
      </c>
      <c r="I80" s="1"/>
      <c r="J80" s="1"/>
      <c r="K80" s="1" t="s">
        <v>50</v>
      </c>
      <c r="L80" s="1"/>
      <c r="N80" s="1"/>
      <c r="O80" s="1"/>
      <c r="P80" s="1" t="s">
        <v>31</v>
      </c>
      <c r="Q80" s="1">
        <f>SUM(Q75:Q79)</f>
        <v>0</v>
      </c>
      <c r="R80" s="1"/>
    </row>
    <row r="81" spans="7:18" ht="15">
      <c r="G81" s="1"/>
      <c r="H81" s="1" t="s">
        <v>153</v>
      </c>
      <c r="I81" s="1"/>
      <c r="J81" s="1"/>
      <c r="K81" s="1" t="s">
        <v>50</v>
      </c>
      <c r="L81" s="1">
        <v>9926.06</v>
      </c>
      <c r="N81" s="1"/>
      <c r="O81" s="1"/>
      <c r="P81" s="1"/>
      <c r="Q81" s="1"/>
      <c r="R81" s="1"/>
    </row>
    <row r="82" spans="7:18" ht="15">
      <c r="G82" s="1">
        <v>0.69</v>
      </c>
      <c r="H82" s="1" t="s">
        <v>154</v>
      </c>
      <c r="I82" s="1"/>
      <c r="J82" s="1"/>
      <c r="K82" s="1" t="s">
        <v>50</v>
      </c>
      <c r="L82" s="1"/>
      <c r="N82" s="1"/>
      <c r="O82" s="1"/>
      <c r="P82" s="1"/>
      <c r="Q82" s="1"/>
      <c r="R82" s="1"/>
    </row>
    <row r="83" spans="7:18" ht="15">
      <c r="G83" s="1"/>
      <c r="H83" s="1" t="s">
        <v>155</v>
      </c>
      <c r="I83" s="1"/>
      <c r="J83" s="1"/>
      <c r="K83" s="1"/>
      <c r="L83" s="1">
        <v>3085.13</v>
      </c>
      <c r="N83" s="1"/>
      <c r="O83" s="1"/>
      <c r="P83" s="1"/>
      <c r="Q83" s="1"/>
      <c r="R83" s="1"/>
    </row>
    <row r="84" spans="7:18" ht="15">
      <c r="G84" s="1">
        <v>1.14</v>
      </c>
      <c r="H84" s="1" t="s">
        <v>156</v>
      </c>
      <c r="I84" s="1"/>
      <c r="J84" s="1"/>
      <c r="K84" s="1"/>
      <c r="L84" s="1"/>
      <c r="N84" s="1"/>
      <c r="O84" s="1"/>
      <c r="P84" s="1"/>
      <c r="Q84" s="1"/>
      <c r="R84" s="1"/>
    </row>
    <row r="85" spans="7:18" ht="15">
      <c r="G85" s="1"/>
      <c r="H85" s="1" t="s">
        <v>157</v>
      </c>
      <c r="I85" s="1"/>
      <c r="J85" s="1" t="s">
        <v>158</v>
      </c>
      <c r="K85" s="1"/>
      <c r="L85" s="1">
        <v>5097.17</v>
      </c>
      <c r="N85" s="1"/>
      <c r="O85" s="1"/>
      <c r="P85" s="1"/>
      <c r="Q85" s="1"/>
      <c r="R85" s="1"/>
    </row>
    <row r="86" spans="7:18" ht="15">
      <c r="G86" s="1">
        <v>0.57</v>
      </c>
      <c r="H86" s="1" t="s">
        <v>154</v>
      </c>
      <c r="I86" s="1"/>
      <c r="J86" s="1"/>
      <c r="K86" s="1"/>
      <c r="L86" s="1">
        <v>2548.58</v>
      </c>
      <c r="N86" s="1"/>
      <c r="O86" s="1"/>
      <c r="P86" s="1"/>
      <c r="Q86" s="1"/>
      <c r="R86" s="1"/>
    </row>
    <row r="87" spans="7:18" ht="15">
      <c r="G87" s="1"/>
      <c r="H87" s="1" t="s">
        <v>159</v>
      </c>
      <c r="I87" s="1"/>
      <c r="J87" s="1"/>
      <c r="K87" s="1"/>
      <c r="L87" s="1"/>
      <c r="N87" s="1"/>
      <c r="O87" s="1"/>
      <c r="P87" s="1"/>
      <c r="Q87" s="1"/>
      <c r="R87" s="1"/>
    </row>
    <row r="88" spans="7:18" ht="15">
      <c r="G88" s="1">
        <v>0.39</v>
      </c>
      <c r="H88" s="11" t="s">
        <v>160</v>
      </c>
      <c r="I88" s="1"/>
      <c r="J88" s="1"/>
      <c r="K88" s="1" t="s">
        <v>50</v>
      </c>
      <c r="L88" s="1">
        <v>1743.77</v>
      </c>
      <c r="N88" s="1"/>
      <c r="O88" s="1"/>
      <c r="P88" s="1"/>
      <c r="Q88" s="1"/>
      <c r="R88" s="1"/>
    </row>
    <row r="89" spans="7:18" ht="15">
      <c r="G89" s="1"/>
      <c r="H89" s="5" t="s">
        <v>61</v>
      </c>
      <c r="I89" s="1"/>
      <c r="J89" s="1"/>
      <c r="K89" s="1"/>
      <c r="L89" s="1"/>
      <c r="N89" s="1"/>
      <c r="O89" s="1"/>
      <c r="P89" s="1"/>
      <c r="Q89" s="1"/>
      <c r="R89" s="1"/>
    </row>
    <row r="90" spans="7:18" ht="15">
      <c r="G90" s="1"/>
      <c r="H90" s="5"/>
      <c r="I90" s="1"/>
      <c r="J90" s="1"/>
      <c r="K90" s="1"/>
      <c r="L90" s="1"/>
      <c r="N90" s="1"/>
      <c r="O90" s="1"/>
      <c r="P90" s="1"/>
      <c r="Q90" s="1"/>
      <c r="R90" s="1"/>
    </row>
    <row r="91" spans="7:18" ht="15">
      <c r="G91" s="1"/>
      <c r="H91" s="1" t="s">
        <v>357</v>
      </c>
      <c r="I91" s="1"/>
      <c r="J91" s="1"/>
      <c r="K91" s="1">
        <v>3693</v>
      </c>
      <c r="L91" s="1">
        <v>3693</v>
      </c>
      <c r="N91" s="1"/>
      <c r="O91" s="1"/>
      <c r="P91" s="1"/>
      <c r="Q91" s="1"/>
      <c r="R91" s="1"/>
    </row>
    <row r="92" spans="7:18" ht="15">
      <c r="G92" s="1"/>
      <c r="H92" s="1" t="s">
        <v>207</v>
      </c>
      <c r="I92" s="1"/>
      <c r="J92" s="1"/>
      <c r="K92" s="1"/>
      <c r="L92" s="6">
        <v>30017</v>
      </c>
      <c r="N92" s="1"/>
      <c r="O92" s="1"/>
      <c r="P92" s="1"/>
      <c r="Q92" s="1"/>
      <c r="R92" s="1"/>
    </row>
    <row r="93" spans="7:18" ht="15">
      <c r="G93" s="1"/>
      <c r="H93" s="1" t="s">
        <v>209</v>
      </c>
      <c r="I93" s="1"/>
      <c r="J93" s="1"/>
      <c r="K93" s="1"/>
      <c r="L93" s="1">
        <v>25452</v>
      </c>
      <c r="N93" s="1"/>
      <c r="O93" s="1"/>
      <c r="P93" s="1"/>
      <c r="Q93" s="1"/>
      <c r="R93" s="1"/>
    </row>
    <row r="94" spans="7:18" ht="15">
      <c r="G94" s="1"/>
      <c r="H94" s="2" t="s">
        <v>211</v>
      </c>
      <c r="I94" s="1"/>
      <c r="J94" s="1"/>
      <c r="K94" s="1"/>
      <c r="L94" s="1">
        <v>2650.06</v>
      </c>
      <c r="N94" s="1"/>
      <c r="O94" s="1"/>
      <c r="P94" s="1"/>
      <c r="Q94" s="1"/>
      <c r="R94" s="1"/>
    </row>
    <row r="95" spans="7:18" ht="15"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</row>
    <row r="96" spans="7:18" ht="15"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</row>
    <row r="97" spans="7:18" ht="15"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</row>
    <row r="98" spans="7:18" ht="15">
      <c r="G98" s="1"/>
      <c r="H98" s="1" t="s">
        <v>63</v>
      </c>
      <c r="I98" s="1"/>
      <c r="J98" s="1"/>
      <c r="K98" s="1" t="s">
        <v>50</v>
      </c>
      <c r="L98" s="1"/>
      <c r="N98" s="1"/>
      <c r="O98" s="1"/>
      <c r="P98" s="1"/>
      <c r="Q98" s="1"/>
      <c r="R98" s="1"/>
    </row>
    <row r="99" spans="7:18" ht="15">
      <c r="G99" s="1"/>
      <c r="H99" s="1" t="s">
        <v>64</v>
      </c>
      <c r="I99" s="1"/>
      <c r="J99" s="1"/>
      <c r="K99" s="1"/>
      <c r="L99" s="1"/>
      <c r="N99" s="1"/>
      <c r="O99" s="1"/>
      <c r="P99" s="1"/>
      <c r="Q99" s="1"/>
      <c r="R99" s="1"/>
    </row>
    <row r="100" spans="7:18" ht="15">
      <c r="G100" s="1">
        <v>6</v>
      </c>
      <c r="H100" s="1" t="s">
        <v>65</v>
      </c>
      <c r="I100" s="1"/>
      <c r="J100" s="1"/>
      <c r="K100" s="1" t="s">
        <v>50</v>
      </c>
      <c r="L100" s="1">
        <v>2381.13</v>
      </c>
      <c r="N100" s="1"/>
      <c r="O100" s="1"/>
      <c r="P100" s="1"/>
      <c r="Q100" s="1"/>
      <c r="R100" s="1"/>
    </row>
    <row r="101" spans="7:18" ht="15">
      <c r="G101" s="1">
        <v>7</v>
      </c>
      <c r="H101" s="1" t="s">
        <v>66</v>
      </c>
      <c r="I101" s="1"/>
      <c r="J101" s="1"/>
      <c r="K101" s="1" t="s">
        <v>50</v>
      </c>
      <c r="L101" s="1"/>
      <c r="N101" s="1"/>
      <c r="O101" s="1"/>
      <c r="P101" s="1"/>
      <c r="Q101" s="1"/>
      <c r="R101" s="1"/>
    </row>
    <row r="102" spans="7:18" ht="15">
      <c r="G102" s="1">
        <v>8</v>
      </c>
      <c r="H102" s="1" t="s">
        <v>51</v>
      </c>
      <c r="I102" s="1"/>
      <c r="J102" s="1"/>
      <c r="K102" s="1" t="s">
        <v>50</v>
      </c>
      <c r="L102" s="1"/>
      <c r="N102" s="1"/>
      <c r="O102" s="1"/>
      <c r="P102" s="1"/>
      <c r="Q102" s="1"/>
      <c r="R102" s="1"/>
    </row>
    <row r="103" spans="7:18" ht="15">
      <c r="G103" s="1">
        <v>9</v>
      </c>
      <c r="H103" s="1" t="s">
        <v>67</v>
      </c>
      <c r="I103" s="1"/>
      <c r="J103" s="1"/>
      <c r="K103" s="1" t="s">
        <v>50</v>
      </c>
      <c r="L103" s="1">
        <v>40000.68</v>
      </c>
      <c r="N103" s="1"/>
      <c r="O103" s="1"/>
      <c r="P103" s="1"/>
      <c r="Q103" s="1"/>
      <c r="R103" s="1"/>
    </row>
    <row r="104" spans="7:18" ht="15">
      <c r="G104" s="1">
        <v>10</v>
      </c>
      <c r="H104" s="1" t="s">
        <v>68</v>
      </c>
      <c r="I104" s="1"/>
      <c r="J104" s="1"/>
      <c r="K104" s="1" t="s">
        <v>50</v>
      </c>
      <c r="L104" s="1"/>
      <c r="N104" s="1"/>
      <c r="O104" s="1"/>
      <c r="P104" s="1"/>
      <c r="Q104" s="1"/>
      <c r="R104" s="1"/>
    </row>
    <row r="105" ht="15">
      <c r="I105" t="s">
        <v>69</v>
      </c>
    </row>
    <row r="106" ht="15">
      <c r="I106" t="s">
        <v>70</v>
      </c>
    </row>
    <row r="107" spans="7:12" ht="15">
      <c r="G107" s="1" t="s">
        <v>135</v>
      </c>
      <c r="H107" s="1" t="s">
        <v>136</v>
      </c>
      <c r="I107" s="1" t="s">
        <v>137</v>
      </c>
      <c r="J107" s="1" t="s">
        <v>138</v>
      </c>
      <c r="K107" s="1"/>
      <c r="L107" s="1" t="s">
        <v>139</v>
      </c>
    </row>
    <row r="108" spans="7:12" ht="15">
      <c r="G108" s="1" t="s">
        <v>133</v>
      </c>
      <c r="H108" s="1"/>
      <c r="I108" s="1"/>
      <c r="J108" s="1">
        <v>2593.14</v>
      </c>
      <c r="K108" s="1"/>
      <c r="L108" s="1">
        <v>3159.81</v>
      </c>
    </row>
    <row r="109" spans="7:12" ht="15">
      <c r="G109" s="1" t="s">
        <v>162</v>
      </c>
      <c r="H109" s="1">
        <v>3159.81</v>
      </c>
      <c r="I109" s="1">
        <v>5754.45</v>
      </c>
      <c r="J109" s="1">
        <v>4159.35</v>
      </c>
      <c r="K109" s="1"/>
      <c r="L109" s="1">
        <v>4754.91</v>
      </c>
    </row>
    <row r="110" spans="7:12" ht="15">
      <c r="G110" s="1" t="s">
        <v>180</v>
      </c>
      <c r="H110" s="1">
        <v>4754.91</v>
      </c>
      <c r="I110" s="1">
        <v>5754.6</v>
      </c>
      <c r="J110" s="1">
        <v>4638.66</v>
      </c>
      <c r="K110" s="1"/>
      <c r="L110" s="1">
        <v>5870.85</v>
      </c>
    </row>
    <row r="111" spans="7:12" ht="15">
      <c r="G111" s="12" t="s">
        <v>194</v>
      </c>
      <c r="H111" s="1">
        <v>5870.85</v>
      </c>
      <c r="I111" s="1">
        <v>5754.56</v>
      </c>
      <c r="J111" s="12">
        <v>5931.56</v>
      </c>
      <c r="K111" s="1"/>
      <c r="L111" s="12">
        <v>5693.87</v>
      </c>
    </row>
    <row r="112" spans="7:12" ht="15">
      <c r="G112" s="1" t="s">
        <v>202</v>
      </c>
      <c r="H112" s="1">
        <v>5693.87</v>
      </c>
      <c r="I112" s="1">
        <v>5754.15</v>
      </c>
      <c r="J112" s="1">
        <v>5311.25</v>
      </c>
      <c r="K112" s="1"/>
      <c r="L112" s="1">
        <v>6136.77</v>
      </c>
    </row>
    <row r="113" spans="7:12" ht="15">
      <c r="G113" s="1" t="s">
        <v>212</v>
      </c>
      <c r="H113" s="1">
        <v>6136.77</v>
      </c>
      <c r="I113" s="1">
        <v>5754.15</v>
      </c>
      <c r="J113" s="1">
        <v>5617.71</v>
      </c>
      <c r="K113" s="1"/>
      <c r="L113" s="1">
        <v>6273.21</v>
      </c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R110"/>
  <sheetViews>
    <sheetView zoomScalePageLayoutView="0" workbookViewId="0" topLeftCell="A71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  <col min="12" max="12" width="14.140625" style="0" customWidth="1"/>
  </cols>
  <sheetData>
    <row r="3" ht="15">
      <c r="A3" t="s">
        <v>213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49606.86</v>
      </c>
      <c r="C9" s="1">
        <v>22846.87</v>
      </c>
      <c r="D9" s="1">
        <v>20103.93</v>
      </c>
      <c r="E9" s="1"/>
      <c r="F9" s="1">
        <v>20103.93</v>
      </c>
      <c r="G9" s="1">
        <v>52349.6</v>
      </c>
      <c r="H9" s="1"/>
    </row>
    <row r="10" spans="1:8" ht="15">
      <c r="A10" s="1" t="s">
        <v>11</v>
      </c>
      <c r="B10" s="1">
        <v>47552.94</v>
      </c>
      <c r="C10" s="1">
        <v>29911.23</v>
      </c>
      <c r="D10" s="1">
        <v>25291.36</v>
      </c>
      <c r="E10" s="1"/>
      <c r="F10" s="1">
        <f>SUM(D10:E10)</f>
        <v>25291.36</v>
      </c>
      <c r="G10" s="1">
        <v>52172.81</v>
      </c>
      <c r="H10" s="1"/>
    </row>
    <row r="11" spans="1:10" ht="15">
      <c r="A11" s="1" t="s">
        <v>12</v>
      </c>
      <c r="B11" s="1">
        <v>0</v>
      </c>
      <c r="C11" s="3">
        <f>SUM(C9:C10)</f>
        <v>52758.1</v>
      </c>
      <c r="D11" s="1"/>
      <c r="E11" s="1"/>
      <c r="F11" s="3">
        <f>SUM(F9:F10)</f>
        <v>45395.29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/>
      <c r="C18" s="1"/>
      <c r="D18" s="1"/>
      <c r="E18" s="1"/>
      <c r="F18" s="1"/>
      <c r="G18" s="1"/>
      <c r="H18" s="6"/>
      <c r="I18" s="10" t="s">
        <v>218</v>
      </c>
      <c r="J18" s="7"/>
      <c r="K18" s="1"/>
      <c r="L18" s="1"/>
      <c r="M18" s="1"/>
    </row>
    <row r="19" spans="1:13" ht="15">
      <c r="A19" s="1"/>
      <c r="B19" s="1" t="s">
        <v>216</v>
      </c>
      <c r="C19" s="1" t="s">
        <v>217</v>
      </c>
      <c r="D19" s="1"/>
      <c r="E19" s="1"/>
      <c r="F19" s="1"/>
      <c r="G19" s="1"/>
      <c r="H19" s="1">
        <v>858.62</v>
      </c>
      <c r="I19" s="9" t="s">
        <v>219</v>
      </c>
      <c r="J19" s="1"/>
      <c r="K19" s="1">
        <v>3</v>
      </c>
      <c r="L19" s="1"/>
      <c r="M19" s="1">
        <v>450</v>
      </c>
    </row>
    <row r="20" spans="1:13" ht="15">
      <c r="A20" s="1"/>
      <c r="B20" s="2" t="s">
        <v>222</v>
      </c>
      <c r="C20" s="1" t="s">
        <v>217</v>
      </c>
      <c r="D20" s="1"/>
      <c r="E20" s="1"/>
      <c r="F20" s="1"/>
      <c r="G20" s="1"/>
      <c r="H20" s="1">
        <v>1122.6</v>
      </c>
      <c r="I20" s="1" t="s">
        <v>122</v>
      </c>
      <c r="J20" s="1"/>
      <c r="K20" s="1">
        <v>1</v>
      </c>
      <c r="L20" s="1"/>
      <c r="M20" s="1">
        <v>60</v>
      </c>
    </row>
    <row r="21" spans="1:13" ht="15">
      <c r="A21" s="1"/>
      <c r="B21" s="1" t="s">
        <v>215</v>
      </c>
      <c r="C21" s="1" t="s">
        <v>224</v>
      </c>
      <c r="D21" s="1"/>
      <c r="E21" s="1"/>
      <c r="F21" s="1"/>
      <c r="G21" s="1"/>
      <c r="H21" s="1">
        <v>460.8</v>
      </c>
      <c r="I21" s="1" t="s">
        <v>147</v>
      </c>
      <c r="J21" s="1" t="s">
        <v>96</v>
      </c>
      <c r="K21" s="1">
        <v>2</v>
      </c>
      <c r="L21" s="1"/>
      <c r="M21" s="1">
        <v>130</v>
      </c>
    </row>
    <row r="22" spans="1:13" ht="15">
      <c r="A22" s="1"/>
      <c r="B22" s="1"/>
      <c r="C22" s="1"/>
      <c r="D22" s="1"/>
      <c r="E22" s="1"/>
      <c r="F22" s="1"/>
      <c r="G22" s="1"/>
      <c r="H22" s="1"/>
      <c r="I22" s="1" t="s">
        <v>220</v>
      </c>
      <c r="J22" s="1"/>
      <c r="K22" s="1">
        <v>1</v>
      </c>
      <c r="L22" s="1"/>
      <c r="M22" s="1">
        <v>176</v>
      </c>
    </row>
    <row r="23" spans="1:13" ht="15">
      <c r="A23" s="1"/>
      <c r="B23" s="1"/>
      <c r="C23" s="1"/>
      <c r="D23" s="1"/>
      <c r="E23" s="1"/>
      <c r="F23" s="1"/>
      <c r="G23" s="1"/>
      <c r="H23" s="1"/>
      <c r="I23" s="1" t="s">
        <v>221</v>
      </c>
      <c r="J23" s="1"/>
      <c r="K23" s="1">
        <v>1</v>
      </c>
      <c r="L23" s="1"/>
      <c r="M23" s="1">
        <v>65</v>
      </c>
    </row>
    <row r="24" spans="1:13" ht="15">
      <c r="A24" s="1"/>
      <c r="B24" s="1"/>
      <c r="C24" s="1" t="s">
        <v>357</v>
      </c>
      <c r="D24" s="1"/>
      <c r="E24" s="1"/>
      <c r="F24" s="1"/>
      <c r="G24" s="1">
        <v>3693</v>
      </c>
      <c r="H24" s="1">
        <v>3693</v>
      </c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31</v>
      </c>
      <c r="L26" s="1">
        <f>SUM(L19:L25)</f>
        <v>0</v>
      </c>
      <c r="M26" s="1">
        <f>SUM(M19:M25)</f>
        <v>881</v>
      </c>
    </row>
    <row r="27" spans="1:13" ht="15">
      <c r="A27" s="1"/>
      <c r="B27" s="1"/>
      <c r="C27" s="1"/>
      <c r="D27" s="1"/>
      <c r="E27" s="1"/>
      <c r="F27" s="1"/>
      <c r="G27" s="1"/>
      <c r="H27" s="1"/>
      <c r="I27" s="9" t="s">
        <v>219</v>
      </c>
      <c r="J27" s="1"/>
      <c r="K27" s="1"/>
      <c r="L27" s="1"/>
      <c r="M27" s="1">
        <v>375</v>
      </c>
    </row>
    <row r="28" spans="1:13" ht="15">
      <c r="A28" s="1"/>
      <c r="B28" s="1"/>
      <c r="C28" s="1"/>
      <c r="D28" s="1"/>
      <c r="E28" s="1"/>
      <c r="F28" s="1"/>
      <c r="G28" s="1"/>
      <c r="H28" s="1"/>
      <c r="I28" s="1" t="s">
        <v>220</v>
      </c>
      <c r="J28" s="1"/>
      <c r="K28" s="1"/>
      <c r="L28" s="1"/>
      <c r="M28" s="1">
        <v>176</v>
      </c>
    </row>
    <row r="29" spans="1:13" ht="15">
      <c r="A29" s="1"/>
      <c r="B29" s="1"/>
      <c r="C29" s="1" t="s">
        <v>27</v>
      </c>
      <c r="D29" s="1"/>
      <c r="E29" s="1"/>
      <c r="F29" s="1"/>
      <c r="G29" s="1"/>
      <c r="H29" s="1"/>
      <c r="I29" s="1" t="s">
        <v>147</v>
      </c>
      <c r="J29" s="1"/>
      <c r="K29" s="1"/>
      <c r="L29" s="1"/>
      <c r="M29" s="1">
        <v>65</v>
      </c>
    </row>
    <row r="30" spans="1:13" ht="15">
      <c r="A30" s="1"/>
      <c r="B30" s="1"/>
      <c r="C30" s="1"/>
      <c r="D30" s="1"/>
      <c r="E30" s="1"/>
      <c r="F30" s="1"/>
      <c r="G30" s="1"/>
      <c r="H30" s="1"/>
      <c r="I30" s="1" t="s">
        <v>144</v>
      </c>
      <c r="J30" s="1"/>
      <c r="K30" s="1"/>
      <c r="L30" s="1"/>
      <c r="M30" s="1">
        <v>59</v>
      </c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/>
      <c r="I31" s="1" t="s">
        <v>223</v>
      </c>
      <c r="J31" s="1"/>
      <c r="K31" s="1"/>
      <c r="L31" s="1"/>
      <c r="M31" s="1">
        <v>19</v>
      </c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>SUM(M27:M31)</f>
        <v>694</v>
      </c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>
        <v>4471.2</v>
      </c>
      <c r="F35" s="1" t="s">
        <v>163</v>
      </c>
      <c r="G35" s="1"/>
      <c r="H35" s="1">
        <v>7511.62</v>
      </c>
      <c r="I35" s="1"/>
      <c r="J35" s="1"/>
      <c r="K35" s="1"/>
      <c r="L35" s="1"/>
      <c r="M35" s="1"/>
    </row>
    <row r="36" spans="1:13" ht="15">
      <c r="A36" s="1"/>
      <c r="B36" s="1"/>
      <c r="C36" s="1" t="s">
        <v>29</v>
      </c>
      <c r="D36" s="1"/>
      <c r="E36" s="1"/>
      <c r="F36" s="1" t="s">
        <v>164</v>
      </c>
      <c r="G36" s="1"/>
      <c r="H36" s="1">
        <v>9926.06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165</v>
      </c>
      <c r="G37" s="1"/>
      <c r="H37" s="1">
        <v>3085.13</v>
      </c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166</v>
      </c>
      <c r="G38" s="1"/>
      <c r="H38" s="1">
        <v>5097.17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33</v>
      </c>
      <c r="D39" s="1"/>
      <c r="E39" s="1"/>
      <c r="F39" s="1" t="s">
        <v>34</v>
      </c>
      <c r="G39" s="1">
        <v>7621.61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 t="s">
        <v>167</v>
      </c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84</v>
      </c>
      <c r="D41" s="1"/>
      <c r="E41" s="1"/>
      <c r="F41" s="1"/>
      <c r="G41" s="1" t="s">
        <v>168</v>
      </c>
      <c r="H41" s="1">
        <v>2548.58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>
        <v>4020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 t="s">
        <v>37</v>
      </c>
      <c r="D44" s="1"/>
      <c r="E44" s="1"/>
      <c r="F44" s="1"/>
      <c r="G44" s="1" t="s">
        <v>169</v>
      </c>
      <c r="H44" s="1">
        <v>1743.77</v>
      </c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 t="s">
        <v>31</v>
      </c>
      <c r="H47" s="1">
        <f>SUM(H19:H46)</f>
        <v>36047.35</v>
      </c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 t="s">
        <v>38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5" ht="15">
      <c r="D52" t="s">
        <v>39</v>
      </c>
      <c r="E52" t="s">
        <v>40</v>
      </c>
    </row>
    <row r="53" ht="15">
      <c r="D53" t="s">
        <v>41</v>
      </c>
    </row>
    <row r="54" ht="15">
      <c r="G54" t="s">
        <v>80</v>
      </c>
    </row>
    <row r="62" ht="15">
      <c r="F62" t="s">
        <v>42</v>
      </c>
    </row>
    <row r="68" spans="8:10" ht="15">
      <c r="H68" t="s">
        <v>43</v>
      </c>
      <c r="J68" t="s">
        <v>173</v>
      </c>
    </row>
    <row r="69" spans="9:10" ht="15">
      <c r="I69" t="s">
        <v>174</v>
      </c>
      <c r="J69" t="s">
        <v>71</v>
      </c>
    </row>
    <row r="70" spans="7:9" ht="15">
      <c r="G70">
        <v>4471.2</v>
      </c>
      <c r="I70" t="s">
        <v>214</v>
      </c>
    </row>
    <row r="71" spans="7:18" ht="15">
      <c r="G71" s="1" t="s">
        <v>45</v>
      </c>
      <c r="H71" s="1" t="s">
        <v>46</v>
      </c>
      <c r="I71" s="1"/>
      <c r="J71" s="1"/>
      <c r="K71" s="1" t="s">
        <v>47</v>
      </c>
      <c r="L71" s="1" t="s">
        <v>48</v>
      </c>
      <c r="N71" s="1" t="s">
        <v>16</v>
      </c>
      <c r="O71" s="1"/>
      <c r="P71" s="1"/>
      <c r="Q71" s="1"/>
      <c r="R71" s="1"/>
    </row>
    <row r="72" spans="7:18" ht="15.75" thickBot="1">
      <c r="G72" s="3">
        <v>1</v>
      </c>
      <c r="H72" s="4" t="s">
        <v>49</v>
      </c>
      <c r="I72" s="3"/>
      <c r="J72" s="3"/>
      <c r="K72" s="3" t="s">
        <v>50</v>
      </c>
      <c r="L72" s="3">
        <v>52758.1</v>
      </c>
      <c r="N72" s="8" t="s">
        <v>21</v>
      </c>
      <c r="O72" s="1" t="s">
        <v>22</v>
      </c>
      <c r="P72" s="1" t="s">
        <v>23</v>
      </c>
      <c r="Q72" s="1" t="s">
        <v>24</v>
      </c>
      <c r="R72" s="1" t="s">
        <v>25</v>
      </c>
    </row>
    <row r="73" spans="7:18" ht="15.75" thickBot="1">
      <c r="G73" s="1"/>
      <c r="H73" s="1"/>
      <c r="I73" s="1"/>
      <c r="J73" s="1"/>
      <c r="K73" s="1"/>
      <c r="L73" s="1"/>
      <c r="N73" s="10" t="s">
        <v>218</v>
      </c>
      <c r="O73" s="7"/>
      <c r="P73" s="1"/>
      <c r="Q73" s="1"/>
      <c r="R73" s="1"/>
    </row>
    <row r="74" spans="7:18" ht="15">
      <c r="G74" s="3">
        <v>2</v>
      </c>
      <c r="H74" s="4" t="s">
        <v>51</v>
      </c>
      <c r="I74" s="3"/>
      <c r="J74" s="3"/>
      <c r="K74" s="3" t="s">
        <v>50</v>
      </c>
      <c r="L74" s="3">
        <v>45395.29</v>
      </c>
      <c r="N74" s="9" t="s">
        <v>219</v>
      </c>
      <c r="O74" s="1"/>
      <c r="P74" s="1">
        <v>3</v>
      </c>
      <c r="Q74" s="1"/>
      <c r="R74" s="1">
        <v>450</v>
      </c>
    </row>
    <row r="75" spans="7:18" ht="15">
      <c r="G75" s="1">
        <v>3</v>
      </c>
      <c r="H75" s="1" t="s">
        <v>52</v>
      </c>
      <c r="I75" s="1"/>
      <c r="J75" s="1"/>
      <c r="K75" s="1" t="s">
        <v>50</v>
      </c>
      <c r="L75" s="1"/>
      <c r="N75" s="1" t="s">
        <v>122</v>
      </c>
      <c r="O75" s="1"/>
      <c r="P75" s="1">
        <v>1</v>
      </c>
      <c r="Q75" s="1"/>
      <c r="R75" s="1">
        <v>60</v>
      </c>
    </row>
    <row r="76" spans="7:18" ht="15">
      <c r="G76" s="1">
        <v>4</v>
      </c>
      <c r="H76" s="5" t="s">
        <v>53</v>
      </c>
      <c r="I76" s="1"/>
      <c r="J76" s="1"/>
      <c r="K76" s="1" t="s">
        <v>50</v>
      </c>
      <c r="L76" s="1">
        <v>38316.35</v>
      </c>
      <c r="N76" s="1" t="s">
        <v>147</v>
      </c>
      <c r="O76" s="1" t="s">
        <v>96</v>
      </c>
      <c r="P76" s="1">
        <v>2</v>
      </c>
      <c r="Q76" s="1"/>
      <c r="R76" s="1">
        <v>130</v>
      </c>
    </row>
    <row r="77" spans="7:18" ht="15">
      <c r="G77" s="1"/>
      <c r="H77" s="5" t="s">
        <v>11</v>
      </c>
      <c r="I77" s="1"/>
      <c r="J77" s="1"/>
      <c r="K77" s="1"/>
      <c r="L77" s="1"/>
      <c r="N77" s="1" t="s">
        <v>220</v>
      </c>
      <c r="O77" s="1"/>
      <c r="P77" s="1">
        <v>1</v>
      </c>
      <c r="Q77" s="1"/>
      <c r="R77" s="1">
        <v>176</v>
      </c>
    </row>
    <row r="78" spans="7:18" ht="15">
      <c r="G78" s="1">
        <v>1.68</v>
      </c>
      <c r="H78" s="1" t="s">
        <v>150</v>
      </c>
      <c r="I78" s="1" t="s">
        <v>151</v>
      </c>
      <c r="J78" s="1"/>
      <c r="K78" s="1" t="s">
        <v>50</v>
      </c>
      <c r="L78" s="1">
        <v>7511.62</v>
      </c>
      <c r="N78" s="1" t="s">
        <v>221</v>
      </c>
      <c r="O78" s="1"/>
      <c r="P78" s="1">
        <v>1</v>
      </c>
      <c r="Q78" s="1"/>
      <c r="R78" s="1">
        <v>65</v>
      </c>
    </row>
    <row r="79" spans="7:18" ht="15">
      <c r="G79" s="1">
        <v>2.22</v>
      </c>
      <c r="H79" s="1" t="s">
        <v>152</v>
      </c>
      <c r="I79" s="1"/>
      <c r="J79" s="1"/>
      <c r="K79" s="1" t="s">
        <v>50</v>
      </c>
      <c r="L79" s="1"/>
      <c r="N79" s="1"/>
      <c r="O79" s="1"/>
      <c r="P79" s="1"/>
      <c r="Q79" s="1"/>
      <c r="R79" s="1"/>
    </row>
    <row r="80" spans="7:18" ht="15">
      <c r="G80" s="1"/>
      <c r="H80" s="1" t="s">
        <v>153</v>
      </c>
      <c r="I80" s="1"/>
      <c r="J80" s="1"/>
      <c r="K80" s="1" t="s">
        <v>50</v>
      </c>
      <c r="L80" s="1">
        <v>9926.06</v>
      </c>
      <c r="N80" s="1"/>
      <c r="O80" s="1"/>
      <c r="P80" s="1"/>
      <c r="Q80" s="1"/>
      <c r="R80" s="1"/>
    </row>
    <row r="81" spans="7:18" ht="15">
      <c r="G81" s="1">
        <v>0.69</v>
      </c>
      <c r="H81" s="1" t="s">
        <v>154</v>
      </c>
      <c r="I81" s="1"/>
      <c r="J81" s="1"/>
      <c r="K81" s="1" t="s">
        <v>50</v>
      </c>
      <c r="L81" s="1"/>
      <c r="N81" s="1"/>
      <c r="O81" s="1"/>
      <c r="P81" s="1" t="s">
        <v>31</v>
      </c>
      <c r="Q81" s="1">
        <f>SUM(Q74:Q80)</f>
        <v>0</v>
      </c>
      <c r="R81" s="1">
        <f>SUM(R74:R80)</f>
        <v>881</v>
      </c>
    </row>
    <row r="82" spans="7:18" ht="15">
      <c r="G82" s="1"/>
      <c r="H82" s="1" t="s">
        <v>155</v>
      </c>
      <c r="I82" s="1"/>
      <c r="J82" s="1"/>
      <c r="K82" s="1"/>
      <c r="L82" s="1">
        <v>3085.13</v>
      </c>
      <c r="N82" s="9" t="s">
        <v>219</v>
      </c>
      <c r="O82" s="1"/>
      <c r="P82" s="1"/>
      <c r="Q82" s="1"/>
      <c r="R82" s="1">
        <v>375</v>
      </c>
    </row>
    <row r="83" spans="7:18" ht="15">
      <c r="G83" s="1">
        <v>1.14</v>
      </c>
      <c r="H83" s="1" t="s">
        <v>156</v>
      </c>
      <c r="I83" s="1"/>
      <c r="J83" s="1"/>
      <c r="K83" s="1"/>
      <c r="L83" s="1"/>
      <c r="N83" s="1" t="s">
        <v>220</v>
      </c>
      <c r="O83" s="1"/>
      <c r="P83" s="1"/>
      <c r="Q83" s="1"/>
      <c r="R83" s="1">
        <v>176</v>
      </c>
    </row>
    <row r="84" spans="7:18" ht="15">
      <c r="G84" s="1"/>
      <c r="H84" s="1" t="s">
        <v>157</v>
      </c>
      <c r="I84" s="1"/>
      <c r="J84" s="1" t="s">
        <v>158</v>
      </c>
      <c r="K84" s="1"/>
      <c r="L84" s="1">
        <v>5097.17</v>
      </c>
      <c r="N84" s="1" t="s">
        <v>147</v>
      </c>
      <c r="O84" s="1"/>
      <c r="P84" s="1"/>
      <c r="Q84" s="1"/>
      <c r="R84" s="1">
        <v>65</v>
      </c>
    </row>
    <row r="85" spans="7:18" ht="15">
      <c r="G85" s="1">
        <v>0.57</v>
      </c>
      <c r="H85" s="1" t="s">
        <v>154</v>
      </c>
      <c r="I85" s="1"/>
      <c r="J85" s="1"/>
      <c r="K85" s="1"/>
      <c r="L85" s="1">
        <v>2548.58</v>
      </c>
      <c r="N85" s="1" t="s">
        <v>144</v>
      </c>
      <c r="O85" s="1"/>
      <c r="P85" s="1"/>
      <c r="Q85" s="1"/>
      <c r="R85" s="1">
        <v>59</v>
      </c>
    </row>
    <row r="86" spans="7:18" ht="15">
      <c r="G86" s="1"/>
      <c r="H86" s="1" t="s">
        <v>159</v>
      </c>
      <c r="I86" s="1"/>
      <c r="J86" s="1"/>
      <c r="K86" s="1"/>
      <c r="L86" s="1"/>
      <c r="N86" s="1" t="s">
        <v>223</v>
      </c>
      <c r="O86" s="1"/>
      <c r="P86" s="1"/>
      <c r="Q86" s="1"/>
      <c r="R86" s="1">
        <v>19</v>
      </c>
    </row>
    <row r="87" spans="7:18" ht="15">
      <c r="G87" s="1">
        <v>0.39</v>
      </c>
      <c r="H87" s="11" t="s">
        <v>160</v>
      </c>
      <c r="I87" s="1"/>
      <c r="J87" s="1"/>
      <c r="K87" s="1" t="s">
        <v>50</v>
      </c>
      <c r="L87" s="1">
        <v>1743.77</v>
      </c>
      <c r="N87" s="1"/>
      <c r="O87" s="1"/>
      <c r="P87" s="1"/>
      <c r="Q87" s="1"/>
      <c r="R87" s="1">
        <f>SUM(R82:R86)</f>
        <v>694</v>
      </c>
    </row>
    <row r="88" spans="7:18" ht="15">
      <c r="G88" s="1"/>
      <c r="H88" s="5" t="s">
        <v>61</v>
      </c>
      <c r="I88" s="1"/>
      <c r="J88" s="1"/>
      <c r="K88" s="1"/>
      <c r="L88" s="1"/>
      <c r="N88" s="1"/>
      <c r="O88" s="1"/>
      <c r="P88" s="1"/>
      <c r="Q88" s="1"/>
      <c r="R88" s="1"/>
    </row>
    <row r="89" spans="7:18" ht="15">
      <c r="G89" s="1"/>
      <c r="H89" s="5" t="s">
        <v>225</v>
      </c>
      <c r="I89" s="1"/>
      <c r="J89" s="1"/>
      <c r="K89" s="1"/>
      <c r="L89" s="1"/>
      <c r="N89" s="1"/>
      <c r="O89" s="1"/>
      <c r="P89" s="1"/>
      <c r="Q89" s="1"/>
      <c r="R89" s="1"/>
    </row>
    <row r="90" spans="7:18" ht="15">
      <c r="G90" s="1"/>
      <c r="H90" s="1" t="s">
        <v>357</v>
      </c>
      <c r="I90" s="1"/>
      <c r="J90" s="1"/>
      <c r="K90" s="1">
        <v>3693</v>
      </c>
      <c r="L90" s="1">
        <v>3693</v>
      </c>
      <c r="N90" s="1"/>
      <c r="O90" s="1"/>
      <c r="P90" s="1"/>
      <c r="Q90" s="1"/>
      <c r="R90" s="1"/>
    </row>
    <row r="91" spans="7:18" ht="15">
      <c r="G91" s="1"/>
      <c r="H91" s="1" t="s">
        <v>217</v>
      </c>
      <c r="I91" s="1"/>
      <c r="J91" s="1"/>
      <c r="K91" s="1"/>
      <c r="L91" s="1">
        <v>858.62</v>
      </c>
      <c r="N91" s="1"/>
      <c r="O91" s="1"/>
      <c r="P91" s="1"/>
      <c r="Q91" s="1"/>
      <c r="R91" s="1"/>
    </row>
    <row r="92" spans="7:18" ht="15">
      <c r="G92" s="1"/>
      <c r="H92" s="1" t="s">
        <v>217</v>
      </c>
      <c r="I92" s="1"/>
      <c r="J92" s="1"/>
      <c r="K92" s="1"/>
      <c r="L92" s="1">
        <v>1122.6</v>
      </c>
      <c r="N92" s="1"/>
      <c r="O92" s="1"/>
      <c r="P92" s="1"/>
      <c r="Q92" s="1"/>
      <c r="R92" s="1"/>
    </row>
    <row r="93" spans="7:18" ht="15">
      <c r="G93" s="1"/>
      <c r="H93" s="1" t="s">
        <v>224</v>
      </c>
      <c r="I93" s="1"/>
      <c r="J93" s="1"/>
      <c r="K93" s="1"/>
      <c r="L93" s="1">
        <v>460.8</v>
      </c>
      <c r="N93" s="1"/>
      <c r="O93" s="1"/>
      <c r="P93" s="1"/>
      <c r="Q93" s="1"/>
      <c r="R93" s="1"/>
    </row>
    <row r="94" spans="7:18" ht="15">
      <c r="G94" s="1"/>
      <c r="H94" s="1" t="s">
        <v>225</v>
      </c>
      <c r="I94" s="1"/>
      <c r="J94" s="1"/>
      <c r="K94" s="1"/>
      <c r="L94" s="1">
        <v>1575</v>
      </c>
      <c r="N94" s="1"/>
      <c r="O94" s="1"/>
      <c r="P94" s="1"/>
      <c r="Q94" s="1"/>
      <c r="R94" s="1"/>
    </row>
    <row r="95" spans="7:18" ht="15">
      <c r="G95" s="1"/>
      <c r="H95" s="1" t="s">
        <v>63</v>
      </c>
      <c r="I95" s="1"/>
      <c r="J95" s="1"/>
      <c r="K95" s="1" t="s">
        <v>50</v>
      </c>
      <c r="L95" s="1"/>
      <c r="N95" s="1"/>
      <c r="O95" s="1"/>
      <c r="P95" s="1"/>
      <c r="Q95" s="1"/>
      <c r="R95" s="1"/>
    </row>
    <row r="96" spans="7:18" ht="15">
      <c r="G96" s="1"/>
      <c r="H96" s="1" t="s">
        <v>64</v>
      </c>
      <c r="I96" s="1"/>
      <c r="J96" s="1"/>
      <c r="K96" s="1"/>
      <c r="L96" s="1"/>
      <c r="N96" s="1"/>
      <c r="O96" s="1"/>
      <c r="P96" s="1"/>
      <c r="Q96" s="1"/>
      <c r="R96" s="1"/>
    </row>
    <row r="97" spans="7:18" ht="15">
      <c r="G97" s="1">
        <v>6</v>
      </c>
      <c r="H97" s="1" t="s">
        <v>65</v>
      </c>
      <c r="I97" s="1"/>
      <c r="J97" s="1"/>
      <c r="K97" s="1" t="s">
        <v>50</v>
      </c>
      <c r="L97" s="1"/>
      <c r="N97" s="1"/>
      <c r="O97" s="1"/>
      <c r="P97" s="1"/>
      <c r="Q97" s="1"/>
      <c r="R97" s="1"/>
    </row>
    <row r="98" spans="7:18" ht="15">
      <c r="G98" s="1">
        <v>7</v>
      </c>
      <c r="H98" s="1" t="s">
        <v>66</v>
      </c>
      <c r="I98" s="1"/>
      <c r="J98" s="1"/>
      <c r="K98" s="1" t="s">
        <v>50</v>
      </c>
      <c r="L98" s="1">
        <v>40000.68</v>
      </c>
      <c r="N98" s="1"/>
      <c r="O98" s="1"/>
      <c r="P98" s="1"/>
      <c r="Q98" s="1"/>
      <c r="R98" s="1"/>
    </row>
    <row r="99" spans="7:18" ht="15">
      <c r="G99" s="1">
        <v>8</v>
      </c>
      <c r="H99" s="1" t="s">
        <v>51</v>
      </c>
      <c r="I99" s="1"/>
      <c r="J99" s="1"/>
      <c r="K99" s="1" t="s">
        <v>50</v>
      </c>
      <c r="L99" s="1"/>
      <c r="N99" s="1"/>
      <c r="O99" s="1"/>
      <c r="P99" s="1"/>
      <c r="Q99" s="1"/>
      <c r="R99" s="1"/>
    </row>
    <row r="100" spans="7:18" ht="15">
      <c r="G100" s="1">
        <v>9</v>
      </c>
      <c r="H100" s="1" t="s">
        <v>67</v>
      </c>
      <c r="I100" s="1"/>
      <c r="J100" s="1"/>
      <c r="K100" s="1" t="s">
        <v>50</v>
      </c>
      <c r="L100" s="1">
        <v>32921.74</v>
      </c>
      <c r="N100" s="1"/>
      <c r="O100" s="1"/>
      <c r="P100" s="1"/>
      <c r="Q100" s="1"/>
      <c r="R100" s="1"/>
    </row>
    <row r="101" spans="7:18" ht="15">
      <c r="G101" s="1">
        <v>10</v>
      </c>
      <c r="H101" s="1" t="s">
        <v>68</v>
      </c>
      <c r="I101" s="1"/>
      <c r="J101" s="1"/>
      <c r="K101" s="1" t="s">
        <v>50</v>
      </c>
      <c r="L101" s="1"/>
      <c r="N101" s="1"/>
      <c r="O101" s="1"/>
      <c r="P101" s="1"/>
      <c r="Q101" s="1"/>
      <c r="R101" s="1"/>
    </row>
    <row r="102" spans="9:15" ht="15">
      <c r="I102" t="s">
        <v>69</v>
      </c>
      <c r="O102" t="s">
        <v>70</v>
      </c>
    </row>
    <row r="103" spans="7:12" ht="15">
      <c r="G103" s="1" t="s">
        <v>135</v>
      </c>
      <c r="H103" s="1" t="s">
        <v>136</v>
      </c>
      <c r="I103" s="1"/>
      <c r="J103" s="1" t="s">
        <v>138</v>
      </c>
      <c r="K103" s="1"/>
      <c r="L103" s="1" t="s">
        <v>139</v>
      </c>
    </row>
    <row r="104" spans="7:14" ht="15">
      <c r="G104" s="1" t="s">
        <v>133</v>
      </c>
      <c r="H104" s="1"/>
      <c r="I104" s="1">
        <v>5754.45</v>
      </c>
      <c r="J104" s="1">
        <v>2593.14</v>
      </c>
      <c r="K104" s="1"/>
      <c r="L104" s="1">
        <v>3159.81</v>
      </c>
      <c r="N104">
        <f>-L98+L74-L76</f>
        <v>-32921.74</v>
      </c>
    </row>
    <row r="105" spans="7:12" ht="15">
      <c r="G105" s="1" t="s">
        <v>162</v>
      </c>
      <c r="H105" s="1">
        <v>3159.81</v>
      </c>
      <c r="I105" s="1">
        <v>5754.45</v>
      </c>
      <c r="J105" s="1">
        <v>4159.35</v>
      </c>
      <c r="K105" s="1"/>
      <c r="L105" s="1">
        <v>4754.91</v>
      </c>
    </row>
    <row r="106" spans="7:12" ht="15">
      <c r="G106" s="1" t="s">
        <v>180</v>
      </c>
      <c r="H106" s="1">
        <v>4754.91</v>
      </c>
      <c r="I106" s="1">
        <v>5754.6</v>
      </c>
      <c r="J106" s="1">
        <v>4638.66</v>
      </c>
      <c r="K106" s="1"/>
      <c r="L106" s="1">
        <v>5870.85</v>
      </c>
    </row>
    <row r="107" spans="7:12" ht="15">
      <c r="G107" s="12" t="s">
        <v>194</v>
      </c>
      <c r="H107" s="1">
        <v>5870.85</v>
      </c>
      <c r="I107" s="1">
        <v>5754.56</v>
      </c>
      <c r="J107" s="12">
        <v>5931.56</v>
      </c>
      <c r="K107" s="1"/>
      <c r="L107" s="12">
        <v>5693.87</v>
      </c>
    </row>
    <row r="108" spans="7:12" ht="15">
      <c r="G108" s="1" t="s">
        <v>202</v>
      </c>
      <c r="H108" s="1">
        <v>5693.87</v>
      </c>
      <c r="I108" s="1">
        <v>5754.15</v>
      </c>
      <c r="J108" s="1">
        <v>5311.25</v>
      </c>
      <c r="K108" s="1"/>
      <c r="L108" s="1">
        <v>6136.77</v>
      </c>
    </row>
    <row r="109" spans="7:12" ht="15">
      <c r="G109" s="1" t="s">
        <v>212</v>
      </c>
      <c r="H109" s="1">
        <v>6136.77</v>
      </c>
      <c r="I109" s="1">
        <v>5754.15</v>
      </c>
      <c r="J109" s="1">
        <v>5617.71</v>
      </c>
      <c r="K109" s="1"/>
      <c r="L109" s="1">
        <v>6273.21</v>
      </c>
    </row>
    <row r="110" spans="7:12" ht="15">
      <c r="G110" s="1" t="s">
        <v>215</v>
      </c>
      <c r="H110" s="1">
        <v>6273.21</v>
      </c>
      <c r="I110" s="1">
        <v>5754.15</v>
      </c>
      <c r="J110" s="1">
        <v>4826.36</v>
      </c>
      <c r="K110" s="1"/>
      <c r="L110" s="1">
        <v>7201.01</v>
      </c>
    </row>
  </sheetData>
  <sheetProtection/>
  <printOptions/>
  <pageMargins left="0.7086614173228347" right="0.7" top="0.22" bottom="0.26" header="0.22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104"/>
  <sheetViews>
    <sheetView zoomScalePageLayoutView="0" workbookViewId="0" topLeftCell="A1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  <col min="12" max="12" width="14.140625" style="0" customWidth="1"/>
  </cols>
  <sheetData>
    <row r="3" ht="15">
      <c r="A3" t="s">
        <v>226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52349.6</v>
      </c>
      <c r="C9" s="1">
        <v>22846.86</v>
      </c>
      <c r="D9" s="1">
        <v>23082.31</v>
      </c>
      <c r="E9" s="1"/>
      <c r="F9" s="1">
        <v>23082.31</v>
      </c>
      <c r="G9" s="1">
        <v>52114.15</v>
      </c>
      <c r="H9" s="1"/>
    </row>
    <row r="10" spans="1:8" ht="15">
      <c r="A10" s="1" t="s">
        <v>11</v>
      </c>
      <c r="B10" s="1">
        <v>52172.81</v>
      </c>
      <c r="C10" s="1">
        <v>29911.23</v>
      </c>
      <c r="D10" s="1">
        <v>29266.72</v>
      </c>
      <c r="E10" s="1"/>
      <c r="F10" s="1">
        <f>SUM(D10:E10)</f>
        <v>29266.72</v>
      </c>
      <c r="G10" s="1">
        <v>52817.32</v>
      </c>
      <c r="H10" s="1"/>
    </row>
    <row r="11" spans="1:10" ht="15">
      <c r="A11" s="1" t="s">
        <v>12</v>
      </c>
      <c r="B11" s="1">
        <v>0</v>
      </c>
      <c r="C11" s="3">
        <f>SUM(C9:C10)</f>
        <v>52758.09</v>
      </c>
      <c r="D11" s="1"/>
      <c r="E11" s="1"/>
      <c r="F11" s="3">
        <f>SUM(F9:F10)</f>
        <v>52349.03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229</v>
      </c>
      <c r="C18" s="1" t="s">
        <v>189</v>
      </c>
      <c r="D18" s="1"/>
      <c r="E18" s="1"/>
      <c r="F18" s="1"/>
      <c r="G18" s="1"/>
      <c r="H18" s="6">
        <v>309.48</v>
      </c>
      <c r="I18" s="10"/>
      <c r="J18" s="7"/>
      <c r="K18" s="1"/>
      <c r="L18" s="1"/>
      <c r="M18" s="1"/>
    </row>
    <row r="19" spans="1:13" ht="15">
      <c r="A19" s="1"/>
      <c r="B19" s="1"/>
      <c r="C19" s="1" t="s">
        <v>230</v>
      </c>
      <c r="D19" s="1"/>
      <c r="E19" s="1"/>
      <c r="F19" s="1"/>
      <c r="G19" s="1"/>
      <c r="H19" s="1"/>
      <c r="I19" s="9"/>
      <c r="J19" s="1"/>
      <c r="K19" s="1">
        <v>3</v>
      </c>
      <c r="L19" s="1"/>
      <c r="M19" s="1"/>
    </row>
    <row r="20" spans="1:13" ht="15">
      <c r="A20" s="1"/>
      <c r="B20" s="1"/>
      <c r="C20" s="1" t="s">
        <v>357</v>
      </c>
      <c r="D20" s="1"/>
      <c r="E20" s="1"/>
      <c r="F20" s="1"/>
      <c r="G20" s="1">
        <v>3693</v>
      </c>
      <c r="H20" s="1">
        <v>3693</v>
      </c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 t="s">
        <v>27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"/>
      <c r="B25" s="1"/>
      <c r="C25" s="1"/>
      <c r="D25" s="1"/>
      <c r="E25" s="1"/>
      <c r="F25" s="1"/>
      <c r="G25" s="1" t="s">
        <v>28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>
        <v>4471.2</v>
      </c>
      <c r="F27" s="1" t="s">
        <v>163</v>
      </c>
      <c r="G27" s="1"/>
      <c r="H27" s="1">
        <v>7511.62</v>
      </c>
      <c r="I27" s="1"/>
      <c r="J27" s="1"/>
      <c r="K27" s="1"/>
      <c r="L27" s="1"/>
      <c r="M27" s="1"/>
    </row>
    <row r="28" spans="1:13" ht="15">
      <c r="A28" s="1"/>
      <c r="B28" s="1"/>
      <c r="C28" s="1" t="s">
        <v>29</v>
      </c>
      <c r="D28" s="1"/>
      <c r="E28" s="1"/>
      <c r="F28" s="1" t="s">
        <v>164</v>
      </c>
      <c r="G28" s="1"/>
      <c r="H28" s="1">
        <v>9926.06</v>
      </c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 t="s">
        <v>165</v>
      </c>
      <c r="G29" s="1"/>
      <c r="H29" s="1">
        <v>3085.13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 t="s">
        <v>166</v>
      </c>
      <c r="G30" s="1"/>
      <c r="H30" s="1">
        <v>5097.17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33</v>
      </c>
      <c r="D31" s="1"/>
      <c r="E31" s="1"/>
      <c r="F31" s="1" t="s">
        <v>34</v>
      </c>
      <c r="G31" s="1">
        <v>7621.61</v>
      </c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167</v>
      </c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 t="s">
        <v>84</v>
      </c>
      <c r="D33" s="1"/>
      <c r="E33" s="1"/>
      <c r="F33" s="1"/>
      <c r="G33" s="1" t="s">
        <v>168</v>
      </c>
      <c r="H33" s="1">
        <v>2548.58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357</v>
      </c>
      <c r="D34" s="1"/>
      <c r="E34" s="1"/>
      <c r="F34" s="1"/>
      <c r="G34" s="1">
        <v>4020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37</v>
      </c>
      <c r="D36" s="1"/>
      <c r="E36" s="1"/>
      <c r="F36" s="1"/>
      <c r="G36" s="1" t="s">
        <v>169</v>
      </c>
      <c r="H36" s="1">
        <v>1743.77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 t="s">
        <v>31</v>
      </c>
      <c r="H39" s="1">
        <f>SUM(H18:H38)</f>
        <v>33914.81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 t="s">
        <v>38</v>
      </c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4:5" ht="15">
      <c r="D44" t="s">
        <v>39</v>
      </c>
      <c r="E44" t="s">
        <v>40</v>
      </c>
    </row>
    <row r="45" ht="15">
      <c r="D45" t="s">
        <v>41</v>
      </c>
    </row>
    <row r="46" ht="15">
      <c r="G46" t="s">
        <v>80</v>
      </c>
    </row>
    <row r="54" ht="15">
      <c r="F54" t="s">
        <v>42</v>
      </c>
    </row>
    <row r="60" spans="8:10" ht="15">
      <c r="H60" t="s">
        <v>43</v>
      </c>
      <c r="J60" t="s">
        <v>173</v>
      </c>
    </row>
    <row r="61" spans="9:10" ht="15">
      <c r="I61" t="s">
        <v>174</v>
      </c>
      <c r="J61" t="s">
        <v>71</v>
      </c>
    </row>
    <row r="62" spans="7:9" ht="15">
      <c r="G62">
        <v>4471.2</v>
      </c>
      <c r="I62" t="s">
        <v>227</v>
      </c>
    </row>
    <row r="63" spans="7:18" ht="15">
      <c r="G63" s="1" t="s">
        <v>45</v>
      </c>
      <c r="H63" s="1" t="s">
        <v>46</v>
      </c>
      <c r="I63" s="1"/>
      <c r="J63" s="1"/>
      <c r="K63" s="1" t="s">
        <v>47</v>
      </c>
      <c r="L63" s="1" t="s">
        <v>48</v>
      </c>
      <c r="N63" s="1" t="s">
        <v>16</v>
      </c>
      <c r="O63" s="1"/>
      <c r="P63" s="1"/>
      <c r="Q63" s="1"/>
      <c r="R63" s="1"/>
    </row>
    <row r="64" spans="7:18" ht="15.75" thickBot="1">
      <c r="G64" s="3">
        <v>1</v>
      </c>
      <c r="H64" s="4" t="s">
        <v>49</v>
      </c>
      <c r="I64" s="3"/>
      <c r="J64" s="3"/>
      <c r="K64" s="3" t="s">
        <v>50</v>
      </c>
      <c r="L64" s="3">
        <v>52758.09</v>
      </c>
      <c r="N64" s="8" t="s">
        <v>21</v>
      </c>
      <c r="O64" s="1" t="s">
        <v>22</v>
      </c>
      <c r="P64" s="1" t="s">
        <v>23</v>
      </c>
      <c r="Q64" s="1" t="s">
        <v>24</v>
      </c>
      <c r="R64" s="1" t="s">
        <v>25</v>
      </c>
    </row>
    <row r="65" spans="7:18" ht="15.75" thickBot="1">
      <c r="G65" s="1"/>
      <c r="H65" s="1"/>
      <c r="I65" s="1"/>
      <c r="J65" s="1"/>
      <c r="K65" s="1"/>
      <c r="L65" s="1"/>
      <c r="N65" s="10"/>
      <c r="O65" s="7"/>
      <c r="P65" s="1"/>
      <c r="Q65" s="1"/>
      <c r="R65" s="1"/>
    </row>
    <row r="66" spans="7:18" ht="15">
      <c r="G66" s="3">
        <v>2</v>
      </c>
      <c r="H66" s="4" t="s">
        <v>51</v>
      </c>
      <c r="I66" s="3"/>
      <c r="J66" s="3"/>
      <c r="K66" s="3" t="s">
        <v>50</v>
      </c>
      <c r="L66" s="3">
        <v>52349.03</v>
      </c>
      <c r="N66" s="9"/>
      <c r="O66" s="1"/>
      <c r="P66" s="1">
        <v>3</v>
      </c>
      <c r="Q66" s="1"/>
      <c r="R66" s="1"/>
    </row>
    <row r="67" spans="7:18" ht="15">
      <c r="G67" s="1">
        <v>3</v>
      </c>
      <c r="H67" s="1" t="s">
        <v>52</v>
      </c>
      <c r="I67" s="1"/>
      <c r="J67" s="1"/>
      <c r="K67" s="1" t="s">
        <v>50</v>
      </c>
      <c r="L67" s="1"/>
      <c r="N67" s="1"/>
      <c r="O67" s="1"/>
      <c r="P67" s="1">
        <v>1</v>
      </c>
      <c r="Q67" s="1"/>
      <c r="R67" s="1"/>
    </row>
    <row r="68" spans="7:18" ht="15">
      <c r="G68" s="1">
        <v>4</v>
      </c>
      <c r="H68" s="5" t="s">
        <v>53</v>
      </c>
      <c r="I68" s="1"/>
      <c r="J68" s="1"/>
      <c r="K68" s="1" t="s">
        <v>50</v>
      </c>
      <c r="L68" s="1">
        <v>33914.81</v>
      </c>
      <c r="N68" s="1"/>
      <c r="O68" s="1" t="s">
        <v>96</v>
      </c>
      <c r="P68" s="1">
        <v>2</v>
      </c>
      <c r="Q68" s="1"/>
      <c r="R68" s="1"/>
    </row>
    <row r="69" spans="7:18" ht="15">
      <c r="G69" s="1"/>
      <c r="H69" s="5" t="s">
        <v>11</v>
      </c>
      <c r="I69" s="1"/>
      <c r="J69" s="1"/>
      <c r="K69" s="1"/>
      <c r="L69" s="1"/>
      <c r="N69" s="1"/>
      <c r="O69" s="1"/>
      <c r="P69" s="1">
        <v>1</v>
      </c>
      <c r="Q69" s="1"/>
      <c r="R69" s="1"/>
    </row>
    <row r="70" spans="7:18" ht="15">
      <c r="G70" s="1">
        <v>1.68</v>
      </c>
      <c r="H70" s="1" t="s">
        <v>150</v>
      </c>
      <c r="I70" s="1" t="s">
        <v>151</v>
      </c>
      <c r="J70" s="1"/>
      <c r="K70" s="1" t="s">
        <v>50</v>
      </c>
      <c r="L70" s="1">
        <v>7511.62</v>
      </c>
      <c r="N70" s="1"/>
      <c r="O70" s="1"/>
      <c r="P70" s="1">
        <v>1</v>
      </c>
      <c r="Q70" s="1"/>
      <c r="R70" s="1"/>
    </row>
    <row r="71" spans="7:18" ht="15">
      <c r="G71" s="1">
        <v>2.22</v>
      </c>
      <c r="H71" s="1" t="s">
        <v>152</v>
      </c>
      <c r="I71" s="1"/>
      <c r="J71" s="1"/>
      <c r="K71" s="1" t="s">
        <v>50</v>
      </c>
      <c r="L71" s="1"/>
      <c r="N71" s="1"/>
      <c r="O71" s="1"/>
      <c r="P71" s="1"/>
      <c r="Q71" s="1"/>
      <c r="R71" s="1"/>
    </row>
    <row r="72" spans="7:18" ht="15">
      <c r="G72" s="1"/>
      <c r="H72" s="1" t="s">
        <v>153</v>
      </c>
      <c r="I72" s="1"/>
      <c r="J72" s="1"/>
      <c r="K72" s="1" t="s">
        <v>50</v>
      </c>
      <c r="L72" s="1">
        <v>9926.06</v>
      </c>
      <c r="N72" s="1"/>
      <c r="O72" s="1"/>
      <c r="P72" s="1"/>
      <c r="Q72" s="1"/>
      <c r="R72" s="1"/>
    </row>
    <row r="73" spans="7:18" ht="15">
      <c r="G73" s="1">
        <v>0.69</v>
      </c>
      <c r="H73" s="1" t="s">
        <v>154</v>
      </c>
      <c r="I73" s="1"/>
      <c r="J73" s="1"/>
      <c r="K73" s="1" t="s">
        <v>50</v>
      </c>
      <c r="L73" s="1"/>
      <c r="N73" s="1"/>
      <c r="O73" s="1"/>
      <c r="P73" s="1" t="s">
        <v>31</v>
      </c>
      <c r="Q73" s="1">
        <f>SUM(Q66:Q72)</f>
        <v>0</v>
      </c>
      <c r="R73" s="1">
        <f>SUM(R66:R72)</f>
        <v>0</v>
      </c>
    </row>
    <row r="74" spans="7:18" ht="15">
      <c r="G74" s="1"/>
      <c r="H74" s="1" t="s">
        <v>155</v>
      </c>
      <c r="I74" s="1"/>
      <c r="J74" s="1"/>
      <c r="K74" s="1"/>
      <c r="L74" s="1">
        <v>3085.13</v>
      </c>
      <c r="N74" s="9"/>
      <c r="O74" s="1"/>
      <c r="P74" s="1"/>
      <c r="Q74" s="1"/>
      <c r="R74" s="1"/>
    </row>
    <row r="75" spans="7:18" ht="15">
      <c r="G75" s="1">
        <v>1.14</v>
      </c>
      <c r="H75" s="1" t="s">
        <v>156</v>
      </c>
      <c r="I75" s="1"/>
      <c r="J75" s="1"/>
      <c r="K75" s="1"/>
      <c r="L75" s="1"/>
      <c r="N75" s="1"/>
      <c r="O75" s="1"/>
      <c r="P75" s="1"/>
      <c r="Q75" s="1"/>
      <c r="R75" s="1"/>
    </row>
    <row r="76" spans="7:18" ht="15">
      <c r="G76" s="1"/>
      <c r="H76" s="1" t="s">
        <v>157</v>
      </c>
      <c r="I76" s="1"/>
      <c r="J76" s="1" t="s">
        <v>158</v>
      </c>
      <c r="K76" s="1"/>
      <c r="L76" s="1">
        <v>5097.17</v>
      </c>
      <c r="N76" s="1"/>
      <c r="O76" s="1"/>
      <c r="P76" s="1"/>
      <c r="Q76" s="1"/>
      <c r="R76" s="1"/>
    </row>
    <row r="77" spans="7:18" ht="15">
      <c r="G77" s="1">
        <v>0.57</v>
      </c>
      <c r="H77" s="1" t="s">
        <v>154</v>
      </c>
      <c r="I77" s="1"/>
      <c r="J77" s="1"/>
      <c r="K77" s="1"/>
      <c r="L77" s="1">
        <v>2548.58</v>
      </c>
      <c r="N77" s="1"/>
      <c r="O77" s="1"/>
      <c r="P77" s="1"/>
      <c r="Q77" s="1"/>
      <c r="R77" s="1"/>
    </row>
    <row r="78" spans="7:18" ht="15">
      <c r="G78" s="1"/>
      <c r="H78" s="1" t="s">
        <v>159</v>
      </c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>
        <v>0.39</v>
      </c>
      <c r="H79" s="11" t="s">
        <v>160</v>
      </c>
      <c r="I79" s="1"/>
      <c r="J79" s="1"/>
      <c r="K79" s="1" t="s">
        <v>50</v>
      </c>
      <c r="L79" s="1">
        <v>1743.77</v>
      </c>
      <c r="N79" s="1"/>
      <c r="O79" s="1"/>
      <c r="P79" s="1"/>
      <c r="Q79" s="1"/>
      <c r="R79" s="1">
        <f>SUM(R74:R78)</f>
        <v>0</v>
      </c>
    </row>
    <row r="80" spans="7:18" ht="15">
      <c r="G80" s="1"/>
      <c r="H80" s="5" t="s">
        <v>61</v>
      </c>
      <c r="I80" s="1"/>
      <c r="J80" s="1"/>
      <c r="K80" s="1"/>
      <c r="L80" s="1"/>
      <c r="N80" s="1"/>
      <c r="O80" s="1"/>
      <c r="P80" s="1"/>
      <c r="Q80" s="1"/>
      <c r="R80" s="1"/>
    </row>
    <row r="81" spans="7:18" ht="15">
      <c r="G81" s="1"/>
      <c r="H81" s="5" t="s">
        <v>225</v>
      </c>
      <c r="I81" s="1"/>
      <c r="J81" s="1"/>
      <c r="K81" s="1"/>
      <c r="L81" s="1"/>
      <c r="N81" s="1"/>
      <c r="O81" s="1"/>
      <c r="P81" s="1"/>
      <c r="Q81" s="1"/>
      <c r="R81" s="1"/>
    </row>
    <row r="82" spans="7:18" ht="15">
      <c r="G82" s="1"/>
      <c r="H82" s="1" t="s">
        <v>357</v>
      </c>
      <c r="I82" s="1"/>
      <c r="J82" s="1"/>
      <c r="K82" s="1">
        <v>3693</v>
      </c>
      <c r="L82" s="1">
        <v>3693</v>
      </c>
      <c r="N82" s="1"/>
      <c r="O82" s="1"/>
      <c r="P82" s="1"/>
      <c r="Q82" s="1"/>
      <c r="R82" s="1"/>
    </row>
    <row r="83" spans="7:18" ht="15">
      <c r="G83" s="1"/>
      <c r="H83" s="1" t="s">
        <v>189</v>
      </c>
      <c r="I83" s="1"/>
      <c r="J83" s="1"/>
      <c r="K83" s="1"/>
      <c r="L83" s="6">
        <v>309.48</v>
      </c>
      <c r="N83" s="1"/>
      <c r="O83" s="1"/>
      <c r="P83" s="1"/>
      <c r="Q83" s="1"/>
      <c r="R83" s="1"/>
    </row>
    <row r="84" spans="7:18" ht="15">
      <c r="G84" s="1"/>
      <c r="H84" s="1" t="s">
        <v>230</v>
      </c>
      <c r="I84" s="1"/>
      <c r="J84" s="1"/>
      <c r="K84" s="1"/>
      <c r="L84" s="1"/>
      <c r="N84" s="1"/>
      <c r="O84" s="1"/>
      <c r="P84" s="1"/>
      <c r="Q84" s="1"/>
      <c r="R84" s="1"/>
    </row>
    <row r="85" spans="7:18" ht="15"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</row>
    <row r="86" spans="7:18" ht="15">
      <c r="G86" s="1"/>
      <c r="H86" s="1" t="s">
        <v>231</v>
      </c>
      <c r="I86" s="1"/>
      <c r="J86" s="1"/>
      <c r="K86" s="1"/>
      <c r="L86" s="1">
        <v>171815.17</v>
      </c>
      <c r="N86" s="1"/>
      <c r="O86" s="1"/>
      <c r="P86" s="1"/>
      <c r="Q86" s="1"/>
      <c r="R86" s="1"/>
    </row>
    <row r="87" spans="7:18" ht="15">
      <c r="G87" s="1"/>
      <c r="H87" s="1" t="s">
        <v>63</v>
      </c>
      <c r="I87" s="1"/>
      <c r="J87" s="1"/>
      <c r="K87" s="1" t="s">
        <v>50</v>
      </c>
      <c r="L87" s="1"/>
      <c r="N87" s="1"/>
      <c r="O87" s="1"/>
      <c r="P87" s="1"/>
      <c r="Q87" s="1"/>
      <c r="R87" s="1"/>
    </row>
    <row r="88" spans="7:18" ht="15">
      <c r="G88" s="1"/>
      <c r="H88" s="1" t="s">
        <v>64</v>
      </c>
      <c r="I88" s="1"/>
      <c r="J88" s="1"/>
      <c r="K88" s="1"/>
      <c r="L88" s="1">
        <v>39364.83</v>
      </c>
      <c r="N88" s="1"/>
      <c r="O88" s="1"/>
      <c r="P88" s="1"/>
      <c r="Q88" s="1"/>
      <c r="R88" s="1"/>
    </row>
    <row r="89" spans="7:18" ht="15">
      <c r="G89" s="1">
        <v>6</v>
      </c>
      <c r="H89" s="1" t="s">
        <v>65</v>
      </c>
      <c r="I89" s="1"/>
      <c r="J89" s="1"/>
      <c r="K89" s="1" t="s">
        <v>50</v>
      </c>
      <c r="L89" s="1"/>
      <c r="N89" s="1"/>
      <c r="O89" s="1"/>
      <c r="P89" s="1"/>
      <c r="Q89" s="1"/>
      <c r="R89" s="1"/>
    </row>
    <row r="90" spans="7:18" ht="15">
      <c r="G90" s="1">
        <v>7</v>
      </c>
      <c r="H90" s="1" t="s">
        <v>66</v>
      </c>
      <c r="I90" s="1"/>
      <c r="J90" s="1"/>
      <c r="K90" s="1" t="s">
        <v>50</v>
      </c>
      <c r="L90" s="1">
        <v>32921.74</v>
      </c>
      <c r="N90" s="1"/>
      <c r="O90" s="1"/>
      <c r="P90" s="1"/>
      <c r="Q90" s="1"/>
      <c r="R90" s="1"/>
    </row>
    <row r="91" spans="7:18" ht="15">
      <c r="G91" s="1">
        <v>8</v>
      </c>
      <c r="H91" s="1" t="s">
        <v>51</v>
      </c>
      <c r="I91" s="1"/>
      <c r="J91" s="1"/>
      <c r="K91" s="1" t="s">
        <v>50</v>
      </c>
      <c r="L91" s="1"/>
      <c r="N91" s="1"/>
      <c r="O91" s="1"/>
      <c r="P91" s="1"/>
      <c r="Q91" s="1"/>
      <c r="R91" s="1"/>
    </row>
    <row r="92" spans="7:18" ht="15">
      <c r="G92" s="1">
        <v>9</v>
      </c>
      <c r="H92" s="1" t="s">
        <v>67</v>
      </c>
      <c r="I92" s="1"/>
      <c r="J92" s="1"/>
      <c r="K92" s="1" t="s">
        <v>50</v>
      </c>
      <c r="L92" s="1">
        <f>-L90+L66-L68</f>
        <v>-14487.519999999997</v>
      </c>
      <c r="N92" s="1"/>
      <c r="O92" s="1"/>
      <c r="P92" s="1"/>
      <c r="Q92" s="1"/>
      <c r="R92" s="1"/>
    </row>
    <row r="93" spans="7:18" ht="15">
      <c r="G93" s="1">
        <v>10</v>
      </c>
      <c r="H93" s="1" t="s">
        <v>68</v>
      </c>
      <c r="I93" s="1"/>
      <c r="J93" s="1"/>
      <c r="K93" s="1" t="s">
        <v>50</v>
      </c>
      <c r="L93" s="1"/>
      <c r="N93" s="1"/>
      <c r="O93" s="1"/>
      <c r="P93" s="1"/>
      <c r="Q93" s="1"/>
      <c r="R93" s="1"/>
    </row>
    <row r="94" spans="9:15" ht="15">
      <c r="I94" t="s">
        <v>69</v>
      </c>
      <c r="O94" t="s">
        <v>70</v>
      </c>
    </row>
    <row r="95" spans="7:12" ht="15">
      <c r="G95" s="1" t="s">
        <v>135</v>
      </c>
      <c r="H95" s="1" t="s">
        <v>136</v>
      </c>
      <c r="I95" s="1"/>
      <c r="J95" s="1" t="s">
        <v>138</v>
      </c>
      <c r="K95" s="1"/>
      <c r="L95" s="1" t="s">
        <v>139</v>
      </c>
    </row>
    <row r="96" spans="7:14" ht="15">
      <c r="G96" s="1" t="s">
        <v>133</v>
      </c>
      <c r="H96" s="1"/>
      <c r="I96" s="1">
        <v>5754.45</v>
      </c>
      <c r="J96" s="1">
        <v>2593.14</v>
      </c>
      <c r="K96" s="1"/>
      <c r="L96" s="1">
        <v>3159.81</v>
      </c>
      <c r="N96">
        <f>-L90+L66-L68</f>
        <v>-14487.519999999997</v>
      </c>
    </row>
    <row r="97" spans="7:12" ht="15">
      <c r="G97" s="1" t="s">
        <v>162</v>
      </c>
      <c r="H97" s="1">
        <v>3159.81</v>
      </c>
      <c r="I97" s="1">
        <v>5754.45</v>
      </c>
      <c r="J97" s="1">
        <v>4159.35</v>
      </c>
      <c r="K97" s="1"/>
      <c r="L97" s="1">
        <v>4754.91</v>
      </c>
    </row>
    <row r="98" spans="7:12" ht="15">
      <c r="G98" s="1" t="s">
        <v>180</v>
      </c>
      <c r="H98" s="1">
        <v>4754.91</v>
      </c>
      <c r="I98" s="1">
        <v>5754.6</v>
      </c>
      <c r="J98" s="1">
        <v>4638.66</v>
      </c>
      <c r="K98" s="1"/>
      <c r="L98" s="1">
        <v>5870.85</v>
      </c>
    </row>
    <row r="99" spans="7:12" ht="15">
      <c r="G99" s="12" t="s">
        <v>194</v>
      </c>
      <c r="H99" s="1">
        <v>5870.85</v>
      </c>
      <c r="I99" s="1">
        <v>5754.56</v>
      </c>
      <c r="J99" s="12">
        <v>5931.56</v>
      </c>
      <c r="K99" s="1"/>
      <c r="L99" s="12">
        <v>5693.87</v>
      </c>
    </row>
    <row r="100" spans="7:12" ht="15">
      <c r="G100" s="1" t="s">
        <v>202</v>
      </c>
      <c r="H100" s="1">
        <v>5693.87</v>
      </c>
      <c r="I100" s="1">
        <v>5754.15</v>
      </c>
      <c r="J100" s="1">
        <v>5311.25</v>
      </c>
      <c r="K100" s="1"/>
      <c r="L100" s="1">
        <v>6136.77</v>
      </c>
    </row>
    <row r="101" spans="7:12" ht="15">
      <c r="G101" s="1" t="s">
        <v>212</v>
      </c>
      <c r="H101" s="1">
        <v>6136.77</v>
      </c>
      <c r="I101" s="1">
        <v>5754.15</v>
      </c>
      <c r="J101" s="1">
        <v>5617.71</v>
      </c>
      <c r="K101" s="1"/>
      <c r="L101" s="1">
        <v>6273.21</v>
      </c>
    </row>
    <row r="102" spans="7:12" ht="15">
      <c r="G102" s="1" t="s">
        <v>215</v>
      </c>
      <c r="H102" s="1">
        <v>6273.21</v>
      </c>
      <c r="I102" s="1">
        <v>5754.15</v>
      </c>
      <c r="J102" s="1">
        <v>4826.36</v>
      </c>
      <c r="K102" s="1"/>
      <c r="L102" s="1">
        <v>7201.01</v>
      </c>
    </row>
    <row r="103" spans="7:12" ht="15">
      <c r="G103" s="1" t="s">
        <v>228</v>
      </c>
      <c r="H103" s="1">
        <v>7201.01</v>
      </c>
      <c r="I103" s="1">
        <v>5754.15</v>
      </c>
      <c r="J103" s="1">
        <v>6286.8</v>
      </c>
      <c r="K103" s="1"/>
      <c r="L103" s="1">
        <v>6668.36</v>
      </c>
    </row>
    <row r="104" ht="15">
      <c r="J104">
        <f>SUM(J96:J103)</f>
        <v>39364.83</v>
      </c>
    </row>
  </sheetData>
  <sheetProtection/>
  <printOptions/>
  <pageMargins left="0.7086614173228347" right="0.7086614173228347" top="0.26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105"/>
  <sheetViews>
    <sheetView zoomScalePageLayoutView="0" workbookViewId="0" topLeftCell="C50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  <col min="12" max="12" width="14.140625" style="0" customWidth="1"/>
  </cols>
  <sheetData>
    <row r="3" ht="15">
      <c r="A3" t="s">
        <v>232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52114.15</v>
      </c>
      <c r="C9" s="1">
        <v>22846.85</v>
      </c>
      <c r="D9" s="1">
        <v>18465.15</v>
      </c>
      <c r="E9" s="1"/>
      <c r="F9" s="1">
        <v>18465.15</v>
      </c>
      <c r="G9" s="1">
        <v>56495.85</v>
      </c>
      <c r="H9" s="1"/>
    </row>
    <row r="10" spans="1:8" ht="15">
      <c r="A10" s="1" t="s">
        <v>11</v>
      </c>
      <c r="B10" s="1">
        <v>52817.32</v>
      </c>
      <c r="C10" s="1">
        <v>29911.27</v>
      </c>
      <c r="D10" s="1">
        <v>23477.1</v>
      </c>
      <c r="E10" s="1"/>
      <c r="F10" s="1">
        <f>SUM(D10:E10)</f>
        <v>23477.1</v>
      </c>
      <c r="G10" s="1">
        <v>59251.49</v>
      </c>
      <c r="H10" s="1"/>
    </row>
    <row r="11" spans="1:10" ht="15">
      <c r="A11" s="1" t="s">
        <v>12</v>
      </c>
      <c r="B11" s="1">
        <v>0</v>
      </c>
      <c r="C11" s="3">
        <f>SUM(C9:C10)</f>
        <v>52758.119999999995</v>
      </c>
      <c r="D11" s="1"/>
      <c r="E11" s="1"/>
      <c r="F11" s="3">
        <f>SUM(F9:F10)</f>
        <v>41942.25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/>
      <c r="C18" s="1"/>
      <c r="D18" s="1"/>
      <c r="E18" s="1"/>
      <c r="F18" s="1"/>
      <c r="G18" s="1"/>
      <c r="H18" s="6"/>
      <c r="I18" s="10"/>
      <c r="J18" s="7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9"/>
      <c r="J19" s="1"/>
      <c r="K19" s="1">
        <v>3</v>
      </c>
      <c r="L19" s="1"/>
      <c r="M19" s="1"/>
    </row>
    <row r="20" spans="1:13" ht="15">
      <c r="A20" s="1"/>
      <c r="B20" s="1"/>
      <c r="C20" s="1" t="s">
        <v>85</v>
      </c>
      <c r="D20" s="1"/>
      <c r="E20" s="1"/>
      <c r="F20" s="1"/>
      <c r="G20" s="1">
        <v>3693</v>
      </c>
      <c r="H20" s="1">
        <v>3693</v>
      </c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 t="s">
        <v>27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 t="s">
        <v>28</v>
      </c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>
        <v>4471.2</v>
      </c>
      <c r="F27" s="1" t="s">
        <v>163</v>
      </c>
      <c r="G27" s="1"/>
      <c r="H27" s="1">
        <v>7511.62</v>
      </c>
      <c r="I27" s="1"/>
      <c r="J27" s="1"/>
      <c r="K27" s="1"/>
      <c r="L27" s="1"/>
      <c r="M27" s="1"/>
    </row>
    <row r="28" spans="1:13" ht="15">
      <c r="A28" s="1"/>
      <c r="B28" s="1"/>
      <c r="C28" s="1" t="s">
        <v>29</v>
      </c>
      <c r="D28" s="1"/>
      <c r="E28" s="1"/>
      <c r="F28" s="1" t="s">
        <v>164</v>
      </c>
      <c r="G28" s="1"/>
      <c r="H28" s="1">
        <v>9926.06</v>
      </c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 t="s">
        <v>165</v>
      </c>
      <c r="G29" s="1"/>
      <c r="H29" s="1">
        <v>3085.13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 t="s">
        <v>166</v>
      </c>
      <c r="G30" s="1"/>
      <c r="H30" s="1">
        <v>5097.17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33</v>
      </c>
      <c r="D31" s="1"/>
      <c r="E31" s="1"/>
      <c r="F31" s="1" t="s">
        <v>34</v>
      </c>
      <c r="G31" s="1">
        <v>7621.61</v>
      </c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167</v>
      </c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 t="s">
        <v>84</v>
      </c>
      <c r="D33" s="1"/>
      <c r="E33" s="1"/>
      <c r="F33" s="1"/>
      <c r="G33" s="1" t="s">
        <v>168</v>
      </c>
      <c r="H33" s="1">
        <v>2548.58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357</v>
      </c>
      <c r="D34" s="1"/>
      <c r="E34" s="1"/>
      <c r="F34" s="1"/>
      <c r="G34" s="1">
        <v>4020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37</v>
      </c>
      <c r="D36" s="1"/>
      <c r="E36" s="1"/>
      <c r="F36" s="1"/>
      <c r="G36" s="1" t="s">
        <v>169</v>
      </c>
      <c r="H36" s="1">
        <v>1743.77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 t="s">
        <v>31</v>
      </c>
      <c r="H39" s="1">
        <f>SUM(H18:H38)</f>
        <v>33605.33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 t="s">
        <v>38</v>
      </c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4:5" ht="15">
      <c r="D44" t="s">
        <v>39</v>
      </c>
      <c r="E44" t="s">
        <v>40</v>
      </c>
    </row>
    <row r="45" ht="15">
      <c r="D45" t="s">
        <v>41</v>
      </c>
    </row>
    <row r="46" ht="15">
      <c r="G46" t="s">
        <v>80</v>
      </c>
    </row>
    <row r="54" ht="15">
      <c r="F54" t="s">
        <v>42</v>
      </c>
    </row>
    <row r="60" spans="8:10" ht="15">
      <c r="H60" t="s">
        <v>43</v>
      </c>
      <c r="J60" t="s">
        <v>173</v>
      </c>
    </row>
    <row r="61" spans="9:10" ht="15">
      <c r="I61" t="s">
        <v>174</v>
      </c>
      <c r="J61" t="s">
        <v>71</v>
      </c>
    </row>
    <row r="62" spans="7:9" ht="15">
      <c r="G62">
        <v>4471.2</v>
      </c>
      <c r="I62" t="s">
        <v>233</v>
      </c>
    </row>
    <row r="63" spans="7:18" ht="15">
      <c r="G63" s="1" t="s">
        <v>45</v>
      </c>
      <c r="H63" s="1" t="s">
        <v>46</v>
      </c>
      <c r="I63" s="1"/>
      <c r="J63" s="1"/>
      <c r="K63" s="1" t="s">
        <v>47</v>
      </c>
      <c r="L63" s="1" t="s">
        <v>48</v>
      </c>
      <c r="N63" s="1" t="s">
        <v>16</v>
      </c>
      <c r="O63" s="1"/>
      <c r="P63" s="1"/>
      <c r="Q63" s="1"/>
      <c r="R63" s="1"/>
    </row>
    <row r="64" spans="7:18" ht="15.75" thickBot="1">
      <c r="G64" s="3">
        <v>1</v>
      </c>
      <c r="H64" s="4" t="s">
        <v>49</v>
      </c>
      <c r="I64" s="3"/>
      <c r="J64" s="3"/>
      <c r="K64" s="3" t="s">
        <v>50</v>
      </c>
      <c r="L64" s="3">
        <v>52758.12</v>
      </c>
      <c r="N64" s="8" t="s">
        <v>21</v>
      </c>
      <c r="O64" s="1" t="s">
        <v>22</v>
      </c>
      <c r="P64" s="1" t="s">
        <v>23</v>
      </c>
      <c r="Q64" s="1" t="s">
        <v>24</v>
      </c>
      <c r="R64" s="1" t="s">
        <v>25</v>
      </c>
    </row>
    <row r="65" spans="7:18" ht="15.75" thickBot="1">
      <c r="G65" s="1"/>
      <c r="H65" s="1"/>
      <c r="I65" s="1"/>
      <c r="J65" s="1"/>
      <c r="K65" s="1"/>
      <c r="L65" s="1"/>
      <c r="N65" s="10"/>
      <c r="O65" s="7"/>
      <c r="P65" s="1"/>
      <c r="Q65" s="1"/>
      <c r="R65" s="1"/>
    </row>
    <row r="66" spans="7:18" ht="15">
      <c r="G66" s="3">
        <v>2</v>
      </c>
      <c r="H66" s="4" t="s">
        <v>51</v>
      </c>
      <c r="I66" s="3"/>
      <c r="J66" s="3"/>
      <c r="K66" s="3" t="s">
        <v>50</v>
      </c>
      <c r="L66" s="3">
        <v>41942.25</v>
      </c>
      <c r="N66" s="9"/>
      <c r="O66" s="1"/>
      <c r="P66" s="1">
        <v>3</v>
      </c>
      <c r="Q66" s="1"/>
      <c r="R66" s="1"/>
    </row>
    <row r="67" spans="7:18" ht="15">
      <c r="G67" s="1">
        <v>3</v>
      </c>
      <c r="H67" s="1" t="s">
        <v>52</v>
      </c>
      <c r="I67" s="1"/>
      <c r="J67" s="1"/>
      <c r="K67" s="1" t="s">
        <v>50</v>
      </c>
      <c r="L67" s="1"/>
      <c r="N67" s="1"/>
      <c r="O67" s="1"/>
      <c r="P67" s="1">
        <v>1</v>
      </c>
      <c r="Q67" s="1"/>
      <c r="R67" s="1"/>
    </row>
    <row r="68" spans="7:18" ht="15">
      <c r="G68" s="1">
        <v>4</v>
      </c>
      <c r="H68" s="5" t="s">
        <v>53</v>
      </c>
      <c r="I68" s="1"/>
      <c r="J68" s="1"/>
      <c r="K68" s="1" t="s">
        <v>50</v>
      </c>
      <c r="L68" s="1">
        <v>33605.33</v>
      </c>
      <c r="N68" s="1"/>
      <c r="O68" s="1" t="s">
        <v>96</v>
      </c>
      <c r="P68" s="1">
        <v>2</v>
      </c>
      <c r="Q68" s="1"/>
      <c r="R68" s="1"/>
    </row>
    <row r="69" spans="7:18" ht="15">
      <c r="G69" s="1"/>
      <c r="H69" s="5" t="s">
        <v>11</v>
      </c>
      <c r="I69" s="1"/>
      <c r="J69" s="1"/>
      <c r="K69" s="1"/>
      <c r="L69" s="1"/>
      <c r="N69" s="1"/>
      <c r="O69" s="1"/>
      <c r="P69" s="1">
        <v>1</v>
      </c>
      <c r="Q69" s="1"/>
      <c r="R69" s="1"/>
    </row>
    <row r="70" spans="7:18" ht="15">
      <c r="G70" s="1">
        <v>1.68</v>
      </c>
      <c r="H70" s="1" t="s">
        <v>150</v>
      </c>
      <c r="I70" s="1" t="s">
        <v>151</v>
      </c>
      <c r="J70" s="1"/>
      <c r="K70" s="1" t="s">
        <v>50</v>
      </c>
      <c r="L70" s="1">
        <v>7511.62</v>
      </c>
      <c r="N70" s="1"/>
      <c r="O70" s="1"/>
      <c r="P70" s="1">
        <v>1</v>
      </c>
      <c r="Q70" s="1"/>
      <c r="R70" s="1"/>
    </row>
    <row r="71" spans="7:18" ht="15">
      <c r="G71" s="1">
        <v>2.22</v>
      </c>
      <c r="H71" s="1" t="s">
        <v>152</v>
      </c>
      <c r="I71" s="1"/>
      <c r="J71" s="1"/>
      <c r="K71" s="1" t="s">
        <v>50</v>
      </c>
      <c r="L71" s="1"/>
      <c r="N71" s="1"/>
      <c r="O71" s="1"/>
      <c r="P71" s="1"/>
      <c r="Q71" s="1"/>
      <c r="R71" s="1"/>
    </row>
    <row r="72" spans="7:18" ht="15">
      <c r="G72" s="1"/>
      <c r="H72" s="1" t="s">
        <v>153</v>
      </c>
      <c r="I72" s="1"/>
      <c r="J72" s="1"/>
      <c r="K72" s="1" t="s">
        <v>50</v>
      </c>
      <c r="L72" s="1">
        <v>9926.06</v>
      </c>
      <c r="N72" s="1"/>
      <c r="O72" s="1"/>
      <c r="P72" s="1"/>
      <c r="Q72" s="1"/>
      <c r="R72" s="1"/>
    </row>
    <row r="73" spans="7:18" ht="15">
      <c r="G73" s="1">
        <v>0.69</v>
      </c>
      <c r="H73" s="1" t="s">
        <v>154</v>
      </c>
      <c r="I73" s="1"/>
      <c r="J73" s="1"/>
      <c r="K73" s="1" t="s">
        <v>50</v>
      </c>
      <c r="L73" s="1"/>
      <c r="N73" s="1"/>
      <c r="O73" s="1"/>
      <c r="P73" s="1" t="s">
        <v>31</v>
      </c>
      <c r="Q73" s="1">
        <f>SUM(Q66:Q72)</f>
        <v>0</v>
      </c>
      <c r="R73" s="1">
        <f>SUM(R66:R72)</f>
        <v>0</v>
      </c>
    </row>
    <row r="74" spans="7:18" ht="15">
      <c r="G74" s="1"/>
      <c r="H74" s="1" t="s">
        <v>155</v>
      </c>
      <c r="I74" s="1"/>
      <c r="J74" s="1"/>
      <c r="K74" s="1"/>
      <c r="L74" s="1">
        <v>3085.13</v>
      </c>
      <c r="N74" s="9"/>
      <c r="O74" s="1"/>
      <c r="P74" s="1"/>
      <c r="Q74" s="1"/>
      <c r="R74" s="1"/>
    </row>
    <row r="75" spans="7:18" ht="15">
      <c r="G75" s="1">
        <v>1.14</v>
      </c>
      <c r="H75" s="1" t="s">
        <v>156</v>
      </c>
      <c r="I75" s="1"/>
      <c r="J75" s="1"/>
      <c r="K75" s="1"/>
      <c r="L75" s="1"/>
      <c r="N75" s="1"/>
      <c r="O75" s="1"/>
      <c r="P75" s="1"/>
      <c r="Q75" s="1"/>
      <c r="R75" s="1"/>
    </row>
    <row r="76" spans="7:18" ht="15">
      <c r="G76" s="1"/>
      <c r="H76" s="1" t="s">
        <v>157</v>
      </c>
      <c r="I76" s="1"/>
      <c r="J76" s="1" t="s">
        <v>158</v>
      </c>
      <c r="K76" s="1"/>
      <c r="L76" s="1">
        <v>5097.17</v>
      </c>
      <c r="N76" s="1"/>
      <c r="O76" s="1"/>
      <c r="P76" s="1"/>
      <c r="Q76" s="1"/>
      <c r="R76" s="1"/>
    </row>
    <row r="77" spans="7:18" ht="15">
      <c r="G77" s="1">
        <v>0.57</v>
      </c>
      <c r="H77" s="1" t="s">
        <v>154</v>
      </c>
      <c r="I77" s="1"/>
      <c r="J77" s="1"/>
      <c r="K77" s="1"/>
      <c r="L77" s="1">
        <v>2548.58</v>
      </c>
      <c r="N77" s="1"/>
      <c r="O77" s="1"/>
      <c r="P77" s="1"/>
      <c r="Q77" s="1"/>
      <c r="R77" s="1"/>
    </row>
    <row r="78" spans="7:18" ht="15">
      <c r="G78" s="1"/>
      <c r="H78" s="1" t="s">
        <v>159</v>
      </c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>
        <v>0.39</v>
      </c>
      <c r="H79" s="11" t="s">
        <v>160</v>
      </c>
      <c r="I79" s="1"/>
      <c r="J79" s="1"/>
      <c r="K79" s="1" t="s">
        <v>50</v>
      </c>
      <c r="L79" s="1">
        <v>1743.77</v>
      </c>
      <c r="N79" s="1"/>
      <c r="O79" s="1"/>
      <c r="P79" s="1"/>
      <c r="Q79" s="1"/>
      <c r="R79" s="1">
        <f>SUM(R74:R78)</f>
        <v>0</v>
      </c>
    </row>
    <row r="80" spans="7:18" ht="15">
      <c r="G80" s="1"/>
      <c r="H80" s="5" t="s">
        <v>61</v>
      </c>
      <c r="I80" s="1"/>
      <c r="J80" s="1"/>
      <c r="K80" s="1"/>
      <c r="L80" s="1"/>
      <c r="N80" s="1"/>
      <c r="O80" s="1"/>
      <c r="P80" s="1"/>
      <c r="Q80" s="1"/>
      <c r="R80" s="1"/>
    </row>
    <row r="81" spans="7:18" ht="15">
      <c r="G81" s="1"/>
      <c r="H81" s="5" t="s">
        <v>225</v>
      </c>
      <c r="I81" s="1"/>
      <c r="J81" s="1"/>
      <c r="K81" s="1"/>
      <c r="L81" s="1"/>
      <c r="N81" s="1"/>
      <c r="O81" s="1"/>
      <c r="P81" s="1"/>
      <c r="Q81" s="1"/>
      <c r="R81" s="1"/>
    </row>
    <row r="82" spans="7:18" ht="15">
      <c r="G82" s="1"/>
      <c r="H82" s="1" t="s">
        <v>357</v>
      </c>
      <c r="I82" s="1"/>
      <c r="J82" s="1"/>
      <c r="K82" s="1">
        <v>3693</v>
      </c>
      <c r="L82" s="1">
        <v>3693</v>
      </c>
      <c r="N82" s="1"/>
      <c r="O82" s="1"/>
      <c r="P82" s="1"/>
      <c r="Q82" s="1"/>
      <c r="R82" s="1"/>
    </row>
    <row r="83" spans="7:18" ht="15">
      <c r="G83" s="1"/>
      <c r="H83" s="1" t="s">
        <v>189</v>
      </c>
      <c r="I83" s="1"/>
      <c r="J83" s="1"/>
      <c r="K83" s="1"/>
      <c r="L83" s="6">
        <v>309.48</v>
      </c>
      <c r="N83" s="1"/>
      <c r="O83" s="1"/>
      <c r="P83" s="1"/>
      <c r="Q83" s="1"/>
      <c r="R83" s="1"/>
    </row>
    <row r="84" spans="7:18" ht="15">
      <c r="G84" s="1"/>
      <c r="H84" s="1" t="s">
        <v>230</v>
      </c>
      <c r="I84" s="1"/>
      <c r="J84" s="1"/>
      <c r="K84" s="1"/>
      <c r="L84" s="1"/>
      <c r="N84" s="1"/>
      <c r="O84" s="1"/>
      <c r="P84" s="1"/>
      <c r="Q84" s="1"/>
      <c r="R84" s="1"/>
    </row>
    <row r="85" spans="7:18" ht="15"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</row>
    <row r="86" spans="7:18" ht="15">
      <c r="G86" s="1"/>
      <c r="H86" s="1" t="s">
        <v>231</v>
      </c>
      <c r="I86" s="1"/>
      <c r="J86" s="1"/>
      <c r="K86" s="1"/>
      <c r="L86" s="1">
        <v>171815.17</v>
      </c>
      <c r="N86" s="1"/>
      <c r="O86" s="1"/>
      <c r="P86" s="1"/>
      <c r="Q86" s="1"/>
      <c r="R86" s="1"/>
    </row>
    <row r="87" spans="7:18" ht="15">
      <c r="G87" s="1"/>
      <c r="H87" s="1" t="s">
        <v>63</v>
      </c>
      <c r="I87" s="1"/>
      <c r="J87" s="1"/>
      <c r="K87" s="1" t="s">
        <v>50</v>
      </c>
      <c r="L87" s="1"/>
      <c r="N87" s="1"/>
      <c r="O87" s="1"/>
      <c r="P87" s="1"/>
      <c r="Q87" s="1"/>
      <c r="R87" s="1"/>
    </row>
    <row r="88" spans="7:18" ht="15">
      <c r="G88" s="1"/>
      <c r="H88" s="1" t="s">
        <v>64</v>
      </c>
      <c r="I88" s="1"/>
      <c r="J88" s="1"/>
      <c r="K88" s="1"/>
      <c r="L88" s="1">
        <v>44164.84</v>
      </c>
      <c r="N88" s="1"/>
      <c r="O88" s="1"/>
      <c r="P88" s="1"/>
      <c r="Q88" s="1"/>
      <c r="R88" s="1"/>
    </row>
    <row r="89" spans="7:18" ht="15">
      <c r="G89" s="1">
        <v>6</v>
      </c>
      <c r="H89" s="1" t="s">
        <v>65</v>
      </c>
      <c r="I89" s="1"/>
      <c r="J89" s="1"/>
      <c r="K89" s="1" t="s">
        <v>50</v>
      </c>
      <c r="L89" s="1"/>
      <c r="N89" s="1"/>
      <c r="O89" s="1"/>
      <c r="P89" s="1"/>
      <c r="Q89" s="1"/>
      <c r="R89" s="1"/>
    </row>
    <row r="90" spans="7:18" ht="15">
      <c r="G90" s="1">
        <v>7</v>
      </c>
      <c r="H90" s="1" t="s">
        <v>66</v>
      </c>
      <c r="I90" s="1"/>
      <c r="J90" s="1"/>
      <c r="K90" s="1" t="s">
        <v>50</v>
      </c>
      <c r="L90" s="1">
        <v>14487.52</v>
      </c>
      <c r="N90" s="1"/>
      <c r="O90" s="1"/>
      <c r="P90" s="1"/>
      <c r="Q90" s="1"/>
      <c r="R90" s="1"/>
    </row>
    <row r="91" spans="7:18" ht="15">
      <c r="G91" s="1">
        <v>8</v>
      </c>
      <c r="H91" s="1" t="s">
        <v>51</v>
      </c>
      <c r="I91" s="1"/>
      <c r="J91" s="1"/>
      <c r="K91" s="1" t="s">
        <v>50</v>
      </c>
      <c r="L91" s="1"/>
      <c r="N91" s="1"/>
      <c r="O91" s="1"/>
      <c r="P91" s="1"/>
      <c r="Q91" s="1"/>
      <c r="R91" s="1"/>
    </row>
    <row r="92" spans="7:18" ht="15">
      <c r="G92" s="1">
        <v>9</v>
      </c>
      <c r="H92" s="1" t="s">
        <v>67</v>
      </c>
      <c r="I92" s="1"/>
      <c r="J92" s="1"/>
      <c r="K92" s="1" t="s">
        <v>50</v>
      </c>
      <c r="L92" s="1">
        <f>-L90+L66-L68</f>
        <v>-6150.600000000002</v>
      </c>
      <c r="N92" s="1"/>
      <c r="O92" s="1"/>
      <c r="P92" s="1"/>
      <c r="Q92" s="1"/>
      <c r="R92" s="1"/>
    </row>
    <row r="93" spans="7:18" ht="15">
      <c r="G93" s="1">
        <v>10</v>
      </c>
      <c r="H93" s="1" t="s">
        <v>68</v>
      </c>
      <c r="I93" s="1"/>
      <c r="J93" s="1"/>
      <c r="K93" s="1" t="s">
        <v>50</v>
      </c>
      <c r="L93" s="1"/>
      <c r="N93" s="1"/>
      <c r="O93" s="1"/>
      <c r="P93" s="1"/>
      <c r="Q93" s="1"/>
      <c r="R93" s="1"/>
    </row>
    <row r="94" spans="9:15" ht="15">
      <c r="I94" t="s">
        <v>69</v>
      </c>
      <c r="O94" t="s">
        <v>70</v>
      </c>
    </row>
    <row r="95" spans="7:12" ht="15">
      <c r="G95" s="1" t="s">
        <v>135</v>
      </c>
      <c r="H95" s="1" t="s">
        <v>136</v>
      </c>
      <c r="I95" s="1"/>
      <c r="J95" s="1" t="s">
        <v>138</v>
      </c>
      <c r="K95" s="1"/>
      <c r="L95" s="1" t="s">
        <v>139</v>
      </c>
    </row>
    <row r="96" spans="7:12" ht="15">
      <c r="G96" s="1" t="s">
        <v>133</v>
      </c>
      <c r="H96" s="1"/>
      <c r="I96" s="1">
        <v>5754.45</v>
      </c>
      <c r="J96" s="1">
        <v>2593.14</v>
      </c>
      <c r="K96" s="1"/>
      <c r="L96" s="1">
        <v>3159.81</v>
      </c>
    </row>
    <row r="97" spans="7:12" ht="15">
      <c r="G97" s="1" t="s">
        <v>162</v>
      </c>
      <c r="H97" s="1">
        <v>3159.81</v>
      </c>
      <c r="I97" s="1">
        <v>5754.45</v>
      </c>
      <c r="J97" s="1">
        <v>4159.35</v>
      </c>
      <c r="K97" s="1"/>
      <c r="L97" s="1">
        <v>4754.91</v>
      </c>
    </row>
    <row r="98" spans="7:12" ht="15">
      <c r="G98" s="1" t="s">
        <v>180</v>
      </c>
      <c r="H98" s="1">
        <v>4754.91</v>
      </c>
      <c r="I98" s="1">
        <v>5754.6</v>
      </c>
      <c r="J98" s="1">
        <v>4638.66</v>
      </c>
      <c r="K98" s="1"/>
      <c r="L98" s="1">
        <v>5870.85</v>
      </c>
    </row>
    <row r="99" spans="7:12" ht="15">
      <c r="G99" s="12" t="s">
        <v>194</v>
      </c>
      <c r="H99" s="1">
        <v>5870.85</v>
      </c>
      <c r="I99" s="1">
        <v>5754.56</v>
      </c>
      <c r="J99" s="12">
        <v>5931.56</v>
      </c>
      <c r="K99" s="1"/>
      <c r="L99" s="12">
        <v>5693.87</v>
      </c>
    </row>
    <row r="100" spans="7:12" ht="15">
      <c r="G100" s="1" t="s">
        <v>202</v>
      </c>
      <c r="H100" s="1">
        <v>5693.87</v>
      </c>
      <c r="I100" s="1">
        <v>5754.15</v>
      </c>
      <c r="J100" s="1">
        <v>5311.25</v>
      </c>
      <c r="K100" s="1"/>
      <c r="L100" s="1">
        <v>6136.77</v>
      </c>
    </row>
    <row r="101" spans="7:12" ht="15">
      <c r="G101" s="1" t="s">
        <v>212</v>
      </c>
      <c r="H101" s="1">
        <v>6136.77</v>
      </c>
      <c r="I101" s="1">
        <v>5754.15</v>
      </c>
      <c r="J101" s="1">
        <v>5617.71</v>
      </c>
      <c r="K101" s="1"/>
      <c r="L101" s="1">
        <v>6273.21</v>
      </c>
    </row>
    <row r="102" spans="7:12" ht="15">
      <c r="G102" s="1" t="s">
        <v>215</v>
      </c>
      <c r="H102" s="1">
        <v>6273.21</v>
      </c>
      <c r="I102" s="1">
        <v>5754.15</v>
      </c>
      <c r="J102" s="1">
        <v>4826.36</v>
      </c>
      <c r="K102" s="1"/>
      <c r="L102" s="1">
        <v>7201.01</v>
      </c>
    </row>
    <row r="103" spans="7:12" ht="15">
      <c r="G103" s="1" t="s">
        <v>228</v>
      </c>
      <c r="H103" s="1">
        <v>7201.01</v>
      </c>
      <c r="I103" s="1">
        <v>5754.15</v>
      </c>
      <c r="J103" s="1">
        <v>6286.8</v>
      </c>
      <c r="K103" s="1"/>
      <c r="L103" s="1">
        <v>6668.36</v>
      </c>
    </row>
    <row r="104" spans="7:12" ht="15">
      <c r="G104" s="1" t="s">
        <v>234</v>
      </c>
      <c r="H104" s="1">
        <v>6668.36</v>
      </c>
      <c r="I104" s="1">
        <v>5754.14</v>
      </c>
      <c r="J104" s="1">
        <v>4800.01</v>
      </c>
      <c r="K104" s="1"/>
      <c r="L104" s="1">
        <v>7622.49</v>
      </c>
    </row>
    <row r="105" ht="15">
      <c r="J105">
        <f>SUM(J96:J104)</f>
        <v>44164.840000000004</v>
      </c>
    </row>
  </sheetData>
  <sheetProtection/>
  <printOptions/>
  <pageMargins left="1.99" right="0.7086614173228347" top="0.7" bottom="0.23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R110"/>
  <sheetViews>
    <sheetView zoomScalePageLayoutView="0" workbookViewId="0" topLeftCell="B75">
      <selection activeCell="Q72" sqref="Q72"/>
    </sheetView>
  </sheetViews>
  <sheetFormatPr defaultColWidth="9.140625" defaultRowHeight="15.75" customHeight="1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  <col min="12" max="12" width="14.140625" style="0" customWidth="1"/>
  </cols>
  <sheetData>
    <row r="3" ht="15.75" customHeight="1">
      <c r="A3" t="s">
        <v>235</v>
      </c>
    </row>
    <row r="7" spans="1:8" ht="15.75" customHeight="1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.75" customHeight="1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.75" customHeight="1">
      <c r="A9" s="1" t="s">
        <v>10</v>
      </c>
      <c r="B9" s="1">
        <v>56495.85</v>
      </c>
      <c r="C9" s="1">
        <v>22846.87</v>
      </c>
      <c r="D9" s="1">
        <v>23170.95</v>
      </c>
      <c r="E9" s="1"/>
      <c r="F9" s="1">
        <v>23170.95</v>
      </c>
      <c r="G9" s="1">
        <v>56171.77</v>
      </c>
      <c r="H9" s="1"/>
    </row>
    <row r="10" spans="1:8" ht="15.75" customHeight="1">
      <c r="A10" s="1" t="s">
        <v>11</v>
      </c>
      <c r="B10" s="1">
        <v>59251.49</v>
      </c>
      <c r="C10" s="1">
        <v>29911.23</v>
      </c>
      <c r="D10" s="1">
        <v>29729.15</v>
      </c>
      <c r="E10" s="1"/>
      <c r="F10" s="1">
        <f>SUM(D10:E10)</f>
        <v>29729.15</v>
      </c>
      <c r="G10" s="1">
        <v>59433.57</v>
      </c>
      <c r="H10" s="1"/>
    </row>
    <row r="11" spans="1:10" ht="15.75" customHeight="1">
      <c r="A11" s="1" t="s">
        <v>12</v>
      </c>
      <c r="B11" s="1">
        <v>0</v>
      </c>
      <c r="C11" s="3">
        <f>SUM(C9:C10)</f>
        <v>52758.1</v>
      </c>
      <c r="D11" s="1"/>
      <c r="E11" s="1"/>
      <c r="F11" s="3">
        <f>SUM(F9:F10)</f>
        <v>52900.100000000006</v>
      </c>
      <c r="G11" s="1"/>
      <c r="H11" s="1"/>
      <c r="J11" t="s">
        <v>77</v>
      </c>
    </row>
    <row r="15" spans="1:13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customHeight="1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customHeight="1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customHeight="1" thickBot="1">
      <c r="A18" s="1"/>
      <c r="B18" s="1" t="s">
        <v>238</v>
      </c>
      <c r="C18" s="1" t="s">
        <v>239</v>
      </c>
      <c r="D18" s="1"/>
      <c r="E18" s="1"/>
      <c r="F18" s="1"/>
      <c r="G18" s="1"/>
      <c r="H18" s="6">
        <v>34184.52</v>
      </c>
      <c r="I18" s="10"/>
      <c r="J18" s="7"/>
      <c r="K18" s="1"/>
      <c r="L18" s="1"/>
      <c r="M18" s="1"/>
    </row>
    <row r="19" spans="1:13" ht="15.75" customHeight="1">
      <c r="A19" s="1"/>
      <c r="B19" s="1" t="s">
        <v>238</v>
      </c>
      <c r="C19" s="1" t="s">
        <v>240</v>
      </c>
      <c r="D19" s="1"/>
      <c r="E19" s="1"/>
      <c r="F19" s="1"/>
      <c r="G19" s="1"/>
      <c r="H19" s="1">
        <v>2567.27</v>
      </c>
      <c r="I19" s="9"/>
      <c r="J19" s="1"/>
      <c r="K19" s="1">
        <v>3</v>
      </c>
      <c r="L19" s="1"/>
      <c r="M19" s="1"/>
    </row>
    <row r="20" spans="1:13" ht="15.75" customHeight="1">
      <c r="A20" s="1"/>
      <c r="B20" s="1"/>
      <c r="C20" s="1" t="s">
        <v>241</v>
      </c>
      <c r="D20" s="1"/>
      <c r="E20" s="1"/>
      <c r="F20" s="1"/>
      <c r="G20" s="1"/>
      <c r="H20" s="1"/>
      <c r="I20" s="9"/>
      <c r="J20" s="1"/>
      <c r="K20" s="1"/>
      <c r="L20" s="1"/>
      <c r="M20" s="1"/>
    </row>
    <row r="21" spans="1:13" ht="15.75" customHeight="1">
      <c r="A21" s="1"/>
      <c r="B21" s="1" t="s">
        <v>242</v>
      </c>
      <c r="C21" s="1" t="s">
        <v>243</v>
      </c>
      <c r="D21" s="1"/>
      <c r="E21" s="1"/>
      <c r="F21" s="1"/>
      <c r="G21" s="1"/>
      <c r="H21" s="1">
        <v>38083.62</v>
      </c>
      <c r="I21" s="9"/>
      <c r="J21" s="1"/>
      <c r="K21" s="1"/>
      <c r="L21" s="1"/>
      <c r="M21" s="1"/>
    </row>
    <row r="22" spans="1:13" ht="15.75" customHeight="1">
      <c r="A22" s="1"/>
      <c r="B22" s="1"/>
      <c r="C22" s="1" t="s">
        <v>357</v>
      </c>
      <c r="D22" s="1"/>
      <c r="E22" s="1"/>
      <c r="F22" s="1"/>
      <c r="G22" s="1">
        <v>3693</v>
      </c>
      <c r="H22" s="1">
        <v>3693</v>
      </c>
      <c r="I22" s="1"/>
      <c r="J22" s="1"/>
      <c r="K22" s="1"/>
      <c r="L22" s="1"/>
      <c r="M22" s="1"/>
    </row>
    <row r="23" spans="1:1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"/>
      <c r="B25" s="1"/>
      <c r="C25" s="1" t="s">
        <v>27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1"/>
      <c r="B27" s="1"/>
      <c r="C27" s="1"/>
      <c r="D27" s="1"/>
      <c r="E27" s="1"/>
      <c r="F27" s="1"/>
      <c r="G27" s="1" t="s">
        <v>28</v>
      </c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"/>
      <c r="B29" s="1"/>
      <c r="C29" s="1"/>
      <c r="D29" s="1"/>
      <c r="E29" s="1">
        <v>4471.2</v>
      </c>
      <c r="F29" s="1" t="s">
        <v>163</v>
      </c>
      <c r="G29" s="1"/>
      <c r="H29" s="1">
        <v>7511.62</v>
      </c>
      <c r="I29" s="1"/>
      <c r="J29" s="1"/>
      <c r="K29" s="1"/>
      <c r="L29" s="1"/>
      <c r="M29" s="1"/>
    </row>
    <row r="30" spans="1:13" ht="15.75" customHeight="1">
      <c r="A30" s="1"/>
      <c r="B30" s="1"/>
      <c r="C30" s="1" t="s">
        <v>29</v>
      </c>
      <c r="D30" s="1"/>
      <c r="E30" s="1"/>
      <c r="F30" s="1" t="s">
        <v>164</v>
      </c>
      <c r="G30" s="1"/>
      <c r="H30" s="1">
        <v>9926.06</v>
      </c>
      <c r="I30" s="1"/>
      <c r="J30" s="1"/>
      <c r="K30" s="1"/>
      <c r="L30" s="1"/>
      <c r="M30" s="1"/>
    </row>
    <row r="31" spans="1:13" ht="15.75" customHeight="1">
      <c r="A31" s="1"/>
      <c r="B31" s="1"/>
      <c r="C31" s="1"/>
      <c r="D31" s="1"/>
      <c r="E31" s="1"/>
      <c r="F31" s="1" t="s">
        <v>165</v>
      </c>
      <c r="G31" s="1"/>
      <c r="H31" s="1">
        <v>3085.13</v>
      </c>
      <c r="I31" s="1"/>
      <c r="J31" s="1"/>
      <c r="K31" s="1"/>
      <c r="L31" s="1"/>
      <c r="M31" s="1"/>
    </row>
    <row r="32" spans="1:13" ht="15.75" customHeight="1">
      <c r="A32" s="1"/>
      <c r="B32" s="1"/>
      <c r="C32" s="1"/>
      <c r="D32" s="1"/>
      <c r="E32" s="1"/>
      <c r="F32" s="1" t="s">
        <v>166</v>
      </c>
      <c r="G32" s="1"/>
      <c r="H32" s="1">
        <v>5097.17</v>
      </c>
      <c r="I32" s="1"/>
      <c r="J32" s="1"/>
      <c r="K32" s="1"/>
      <c r="L32" s="1"/>
      <c r="M32" s="1"/>
    </row>
    <row r="33" spans="1:13" ht="15.75" customHeight="1">
      <c r="A33" s="1"/>
      <c r="B33" s="1"/>
      <c r="C33" s="1" t="s">
        <v>33</v>
      </c>
      <c r="D33" s="1"/>
      <c r="E33" s="1"/>
      <c r="F33" s="1" t="s">
        <v>34</v>
      </c>
      <c r="G33" s="1">
        <v>7621.61</v>
      </c>
      <c r="H33" s="1"/>
      <c r="I33" s="1"/>
      <c r="J33" s="1"/>
      <c r="K33" s="1"/>
      <c r="L33" s="1"/>
      <c r="M33" s="1"/>
    </row>
    <row r="34" spans="1:13" ht="15.75" customHeight="1">
      <c r="A34" s="1"/>
      <c r="B34" s="1"/>
      <c r="C34" s="1"/>
      <c r="D34" s="1"/>
      <c r="E34" s="1"/>
      <c r="F34" s="1" t="s">
        <v>167</v>
      </c>
      <c r="G34" s="1"/>
      <c r="H34" s="1"/>
      <c r="I34" s="1"/>
      <c r="J34" s="1"/>
      <c r="K34" s="1"/>
      <c r="L34" s="1"/>
      <c r="M34" s="1"/>
    </row>
    <row r="35" spans="1:13" ht="15.75" customHeight="1">
      <c r="A35" s="1"/>
      <c r="B35" s="1"/>
      <c r="C35" s="1" t="s">
        <v>84</v>
      </c>
      <c r="D35" s="1"/>
      <c r="E35" s="1"/>
      <c r="F35" s="1"/>
      <c r="G35" s="1" t="s">
        <v>168</v>
      </c>
      <c r="H35" s="1">
        <v>2548.58</v>
      </c>
      <c r="I35" s="1"/>
      <c r="J35" s="1"/>
      <c r="K35" s="1"/>
      <c r="L35" s="1"/>
      <c r="M35" s="1"/>
    </row>
    <row r="36" spans="1:13" ht="15.75" customHeight="1">
      <c r="A36" s="1"/>
      <c r="B36" s="1"/>
      <c r="C36" s="1" t="s">
        <v>357</v>
      </c>
      <c r="D36" s="1"/>
      <c r="E36" s="1"/>
      <c r="F36" s="1"/>
      <c r="G36" s="1">
        <v>4020</v>
      </c>
      <c r="H36" s="1"/>
      <c r="I36" s="1"/>
      <c r="J36" s="1"/>
      <c r="K36" s="1"/>
      <c r="L36" s="1"/>
      <c r="M36" s="1"/>
    </row>
    <row r="37" spans="1:1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1"/>
      <c r="B38" s="1"/>
      <c r="C38" s="1" t="s">
        <v>37</v>
      </c>
      <c r="D38" s="1"/>
      <c r="E38" s="1"/>
      <c r="F38" s="1"/>
      <c r="G38" s="1" t="s">
        <v>169</v>
      </c>
      <c r="H38" s="1">
        <v>1743.77</v>
      </c>
      <c r="I38" s="1"/>
      <c r="J38" s="1"/>
      <c r="K38" s="1"/>
      <c r="L38" s="1"/>
      <c r="M38" s="1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 t="s">
        <v>31</v>
      </c>
      <c r="H41" s="1">
        <f>SUM(H18:H40)</f>
        <v>108440.74</v>
      </c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 t="s">
        <v>38</v>
      </c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4:5" ht="15.75" customHeight="1">
      <c r="D46" t="s">
        <v>39</v>
      </c>
      <c r="E46" t="s">
        <v>40</v>
      </c>
    </row>
    <row r="47" ht="15.75" customHeight="1">
      <c r="D47" t="s">
        <v>41</v>
      </c>
    </row>
    <row r="48" ht="15.75" customHeight="1">
      <c r="G48" t="s">
        <v>80</v>
      </c>
    </row>
    <row r="56" ht="15.75" customHeight="1">
      <c r="F56" t="s">
        <v>42</v>
      </c>
    </row>
    <row r="62" spans="8:10" ht="15.75" customHeight="1">
      <c r="H62" t="s">
        <v>43</v>
      </c>
      <c r="J62" t="s">
        <v>173</v>
      </c>
    </row>
    <row r="63" spans="9:10" ht="15.75" customHeight="1">
      <c r="I63" t="s">
        <v>174</v>
      </c>
      <c r="J63" t="s">
        <v>71</v>
      </c>
    </row>
    <row r="64" spans="7:9" ht="15.75" customHeight="1">
      <c r="G64">
        <v>4471.2</v>
      </c>
      <c r="I64" t="s">
        <v>236</v>
      </c>
    </row>
    <row r="65" spans="7:18" ht="15.75" customHeight="1">
      <c r="G65" s="1" t="s">
        <v>45</v>
      </c>
      <c r="H65" s="1" t="s">
        <v>46</v>
      </c>
      <c r="I65" s="1"/>
      <c r="J65" s="1"/>
      <c r="K65" s="1" t="s">
        <v>47</v>
      </c>
      <c r="L65" s="1" t="s">
        <v>48</v>
      </c>
      <c r="N65" s="1" t="s">
        <v>16</v>
      </c>
      <c r="O65" s="1"/>
      <c r="P65" s="1"/>
      <c r="Q65" s="1"/>
      <c r="R65" s="1"/>
    </row>
    <row r="66" spans="7:18" ht="15.75" customHeight="1" thickBot="1">
      <c r="G66" s="3">
        <v>1</v>
      </c>
      <c r="H66" s="4" t="s">
        <v>49</v>
      </c>
      <c r="I66" s="3"/>
      <c r="J66" s="3"/>
      <c r="K66" s="3" t="s">
        <v>50</v>
      </c>
      <c r="L66" s="3">
        <v>52758.12</v>
      </c>
      <c r="N66" s="8" t="s">
        <v>21</v>
      </c>
      <c r="O66" s="1" t="s">
        <v>22</v>
      </c>
      <c r="P66" s="1" t="s">
        <v>23</v>
      </c>
      <c r="Q66" s="1" t="s">
        <v>24</v>
      </c>
      <c r="R66" s="1" t="s">
        <v>25</v>
      </c>
    </row>
    <row r="67" spans="7:18" ht="15.75" customHeight="1" thickBot="1">
      <c r="G67" s="1"/>
      <c r="H67" s="1"/>
      <c r="I67" s="1"/>
      <c r="J67" s="1"/>
      <c r="K67" s="1"/>
      <c r="L67" s="1"/>
      <c r="N67" s="10"/>
      <c r="O67" s="7"/>
      <c r="P67" s="1"/>
      <c r="Q67" s="1"/>
      <c r="R67" s="1"/>
    </row>
    <row r="68" spans="7:18" ht="15.75" customHeight="1">
      <c r="G68" s="3">
        <v>2</v>
      </c>
      <c r="H68" s="4" t="s">
        <v>51</v>
      </c>
      <c r="I68" s="3"/>
      <c r="J68" s="3"/>
      <c r="K68" s="3" t="s">
        <v>50</v>
      </c>
      <c r="L68" s="3">
        <v>52900.1</v>
      </c>
      <c r="N68" s="9"/>
      <c r="O68" s="1"/>
      <c r="P68" s="1">
        <v>3</v>
      </c>
      <c r="Q68" s="1"/>
      <c r="R68" s="1"/>
    </row>
    <row r="69" spans="7:18" ht="15.75" customHeight="1">
      <c r="G69" s="1">
        <v>3</v>
      </c>
      <c r="H69" s="1" t="s">
        <v>52</v>
      </c>
      <c r="I69" s="1"/>
      <c r="J69" s="1"/>
      <c r="K69" s="1" t="s">
        <v>50</v>
      </c>
      <c r="L69" s="1"/>
      <c r="N69" s="1"/>
      <c r="O69" s="1"/>
      <c r="P69" s="1">
        <v>1</v>
      </c>
      <c r="Q69" s="1"/>
      <c r="R69" s="1"/>
    </row>
    <row r="70" spans="7:18" ht="15.75" customHeight="1">
      <c r="G70" s="1">
        <v>4</v>
      </c>
      <c r="H70" s="5" t="s">
        <v>53</v>
      </c>
      <c r="I70" s="1"/>
      <c r="J70" s="1"/>
      <c r="K70" s="1" t="s">
        <v>50</v>
      </c>
      <c r="L70" s="1">
        <v>108440.7</v>
      </c>
      <c r="N70" s="1"/>
      <c r="O70" s="1" t="s">
        <v>96</v>
      </c>
      <c r="P70" s="1">
        <v>2</v>
      </c>
      <c r="Q70" s="1"/>
      <c r="R70" s="1"/>
    </row>
    <row r="71" spans="7:18" ht="15.75" customHeight="1">
      <c r="G71" s="1"/>
      <c r="H71" s="5" t="s">
        <v>11</v>
      </c>
      <c r="I71" s="1"/>
      <c r="J71" s="1"/>
      <c r="K71" s="1"/>
      <c r="L71" s="1"/>
      <c r="N71" s="1"/>
      <c r="O71" s="1"/>
      <c r="P71" s="1">
        <v>1</v>
      </c>
      <c r="Q71" s="1"/>
      <c r="R71" s="1"/>
    </row>
    <row r="72" spans="7:18" ht="15.75" customHeight="1">
      <c r="G72" s="1">
        <v>1.68</v>
      </c>
      <c r="H72" s="1" t="s">
        <v>150</v>
      </c>
      <c r="I72" s="1" t="s">
        <v>151</v>
      </c>
      <c r="J72" s="1"/>
      <c r="K72" s="1" t="s">
        <v>50</v>
      </c>
      <c r="L72" s="1">
        <v>7511.62</v>
      </c>
      <c r="N72" s="1"/>
      <c r="O72" s="1"/>
      <c r="P72" s="1">
        <v>1</v>
      </c>
      <c r="Q72" s="1"/>
      <c r="R72" s="1"/>
    </row>
    <row r="73" spans="7:18" ht="15.75" customHeight="1">
      <c r="G73" s="1">
        <v>2.22</v>
      </c>
      <c r="H73" s="1" t="s">
        <v>152</v>
      </c>
      <c r="I73" s="1"/>
      <c r="J73" s="1"/>
      <c r="K73" s="1" t="s">
        <v>50</v>
      </c>
      <c r="L73" s="1"/>
      <c r="N73" s="1"/>
      <c r="O73" s="1"/>
      <c r="P73" s="1"/>
      <c r="Q73" s="1"/>
      <c r="R73" s="1"/>
    </row>
    <row r="74" spans="7:18" ht="15.75" customHeight="1">
      <c r="G74" s="1"/>
      <c r="H74" s="1" t="s">
        <v>153</v>
      </c>
      <c r="I74" s="1"/>
      <c r="J74" s="1"/>
      <c r="K74" s="1" t="s">
        <v>50</v>
      </c>
      <c r="L74" s="1">
        <v>9926.06</v>
      </c>
      <c r="N74" s="1"/>
      <c r="O74" s="1"/>
      <c r="P74" s="1"/>
      <c r="Q74" s="1"/>
      <c r="R74" s="1"/>
    </row>
    <row r="75" spans="7:18" ht="15.75" customHeight="1">
      <c r="G75" s="1">
        <v>0.69</v>
      </c>
      <c r="H75" s="1" t="s">
        <v>154</v>
      </c>
      <c r="I75" s="1"/>
      <c r="J75" s="1"/>
      <c r="K75" s="1" t="s">
        <v>50</v>
      </c>
      <c r="L75" s="1"/>
      <c r="N75" s="1"/>
      <c r="O75" s="1"/>
      <c r="P75" s="1" t="s">
        <v>31</v>
      </c>
      <c r="Q75" s="1">
        <f>SUM(Q68:Q74)</f>
        <v>0</v>
      </c>
      <c r="R75" s="1">
        <f>SUM(R68:R74)</f>
        <v>0</v>
      </c>
    </row>
    <row r="76" spans="7:18" ht="15.75" customHeight="1">
      <c r="G76" s="1"/>
      <c r="H76" s="1" t="s">
        <v>155</v>
      </c>
      <c r="I76" s="1"/>
      <c r="J76" s="1"/>
      <c r="K76" s="1"/>
      <c r="L76" s="1">
        <v>3085.13</v>
      </c>
      <c r="N76" s="9"/>
      <c r="O76" s="1"/>
      <c r="P76" s="1"/>
      <c r="Q76" s="1"/>
      <c r="R76" s="1"/>
    </row>
    <row r="77" spans="7:18" ht="15.75" customHeight="1">
      <c r="G77" s="1">
        <v>1.14</v>
      </c>
      <c r="H77" s="1" t="s">
        <v>156</v>
      </c>
      <c r="I77" s="1"/>
      <c r="J77" s="1"/>
      <c r="K77" s="1"/>
      <c r="L77" s="1"/>
      <c r="N77" s="1"/>
      <c r="O77" s="1"/>
      <c r="P77" s="1"/>
      <c r="Q77" s="1"/>
      <c r="R77" s="1"/>
    </row>
    <row r="78" spans="7:18" ht="15.75" customHeight="1">
      <c r="G78" s="1"/>
      <c r="H78" s="1" t="s">
        <v>157</v>
      </c>
      <c r="I78" s="1"/>
      <c r="J78" s="1" t="s">
        <v>158</v>
      </c>
      <c r="K78" s="1"/>
      <c r="L78" s="1">
        <v>5097.17</v>
      </c>
      <c r="N78" s="1"/>
      <c r="O78" s="1"/>
      <c r="P78" s="1"/>
      <c r="Q78" s="1"/>
      <c r="R78" s="1"/>
    </row>
    <row r="79" spans="7:18" ht="15.75" customHeight="1">
      <c r="G79" s="1">
        <v>0.57</v>
      </c>
      <c r="H79" s="1" t="s">
        <v>154</v>
      </c>
      <c r="I79" s="1"/>
      <c r="J79" s="1"/>
      <c r="K79" s="1"/>
      <c r="L79" s="1">
        <v>2548.58</v>
      </c>
      <c r="N79" s="1"/>
      <c r="O79" s="1"/>
      <c r="P79" s="1"/>
      <c r="Q79" s="1"/>
      <c r="R79" s="1"/>
    </row>
    <row r="80" spans="7:18" ht="15.75" customHeight="1">
      <c r="G80" s="1"/>
      <c r="H80" s="1" t="s">
        <v>159</v>
      </c>
      <c r="I80" s="1"/>
      <c r="J80" s="1"/>
      <c r="K80" s="1"/>
      <c r="L80" s="1"/>
      <c r="N80" s="1"/>
      <c r="O80" s="1"/>
      <c r="P80" s="1"/>
      <c r="Q80" s="1"/>
      <c r="R80" s="1"/>
    </row>
    <row r="81" spans="7:18" ht="15.75" customHeight="1">
      <c r="G81" s="1">
        <v>0.39</v>
      </c>
      <c r="H81" s="11" t="s">
        <v>160</v>
      </c>
      <c r="I81" s="1"/>
      <c r="J81" s="1"/>
      <c r="K81" s="1" t="s">
        <v>50</v>
      </c>
      <c r="L81" s="1">
        <v>1743.77</v>
      </c>
      <c r="N81" s="1"/>
      <c r="O81" s="1"/>
      <c r="P81" s="1"/>
      <c r="Q81" s="1"/>
      <c r="R81" s="1">
        <f>SUM(R76:R80)</f>
        <v>0</v>
      </c>
    </row>
    <row r="82" spans="7:18" ht="15.75" customHeight="1">
      <c r="G82" s="1"/>
      <c r="H82" s="5" t="s">
        <v>61</v>
      </c>
      <c r="I82" s="1"/>
      <c r="J82" s="1"/>
      <c r="K82" s="1"/>
      <c r="L82" s="1"/>
      <c r="N82" s="1"/>
      <c r="O82" s="1"/>
      <c r="P82" s="1"/>
      <c r="Q82" s="1"/>
      <c r="R82" s="1"/>
    </row>
    <row r="83" spans="7:18" ht="15.75" customHeight="1">
      <c r="G83" s="1"/>
      <c r="H83" s="5" t="s">
        <v>225</v>
      </c>
      <c r="I83" s="1"/>
      <c r="J83" s="1"/>
      <c r="K83" s="1"/>
      <c r="L83" s="1"/>
      <c r="N83" s="1"/>
      <c r="O83" s="1"/>
      <c r="P83" s="1"/>
      <c r="Q83" s="1"/>
      <c r="R83" s="1"/>
    </row>
    <row r="84" spans="7:18" ht="15.75" customHeight="1">
      <c r="G84" s="1"/>
      <c r="H84" s="1" t="s">
        <v>357</v>
      </c>
      <c r="I84" s="1"/>
      <c r="J84" s="1"/>
      <c r="K84" s="1">
        <v>3693</v>
      </c>
      <c r="L84" s="1">
        <v>3693</v>
      </c>
      <c r="N84" s="1"/>
      <c r="O84" s="1"/>
      <c r="P84" s="1"/>
      <c r="Q84" s="1"/>
      <c r="R84" s="1"/>
    </row>
    <row r="85" spans="7:18" ht="15.75" customHeight="1">
      <c r="G85" s="1"/>
      <c r="H85" s="1" t="s">
        <v>239</v>
      </c>
      <c r="I85" s="1"/>
      <c r="J85" s="1"/>
      <c r="K85" s="1"/>
      <c r="L85" s="6">
        <v>34184.52</v>
      </c>
      <c r="N85" s="1"/>
      <c r="O85" s="1"/>
      <c r="P85" s="1"/>
      <c r="Q85" s="1"/>
      <c r="R85" s="1"/>
    </row>
    <row r="86" spans="7:18" ht="15.75" customHeight="1">
      <c r="G86" s="1"/>
      <c r="H86" s="1" t="s">
        <v>240</v>
      </c>
      <c r="I86" s="1"/>
      <c r="J86" s="1"/>
      <c r="K86" s="1"/>
      <c r="L86" s="1">
        <v>2567.27</v>
      </c>
      <c r="N86" s="1"/>
      <c r="O86" s="1"/>
      <c r="P86" s="1"/>
      <c r="Q86" s="1"/>
      <c r="R86" s="1"/>
    </row>
    <row r="87" spans="7:18" ht="15.75" customHeight="1">
      <c r="G87" s="1"/>
      <c r="H87" s="1" t="s">
        <v>241</v>
      </c>
      <c r="I87" s="1"/>
      <c r="J87" s="1"/>
      <c r="K87" s="1"/>
      <c r="L87" s="1"/>
      <c r="N87" s="1"/>
      <c r="O87" s="1"/>
      <c r="P87" s="1"/>
      <c r="Q87" s="1"/>
      <c r="R87" s="1"/>
    </row>
    <row r="88" spans="7:18" ht="15.75" customHeight="1">
      <c r="G88" s="1"/>
      <c r="H88" s="1" t="s">
        <v>243</v>
      </c>
      <c r="I88" s="1"/>
      <c r="J88" s="1"/>
      <c r="K88" s="1"/>
      <c r="L88" s="1">
        <v>38083.62</v>
      </c>
      <c r="N88" s="1"/>
      <c r="O88" s="1"/>
      <c r="P88" s="1"/>
      <c r="Q88" s="1"/>
      <c r="R88" s="1"/>
    </row>
    <row r="89" spans="7:18" ht="15.75" customHeight="1">
      <c r="G89" s="1"/>
      <c r="H89" s="1" t="s">
        <v>63</v>
      </c>
      <c r="I89" s="1"/>
      <c r="J89" s="1"/>
      <c r="K89" s="1" t="s">
        <v>50</v>
      </c>
      <c r="L89" s="1"/>
      <c r="N89" s="1"/>
      <c r="O89" s="1"/>
      <c r="P89" s="1"/>
      <c r="Q89" s="1"/>
      <c r="R89" s="1"/>
    </row>
    <row r="90" spans="7:18" ht="15.75" customHeight="1">
      <c r="G90" s="1"/>
      <c r="H90" s="1" t="s">
        <v>231</v>
      </c>
      <c r="I90" s="1"/>
      <c r="J90" s="1"/>
      <c r="K90" s="1"/>
      <c r="L90" s="16">
        <v>110123.97</v>
      </c>
      <c r="N90" s="1"/>
      <c r="O90" s="1"/>
      <c r="P90" s="1"/>
      <c r="Q90" s="1"/>
      <c r="R90" s="1"/>
    </row>
    <row r="91" spans="7:18" ht="15.75" customHeight="1">
      <c r="G91" s="1"/>
      <c r="H91" s="1" t="s">
        <v>64</v>
      </c>
      <c r="I91" s="1"/>
      <c r="J91" s="1"/>
      <c r="K91" s="1"/>
      <c r="L91" s="1">
        <v>49967.33</v>
      </c>
      <c r="N91" s="1"/>
      <c r="O91" s="1"/>
      <c r="P91" s="1"/>
      <c r="Q91" s="1"/>
      <c r="R91" s="1"/>
    </row>
    <row r="92" spans="7:18" ht="15.75" customHeight="1">
      <c r="G92" s="1">
        <v>6</v>
      </c>
      <c r="H92" s="1" t="s">
        <v>65</v>
      </c>
      <c r="I92" s="1"/>
      <c r="J92" s="1"/>
      <c r="K92" s="1" t="s">
        <v>50</v>
      </c>
      <c r="L92" s="1"/>
      <c r="N92" s="1"/>
      <c r="O92" s="1"/>
      <c r="P92" s="1"/>
      <c r="Q92" s="1"/>
      <c r="R92" s="1"/>
    </row>
    <row r="93" spans="7:18" ht="15.75" customHeight="1">
      <c r="G93" s="1">
        <v>7</v>
      </c>
      <c r="H93" s="1" t="s">
        <v>66</v>
      </c>
      <c r="I93" s="1"/>
      <c r="J93" s="1"/>
      <c r="K93" s="1" t="s">
        <v>50</v>
      </c>
      <c r="L93" s="1">
        <v>6150.6</v>
      </c>
      <c r="N93" s="1"/>
      <c r="O93" s="1"/>
      <c r="P93" s="1"/>
      <c r="Q93" s="1"/>
      <c r="R93" s="1"/>
    </row>
    <row r="94" spans="7:18" ht="15.75" customHeight="1">
      <c r="G94" s="1">
        <v>8</v>
      </c>
      <c r="H94" s="1" t="s">
        <v>51</v>
      </c>
      <c r="I94" s="1"/>
      <c r="J94" s="1"/>
      <c r="K94" s="1" t="s">
        <v>50</v>
      </c>
      <c r="L94" s="1"/>
      <c r="N94" s="1"/>
      <c r="O94" s="1"/>
      <c r="P94" s="1"/>
      <c r="Q94" s="1"/>
      <c r="R94" s="1"/>
    </row>
    <row r="95" spans="7:18" ht="15.75" customHeight="1">
      <c r="G95" s="1">
        <v>9</v>
      </c>
      <c r="H95" s="1" t="s">
        <v>67</v>
      </c>
      <c r="I95" s="1"/>
      <c r="J95" s="1"/>
      <c r="K95" s="1" t="s">
        <v>50</v>
      </c>
      <c r="L95" s="1">
        <v>0</v>
      </c>
      <c r="N95" s="1"/>
      <c r="O95" s="1"/>
      <c r="P95" s="1"/>
      <c r="Q95" s="1"/>
      <c r="R95" s="1"/>
    </row>
    <row r="96" spans="7:18" ht="15.75" customHeight="1">
      <c r="G96" s="1">
        <v>10</v>
      </c>
      <c r="H96" s="1" t="s">
        <v>68</v>
      </c>
      <c r="I96" s="1"/>
      <c r="J96" s="1"/>
      <c r="K96" s="1" t="s">
        <v>50</v>
      </c>
      <c r="L96" s="1"/>
      <c r="N96" s="1"/>
      <c r="O96" s="1"/>
      <c r="P96" s="1"/>
      <c r="Q96" s="1"/>
      <c r="R96" s="1"/>
    </row>
    <row r="97" spans="7:18" ht="15.75" customHeight="1">
      <c r="G97" s="14"/>
      <c r="H97" s="15" t="s">
        <v>254</v>
      </c>
      <c r="I97" s="14"/>
      <c r="J97" s="14"/>
      <c r="K97" s="14"/>
      <c r="L97" s="14"/>
      <c r="N97" s="14"/>
      <c r="O97" s="14"/>
      <c r="P97" s="14"/>
      <c r="Q97" s="14"/>
      <c r="R97" s="14"/>
    </row>
    <row r="98" spans="9:15" ht="15.75" customHeight="1">
      <c r="I98" t="s">
        <v>69</v>
      </c>
      <c r="O98" t="s">
        <v>70</v>
      </c>
    </row>
    <row r="99" spans="7:12" ht="15.75" customHeight="1">
      <c r="G99" s="1" t="s">
        <v>135</v>
      </c>
      <c r="H99" s="1" t="s">
        <v>136</v>
      </c>
      <c r="I99" s="1"/>
      <c r="J99" s="1" t="s">
        <v>138</v>
      </c>
      <c r="K99" s="1"/>
      <c r="L99" s="1" t="s">
        <v>139</v>
      </c>
    </row>
    <row r="100" spans="7:12" ht="15.75" customHeight="1">
      <c r="G100" s="1" t="s">
        <v>133</v>
      </c>
      <c r="H100" s="1"/>
      <c r="I100" s="1">
        <v>5754.45</v>
      </c>
      <c r="J100" s="1">
        <v>2593.14</v>
      </c>
      <c r="K100" s="1"/>
      <c r="L100" s="1">
        <v>3159.81</v>
      </c>
    </row>
    <row r="101" spans="7:12" ht="15.75" customHeight="1">
      <c r="G101" s="1" t="s">
        <v>162</v>
      </c>
      <c r="H101" s="1">
        <v>3159.81</v>
      </c>
      <c r="I101" s="1">
        <v>5754.45</v>
      </c>
      <c r="J101" s="1">
        <v>4159.35</v>
      </c>
      <c r="K101" s="1"/>
      <c r="L101" s="1">
        <v>4754.91</v>
      </c>
    </row>
    <row r="102" spans="7:14" ht="15.75" customHeight="1">
      <c r="G102" s="1" t="s">
        <v>180</v>
      </c>
      <c r="H102" s="1">
        <v>4754.91</v>
      </c>
      <c r="I102" s="1">
        <v>5754.6</v>
      </c>
      <c r="J102" s="1">
        <v>4638.66</v>
      </c>
      <c r="K102" s="1"/>
      <c r="L102" s="1">
        <v>5870.85</v>
      </c>
      <c r="N102">
        <f>-L93+L68-L70+L90</f>
        <v>48432.770000000004</v>
      </c>
    </row>
    <row r="103" spans="7:12" ht="15.75" customHeight="1">
      <c r="G103" s="12" t="s">
        <v>194</v>
      </c>
      <c r="H103" s="1">
        <v>5870.85</v>
      </c>
      <c r="I103" s="1">
        <v>5754.56</v>
      </c>
      <c r="J103" s="12">
        <v>5931.56</v>
      </c>
      <c r="K103" s="1"/>
      <c r="L103" s="12">
        <v>5693.87</v>
      </c>
    </row>
    <row r="104" spans="7:14" ht="15.75" customHeight="1">
      <c r="G104" s="1" t="s">
        <v>202</v>
      </c>
      <c r="H104" s="1">
        <v>5693.87</v>
      </c>
      <c r="I104" s="1">
        <v>5754.15</v>
      </c>
      <c r="J104" s="1">
        <v>5311.25</v>
      </c>
      <c r="K104" s="1"/>
      <c r="L104" s="1">
        <v>6136.77</v>
      </c>
      <c r="N104">
        <f>-L93</f>
        <v>-6150.6</v>
      </c>
    </row>
    <row r="105" spans="7:12" ht="15.75" customHeight="1">
      <c r="G105" s="1" t="s">
        <v>212</v>
      </c>
      <c r="H105" s="1">
        <v>6136.77</v>
      </c>
      <c r="I105" s="1">
        <v>5754.15</v>
      </c>
      <c r="J105" s="1">
        <v>5617.71</v>
      </c>
      <c r="K105" s="1"/>
      <c r="L105" s="1">
        <v>6273.21</v>
      </c>
    </row>
    <row r="106" spans="7:12" ht="15.75" customHeight="1">
      <c r="G106" s="1" t="s">
        <v>215</v>
      </c>
      <c r="H106" s="1">
        <v>6273.21</v>
      </c>
      <c r="I106" s="1">
        <v>5754.15</v>
      </c>
      <c r="J106" s="1">
        <v>4826.36</v>
      </c>
      <c r="K106" s="1"/>
      <c r="L106" s="1">
        <v>7201.01</v>
      </c>
    </row>
    <row r="107" spans="7:12" ht="15.75" customHeight="1">
      <c r="G107" s="1" t="s">
        <v>228</v>
      </c>
      <c r="H107" s="1">
        <v>7201.01</v>
      </c>
      <c r="I107" s="1">
        <v>5754.15</v>
      </c>
      <c r="J107" s="1">
        <v>6286.8</v>
      </c>
      <c r="K107" s="1"/>
      <c r="L107" s="1">
        <v>6668.36</v>
      </c>
    </row>
    <row r="108" spans="7:12" ht="15.75" customHeight="1">
      <c r="G108" s="1" t="s">
        <v>234</v>
      </c>
      <c r="H108" s="1">
        <v>6668.36</v>
      </c>
      <c r="I108" s="1">
        <v>5754.14</v>
      </c>
      <c r="J108" s="1">
        <v>4800.01</v>
      </c>
      <c r="K108" s="1"/>
      <c r="L108" s="1">
        <v>7622.49</v>
      </c>
    </row>
    <row r="109" spans="7:12" ht="15.75" customHeight="1">
      <c r="G109" s="12" t="s">
        <v>237</v>
      </c>
      <c r="H109" s="12">
        <v>7622.49</v>
      </c>
      <c r="I109" s="12">
        <v>5754.17</v>
      </c>
      <c r="J109" s="12">
        <v>5802.49</v>
      </c>
      <c r="K109" s="1"/>
      <c r="L109" s="12">
        <v>7574.17</v>
      </c>
    </row>
    <row r="110" ht="15.75" customHeight="1">
      <c r="J110">
        <f>SUM(J100:J109)</f>
        <v>49967.33</v>
      </c>
    </row>
  </sheetData>
  <sheetProtection/>
  <printOptions/>
  <pageMargins left="0.7086614173228347" right="0.7086614173228347" top="0.86" bottom="0.3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112"/>
  <sheetViews>
    <sheetView zoomScalePageLayoutView="0" workbookViewId="0" topLeftCell="C71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  <col min="12" max="12" width="14.140625" style="0" customWidth="1"/>
  </cols>
  <sheetData>
    <row r="3" ht="15">
      <c r="A3" t="s">
        <v>245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56171.77</v>
      </c>
      <c r="C9" s="1">
        <v>22846.83</v>
      </c>
      <c r="D9" s="1">
        <v>18658.02</v>
      </c>
      <c r="E9" s="1"/>
      <c r="F9" s="1">
        <v>18658.02</v>
      </c>
      <c r="G9" s="1">
        <v>60360.58</v>
      </c>
      <c r="H9" s="1"/>
    </row>
    <row r="10" spans="1:8" ht="15">
      <c r="A10" s="1" t="s">
        <v>11</v>
      </c>
      <c r="B10" s="1">
        <v>59433.57</v>
      </c>
      <c r="C10" s="1">
        <v>29911.22</v>
      </c>
      <c r="D10" s="1">
        <v>24113.23</v>
      </c>
      <c r="E10" s="1"/>
      <c r="F10" s="1">
        <f>SUM(D10:E10)</f>
        <v>24113.23</v>
      </c>
      <c r="G10" s="1">
        <v>65231.56</v>
      </c>
      <c r="H10" s="1"/>
    </row>
    <row r="11" spans="1:10" ht="15">
      <c r="A11" s="1" t="s">
        <v>12</v>
      </c>
      <c r="B11" s="1">
        <v>0</v>
      </c>
      <c r="C11" s="3">
        <f>SUM(C9:C10)</f>
        <v>52758.05</v>
      </c>
      <c r="D11" s="1"/>
      <c r="E11" s="1"/>
      <c r="F11" s="3">
        <f>SUM(F9:F10)</f>
        <v>42771.25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248</v>
      </c>
      <c r="C18" s="1" t="s">
        <v>249</v>
      </c>
      <c r="D18" s="1"/>
      <c r="E18" s="1"/>
      <c r="F18" s="1"/>
      <c r="G18" s="1"/>
      <c r="H18" s="6">
        <v>267.32</v>
      </c>
      <c r="I18" s="10"/>
      <c r="J18" s="7"/>
      <c r="K18" s="1"/>
      <c r="L18" s="1"/>
      <c r="M18" s="1"/>
    </row>
    <row r="19" spans="1:13" ht="15">
      <c r="A19" s="1"/>
      <c r="B19" s="1" t="s">
        <v>248</v>
      </c>
      <c r="C19" s="1" t="s">
        <v>250</v>
      </c>
      <c r="D19" s="1"/>
      <c r="E19" s="1"/>
      <c r="F19" s="1"/>
      <c r="G19" s="1"/>
      <c r="H19" s="1"/>
      <c r="I19" s="9"/>
      <c r="J19" s="1"/>
      <c r="K19" s="1">
        <v>3</v>
      </c>
      <c r="L19" s="1"/>
      <c r="M19" s="1"/>
    </row>
    <row r="20" spans="1:13" ht="15">
      <c r="A20" s="1"/>
      <c r="B20" s="1"/>
      <c r="C20" s="1" t="s">
        <v>251</v>
      </c>
      <c r="D20" s="1"/>
      <c r="E20" s="1"/>
      <c r="F20" s="1"/>
      <c r="G20" s="1"/>
      <c r="H20" s="1">
        <v>464</v>
      </c>
      <c r="I20" s="9"/>
      <c r="J20" s="1"/>
      <c r="K20" s="1"/>
      <c r="L20" s="1"/>
      <c r="M20" s="1"/>
    </row>
    <row r="21" spans="1:13" ht="15">
      <c r="A21" s="1"/>
      <c r="B21" s="13">
        <v>40830</v>
      </c>
      <c r="C21" s="1" t="s">
        <v>252</v>
      </c>
      <c r="D21" s="1"/>
      <c r="E21" s="1"/>
      <c r="F21" s="1"/>
      <c r="G21" s="1"/>
      <c r="H21" s="1"/>
      <c r="I21" s="9"/>
      <c r="J21" s="1" t="s">
        <v>225</v>
      </c>
      <c r="K21" s="1"/>
      <c r="L21" s="1"/>
      <c r="M21" s="1">
        <v>2766.6</v>
      </c>
    </row>
    <row r="22" spans="1:13" ht="15">
      <c r="A22" s="1"/>
      <c r="B22" s="13"/>
      <c r="C22" s="1" t="s">
        <v>253</v>
      </c>
      <c r="D22" s="1"/>
      <c r="E22" s="1"/>
      <c r="F22" s="1"/>
      <c r="G22" s="1"/>
      <c r="H22" s="1">
        <v>2036.79</v>
      </c>
      <c r="I22" s="9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 t="s">
        <v>247</v>
      </c>
      <c r="C27" s="1"/>
      <c r="D27" s="1"/>
      <c r="E27" s="1"/>
      <c r="F27" s="1"/>
      <c r="G27" s="1"/>
      <c r="H27" s="1">
        <v>37225.61</v>
      </c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 t="s">
        <v>28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>
        <v>4471.2</v>
      </c>
      <c r="F30" s="1" t="s">
        <v>163</v>
      </c>
      <c r="G30" s="1"/>
      <c r="H30" s="1">
        <v>7511.62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29</v>
      </c>
      <c r="D31" s="1"/>
      <c r="E31" s="1"/>
      <c r="F31" s="1" t="s">
        <v>164</v>
      </c>
      <c r="G31" s="1"/>
      <c r="H31" s="1">
        <v>9926.06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165</v>
      </c>
      <c r="G32" s="1"/>
      <c r="H32" s="1">
        <v>3085.13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 t="s">
        <v>166</v>
      </c>
      <c r="G33" s="1"/>
      <c r="H33" s="1">
        <v>5097.17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33</v>
      </c>
      <c r="D34" s="1"/>
      <c r="E34" s="1"/>
      <c r="F34" s="1" t="s">
        <v>34</v>
      </c>
      <c r="G34" s="1">
        <v>7621.61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167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84</v>
      </c>
      <c r="D36" s="1"/>
      <c r="E36" s="1"/>
      <c r="F36" s="1"/>
      <c r="G36" s="1" t="s">
        <v>168</v>
      </c>
      <c r="H36" s="1">
        <v>2548.58</v>
      </c>
      <c r="I36" s="1"/>
      <c r="J36" s="1"/>
      <c r="K36" s="1"/>
      <c r="L36" s="1"/>
      <c r="M36" s="1"/>
    </row>
    <row r="37" spans="1:13" ht="15">
      <c r="A37" s="1"/>
      <c r="B37" s="1"/>
      <c r="C37" s="1" t="s">
        <v>357</v>
      </c>
      <c r="D37" s="1"/>
      <c r="E37" s="1"/>
      <c r="F37" s="1"/>
      <c r="G37" s="1">
        <v>4020</v>
      </c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37</v>
      </c>
      <c r="D39" s="1"/>
      <c r="E39" s="1"/>
      <c r="F39" s="1"/>
      <c r="G39" s="1" t="s">
        <v>169</v>
      </c>
      <c r="H39" s="1">
        <v>1743.77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 t="s">
        <v>31</v>
      </c>
      <c r="H42" s="1">
        <f>SUM(H18:H41)</f>
        <v>69906.05</v>
      </c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 t="s">
        <v>38</v>
      </c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5" ht="15">
      <c r="D47" t="s">
        <v>39</v>
      </c>
      <c r="E47" t="s">
        <v>40</v>
      </c>
    </row>
    <row r="48" ht="15">
      <c r="D48" t="s">
        <v>41</v>
      </c>
    </row>
    <row r="49" ht="15">
      <c r="G49" t="s">
        <v>80</v>
      </c>
    </row>
    <row r="57" ht="15">
      <c r="F57" t="s">
        <v>42</v>
      </c>
    </row>
    <row r="63" spans="8:10" ht="15">
      <c r="H63" t="s">
        <v>43</v>
      </c>
      <c r="J63" t="s">
        <v>173</v>
      </c>
    </row>
    <row r="64" spans="9:10" ht="15">
      <c r="I64" t="s">
        <v>174</v>
      </c>
      <c r="J64" t="s">
        <v>71</v>
      </c>
    </row>
    <row r="65" spans="7:9" ht="15">
      <c r="G65">
        <v>4471.2</v>
      </c>
      <c r="I65" t="s">
        <v>246</v>
      </c>
    </row>
    <row r="66" spans="7:18" ht="15">
      <c r="G66" s="1" t="s">
        <v>45</v>
      </c>
      <c r="H66" s="1" t="s">
        <v>46</v>
      </c>
      <c r="I66" s="1"/>
      <c r="J66" s="1"/>
      <c r="K66" s="1" t="s">
        <v>47</v>
      </c>
      <c r="L66" s="1" t="s">
        <v>48</v>
      </c>
      <c r="N66" s="1" t="s">
        <v>16</v>
      </c>
      <c r="O66" s="1"/>
      <c r="P66" s="1"/>
      <c r="Q66" s="1"/>
      <c r="R66" s="1"/>
    </row>
    <row r="67" spans="7:18" ht="15.75" thickBot="1">
      <c r="G67" s="3">
        <v>1</v>
      </c>
      <c r="H67" s="4" t="s">
        <v>49</v>
      </c>
      <c r="I67" s="3"/>
      <c r="J67" s="3"/>
      <c r="K67" s="3" t="s">
        <v>50</v>
      </c>
      <c r="L67" s="3">
        <v>52758.05</v>
      </c>
      <c r="N67" s="8" t="s">
        <v>21</v>
      </c>
      <c r="O67" s="1" t="s">
        <v>22</v>
      </c>
      <c r="P67" s="1" t="s">
        <v>23</v>
      </c>
      <c r="Q67" s="1" t="s">
        <v>24</v>
      </c>
      <c r="R67" s="1" t="s">
        <v>25</v>
      </c>
    </row>
    <row r="68" spans="7:18" ht="15.75" thickBot="1">
      <c r="G68" s="1"/>
      <c r="H68" s="1"/>
      <c r="I68" s="1"/>
      <c r="J68" s="1"/>
      <c r="K68" s="1"/>
      <c r="L68" s="1"/>
      <c r="N68" s="10"/>
      <c r="O68" s="7"/>
      <c r="P68" s="1"/>
      <c r="Q68" s="1"/>
      <c r="R68" s="1"/>
    </row>
    <row r="69" spans="7:18" ht="15">
      <c r="G69" s="3">
        <v>2</v>
      </c>
      <c r="H69" s="4" t="s">
        <v>51</v>
      </c>
      <c r="I69" s="3"/>
      <c r="J69" s="3"/>
      <c r="K69" s="3" t="s">
        <v>50</v>
      </c>
      <c r="L69" s="3">
        <v>42771.25</v>
      </c>
      <c r="N69" s="9"/>
      <c r="O69" s="1"/>
      <c r="P69" s="1">
        <v>3</v>
      </c>
      <c r="Q69" s="1"/>
      <c r="R69" s="1"/>
    </row>
    <row r="70" spans="7:18" ht="15">
      <c r="G70" s="1">
        <v>3</v>
      </c>
      <c r="H70" s="1" t="s">
        <v>52</v>
      </c>
      <c r="I70" s="1"/>
      <c r="J70" s="1"/>
      <c r="K70" s="1" t="s">
        <v>50</v>
      </c>
      <c r="L70" s="1"/>
      <c r="N70" s="1"/>
      <c r="O70" s="1"/>
      <c r="P70" s="1">
        <v>1</v>
      </c>
      <c r="Q70" s="1"/>
      <c r="R70" s="1"/>
    </row>
    <row r="71" spans="7:18" ht="15">
      <c r="G71" s="1">
        <v>4</v>
      </c>
      <c r="H71" s="5" t="s">
        <v>53</v>
      </c>
      <c r="I71" s="1"/>
      <c r="J71" s="1"/>
      <c r="K71" s="1" t="s">
        <v>50</v>
      </c>
      <c r="L71" s="1">
        <v>72672.65</v>
      </c>
      <c r="N71" s="1"/>
      <c r="O71" s="1" t="s">
        <v>96</v>
      </c>
      <c r="P71" s="1">
        <v>2</v>
      </c>
      <c r="Q71" s="1"/>
      <c r="R71" s="1"/>
    </row>
    <row r="72" spans="7:18" ht="15">
      <c r="G72" s="1"/>
      <c r="H72" s="5" t="s">
        <v>11</v>
      </c>
      <c r="I72" s="1"/>
      <c r="J72" s="1"/>
      <c r="K72" s="1"/>
      <c r="L72" s="1"/>
      <c r="N72" s="1"/>
      <c r="O72" s="1"/>
      <c r="P72" s="1">
        <v>1</v>
      </c>
      <c r="Q72" s="1"/>
      <c r="R72" s="1"/>
    </row>
    <row r="73" spans="7:18" ht="15">
      <c r="G73" s="1">
        <v>1.68</v>
      </c>
      <c r="H73" s="1" t="s">
        <v>150</v>
      </c>
      <c r="I73" s="1" t="s">
        <v>151</v>
      </c>
      <c r="J73" s="1"/>
      <c r="K73" s="1" t="s">
        <v>50</v>
      </c>
      <c r="L73" s="1">
        <v>7511.62</v>
      </c>
      <c r="N73" s="1"/>
      <c r="O73" s="1"/>
      <c r="P73" s="1">
        <v>1</v>
      </c>
      <c r="Q73" s="1"/>
      <c r="R73" s="1"/>
    </row>
    <row r="74" spans="7:18" ht="15">
      <c r="G74" s="1">
        <v>2.22</v>
      </c>
      <c r="H74" s="1" t="s">
        <v>152</v>
      </c>
      <c r="I74" s="1"/>
      <c r="J74" s="1"/>
      <c r="K74" s="1" t="s">
        <v>50</v>
      </c>
      <c r="L74" s="1"/>
      <c r="N74" s="1"/>
      <c r="O74" s="1"/>
      <c r="P74" s="1"/>
      <c r="Q74" s="1"/>
      <c r="R74" s="1"/>
    </row>
    <row r="75" spans="7:18" ht="15">
      <c r="G75" s="1"/>
      <c r="H75" s="1" t="s">
        <v>153</v>
      </c>
      <c r="I75" s="1"/>
      <c r="J75" s="1"/>
      <c r="K75" s="1" t="s">
        <v>50</v>
      </c>
      <c r="L75" s="1">
        <v>9926.06</v>
      </c>
      <c r="N75" s="1"/>
      <c r="O75" s="1"/>
      <c r="P75" s="1"/>
      <c r="Q75" s="1"/>
      <c r="R75" s="1"/>
    </row>
    <row r="76" spans="7:18" ht="15">
      <c r="G76" s="1">
        <v>0.69</v>
      </c>
      <c r="H76" s="1" t="s">
        <v>154</v>
      </c>
      <c r="I76" s="1"/>
      <c r="J76" s="1"/>
      <c r="K76" s="1" t="s">
        <v>50</v>
      </c>
      <c r="L76" s="1"/>
      <c r="N76" s="1"/>
      <c r="O76" s="1"/>
      <c r="P76" s="1" t="s">
        <v>31</v>
      </c>
      <c r="Q76" s="1">
        <f>SUM(Q69:Q75)</f>
        <v>0</v>
      </c>
      <c r="R76" s="1">
        <f>SUM(R69:R75)</f>
        <v>0</v>
      </c>
    </row>
    <row r="77" spans="7:18" ht="15">
      <c r="G77" s="1"/>
      <c r="H77" s="1" t="s">
        <v>155</v>
      </c>
      <c r="I77" s="1"/>
      <c r="J77" s="1"/>
      <c r="K77" s="1"/>
      <c r="L77" s="1">
        <v>3085.13</v>
      </c>
      <c r="N77" s="9"/>
      <c r="O77" s="1"/>
      <c r="P77" s="1"/>
      <c r="Q77" s="1"/>
      <c r="R77" s="1"/>
    </row>
    <row r="78" spans="7:18" ht="15">
      <c r="G78" s="1">
        <v>1.14</v>
      </c>
      <c r="H78" s="1" t="s">
        <v>156</v>
      </c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/>
      <c r="H79" s="1" t="s">
        <v>157</v>
      </c>
      <c r="I79" s="1"/>
      <c r="J79" s="1" t="s">
        <v>158</v>
      </c>
      <c r="K79" s="1"/>
      <c r="L79" s="1">
        <v>5097.17</v>
      </c>
      <c r="N79" s="1"/>
      <c r="O79" s="1"/>
      <c r="P79" s="1"/>
      <c r="Q79" s="1"/>
      <c r="R79" s="1"/>
    </row>
    <row r="80" spans="7:18" ht="15">
      <c r="G80" s="1">
        <v>0.57</v>
      </c>
      <c r="H80" s="1" t="s">
        <v>154</v>
      </c>
      <c r="I80" s="1"/>
      <c r="J80" s="1"/>
      <c r="K80" s="1"/>
      <c r="L80" s="1">
        <v>2548.58</v>
      </c>
      <c r="N80" s="1"/>
      <c r="O80" s="1"/>
      <c r="P80" s="1"/>
      <c r="Q80" s="1"/>
      <c r="R80" s="1"/>
    </row>
    <row r="81" spans="7:18" ht="15">
      <c r="G81" s="1"/>
      <c r="H81" s="1" t="s">
        <v>159</v>
      </c>
      <c r="I81" s="1"/>
      <c r="J81" s="1"/>
      <c r="K81" s="1"/>
      <c r="L81" s="1"/>
      <c r="N81" s="1"/>
      <c r="O81" s="1"/>
      <c r="P81" s="1"/>
      <c r="Q81" s="1"/>
      <c r="R81" s="1"/>
    </row>
    <row r="82" spans="7:18" ht="15">
      <c r="G82" s="1">
        <v>0.39</v>
      </c>
      <c r="H82" s="11" t="s">
        <v>160</v>
      </c>
      <c r="I82" s="1"/>
      <c r="J82" s="1"/>
      <c r="K82" s="1" t="s">
        <v>50</v>
      </c>
      <c r="L82" s="1">
        <v>1743.77</v>
      </c>
      <c r="N82" s="1"/>
      <c r="O82" s="1"/>
      <c r="P82" s="1"/>
      <c r="Q82" s="1"/>
      <c r="R82" s="1">
        <f>SUM(R77:R81)</f>
        <v>0</v>
      </c>
    </row>
    <row r="83" spans="7:18" ht="15">
      <c r="G83" s="1"/>
      <c r="H83" s="5" t="s">
        <v>61</v>
      </c>
      <c r="I83" s="1"/>
      <c r="J83" s="1"/>
      <c r="K83" s="1"/>
      <c r="L83" s="1"/>
      <c r="N83" s="1"/>
      <c r="O83" s="1"/>
      <c r="P83" s="1"/>
      <c r="Q83" s="1"/>
      <c r="R83" s="1"/>
    </row>
    <row r="84" spans="7:18" ht="15">
      <c r="G84" s="1"/>
      <c r="H84" s="5" t="s">
        <v>225</v>
      </c>
      <c r="I84" s="1"/>
      <c r="J84" s="1"/>
      <c r="K84" s="1"/>
      <c r="L84" s="1"/>
      <c r="N84" s="1"/>
      <c r="O84" s="1"/>
      <c r="P84" s="1"/>
      <c r="Q84" s="1"/>
      <c r="R84" s="1"/>
    </row>
    <row r="85" spans="7:18" ht="15">
      <c r="G85" s="1"/>
      <c r="H85" s="1" t="s">
        <v>357</v>
      </c>
      <c r="I85" s="1"/>
      <c r="J85" s="1"/>
      <c r="K85" s="1">
        <v>3693</v>
      </c>
      <c r="L85" s="1">
        <v>3693</v>
      </c>
      <c r="N85" s="1"/>
      <c r="O85" s="1"/>
      <c r="P85" s="1"/>
      <c r="Q85" s="1"/>
      <c r="R85" s="1"/>
    </row>
    <row r="86" spans="7:18" ht="15">
      <c r="G86" s="1"/>
      <c r="H86" s="1"/>
      <c r="I86" s="1"/>
      <c r="J86" s="1"/>
      <c r="K86" s="1"/>
      <c r="L86" s="6"/>
      <c r="N86" s="1"/>
      <c r="O86" s="1"/>
      <c r="P86" s="1"/>
      <c r="Q86" s="1"/>
      <c r="R86" s="1"/>
    </row>
    <row r="87" spans="7:18" ht="15"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</row>
    <row r="88" spans="7:18" ht="15"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</row>
    <row r="89" spans="7:18" ht="15"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</row>
    <row r="90" spans="7:18" ht="15">
      <c r="G90" s="1"/>
      <c r="H90" s="1" t="s">
        <v>63</v>
      </c>
      <c r="I90" s="1"/>
      <c r="J90" s="1"/>
      <c r="K90" s="1" t="s">
        <v>50</v>
      </c>
      <c r="L90" s="1"/>
      <c r="N90" s="1"/>
      <c r="O90" s="1"/>
      <c r="P90" s="1"/>
      <c r="Q90" s="1"/>
      <c r="R90" s="1"/>
    </row>
    <row r="91" spans="7:18" ht="15">
      <c r="G91" s="1"/>
      <c r="H91" s="1" t="s">
        <v>231</v>
      </c>
      <c r="I91" s="1"/>
      <c r="J91" s="1"/>
      <c r="K91" s="1"/>
      <c r="L91" s="1">
        <v>80222.57</v>
      </c>
      <c r="N91" s="1"/>
      <c r="O91" s="1"/>
      <c r="P91" s="1"/>
      <c r="Q91" s="1"/>
      <c r="R91" s="1"/>
    </row>
    <row r="92" spans="7:18" ht="15">
      <c r="G92" s="1"/>
      <c r="H92" s="1" t="s">
        <v>64</v>
      </c>
      <c r="I92" s="1"/>
      <c r="J92" s="1"/>
      <c r="K92" s="1"/>
      <c r="L92" s="1">
        <v>54769.64</v>
      </c>
      <c r="N92" s="1"/>
      <c r="O92" s="1"/>
      <c r="P92" s="1"/>
      <c r="Q92" s="1"/>
      <c r="R92" s="1"/>
    </row>
    <row r="93" spans="7:18" ht="15" customHeight="1">
      <c r="G93" s="1">
        <v>6</v>
      </c>
      <c r="H93" s="1" t="s">
        <v>65</v>
      </c>
      <c r="I93" s="1"/>
      <c r="J93" s="1"/>
      <c r="K93" s="1" t="s">
        <v>50</v>
      </c>
      <c r="L93" s="1">
        <v>0</v>
      </c>
      <c r="N93" s="1"/>
      <c r="O93" s="1"/>
      <c r="P93" s="1"/>
      <c r="Q93" s="1"/>
      <c r="R93" s="1"/>
    </row>
    <row r="94" spans="7:18" ht="15" hidden="1">
      <c r="G94" s="1">
        <v>7</v>
      </c>
      <c r="H94" s="1" t="s">
        <v>66</v>
      </c>
      <c r="I94" s="1"/>
      <c r="J94" s="1"/>
      <c r="K94" s="1" t="s">
        <v>50</v>
      </c>
      <c r="L94" s="1">
        <v>6150.6</v>
      </c>
      <c r="N94" s="1"/>
      <c r="O94" s="1"/>
      <c r="P94" s="1"/>
      <c r="Q94" s="1"/>
      <c r="R94" s="1"/>
    </row>
    <row r="95" spans="7:18" ht="15">
      <c r="G95" s="1">
        <v>8</v>
      </c>
      <c r="H95" s="1" t="s">
        <v>51</v>
      </c>
      <c r="I95" s="1"/>
      <c r="J95" s="1"/>
      <c r="K95" s="1" t="s">
        <v>50</v>
      </c>
      <c r="L95" s="1"/>
      <c r="N95" s="1"/>
      <c r="O95" s="1"/>
      <c r="P95" s="1"/>
      <c r="Q95" s="1"/>
      <c r="R95" s="1"/>
    </row>
    <row r="96" spans="7:18" ht="15">
      <c r="G96" s="1">
        <v>9</v>
      </c>
      <c r="H96" s="1" t="s">
        <v>67</v>
      </c>
      <c r="I96" s="1"/>
      <c r="J96" s="1"/>
      <c r="K96" s="1" t="s">
        <v>50</v>
      </c>
      <c r="L96" s="1"/>
      <c r="N96" s="1"/>
      <c r="O96" s="1"/>
      <c r="P96" s="1"/>
      <c r="Q96" s="1"/>
      <c r="R96" s="1"/>
    </row>
    <row r="97" spans="7:18" ht="15">
      <c r="G97" s="1">
        <v>10</v>
      </c>
      <c r="H97" s="1" t="s">
        <v>68</v>
      </c>
      <c r="I97" s="1"/>
      <c r="J97" s="1"/>
      <c r="K97" s="1" t="s">
        <v>50</v>
      </c>
      <c r="L97" s="1">
        <v>0</v>
      </c>
      <c r="N97" s="1"/>
      <c r="O97" s="1"/>
      <c r="P97" s="1"/>
      <c r="Q97" s="1"/>
      <c r="R97" s="1"/>
    </row>
    <row r="98" spans="7:18" ht="15">
      <c r="G98" s="14"/>
      <c r="H98" s="15" t="s">
        <v>254</v>
      </c>
      <c r="I98" s="14"/>
      <c r="J98" s="14"/>
      <c r="K98" s="14"/>
      <c r="L98" s="14"/>
      <c r="N98" s="14"/>
      <c r="O98" s="14"/>
      <c r="P98" s="14"/>
      <c r="Q98" s="14"/>
      <c r="R98" s="14"/>
    </row>
    <row r="99" ht="15">
      <c r="I99" t="s">
        <v>69</v>
      </c>
    </row>
    <row r="100" spans="7:12" ht="15">
      <c r="G100" s="1" t="s">
        <v>135</v>
      </c>
      <c r="H100" s="1" t="s">
        <v>136</v>
      </c>
      <c r="I100" s="1"/>
      <c r="J100" s="1" t="s">
        <v>138</v>
      </c>
      <c r="K100" s="1"/>
      <c r="L100" s="1" t="s">
        <v>139</v>
      </c>
    </row>
    <row r="101" spans="7:12" ht="15">
      <c r="G101" s="1" t="s">
        <v>133</v>
      </c>
      <c r="H101" s="1"/>
      <c r="I101" s="1">
        <v>5754.45</v>
      </c>
      <c r="J101" s="1">
        <v>2593.14</v>
      </c>
      <c r="K101" s="1"/>
      <c r="L101" s="1">
        <v>3159.81</v>
      </c>
    </row>
    <row r="102" spans="7:12" ht="15">
      <c r="G102" s="1" t="s">
        <v>162</v>
      </c>
      <c r="H102" s="1">
        <v>3159.81</v>
      </c>
      <c r="I102" s="1">
        <v>5754.45</v>
      </c>
      <c r="J102" s="1">
        <v>4159.35</v>
      </c>
      <c r="K102" s="1"/>
      <c r="L102" s="1">
        <v>4754.91</v>
      </c>
    </row>
    <row r="103" spans="7:12" ht="15">
      <c r="G103" s="1" t="s">
        <v>180</v>
      </c>
      <c r="H103" s="1">
        <v>4754.91</v>
      </c>
      <c r="I103" s="1">
        <v>5754.6</v>
      </c>
      <c r="J103" s="1">
        <v>4638.66</v>
      </c>
      <c r="K103" s="1"/>
      <c r="L103" s="1">
        <v>5870.85</v>
      </c>
    </row>
    <row r="104" spans="7:12" ht="15">
      <c r="G104" s="12" t="s">
        <v>194</v>
      </c>
      <c r="H104" s="1">
        <v>5870.85</v>
      </c>
      <c r="I104" s="1">
        <v>5754.56</v>
      </c>
      <c r="J104" s="12">
        <v>5931.56</v>
      </c>
      <c r="K104" s="1"/>
      <c r="L104" s="12">
        <v>5693.87</v>
      </c>
    </row>
    <row r="105" spans="7:12" ht="15">
      <c r="G105" s="1" t="s">
        <v>202</v>
      </c>
      <c r="H105" s="1">
        <v>5693.87</v>
      </c>
      <c r="I105" s="1">
        <v>5754.15</v>
      </c>
      <c r="J105" s="1">
        <v>5311.25</v>
      </c>
      <c r="K105" s="1"/>
      <c r="L105" s="1">
        <v>6136.77</v>
      </c>
    </row>
    <row r="106" spans="7:12" ht="15">
      <c r="G106" s="1" t="s">
        <v>212</v>
      </c>
      <c r="H106" s="1">
        <v>6136.77</v>
      </c>
      <c r="I106" s="1">
        <v>5754.15</v>
      </c>
      <c r="J106" s="1">
        <v>5617.71</v>
      </c>
      <c r="K106" s="1"/>
      <c r="L106" s="1">
        <v>6273.21</v>
      </c>
    </row>
    <row r="107" spans="7:12" ht="15">
      <c r="G107" s="1" t="s">
        <v>215</v>
      </c>
      <c r="H107" s="1">
        <v>6273.21</v>
      </c>
      <c r="I107" s="1">
        <v>5754.15</v>
      </c>
      <c r="J107" s="1">
        <v>4826.36</v>
      </c>
      <c r="K107" s="1"/>
      <c r="L107" s="1">
        <v>7201.01</v>
      </c>
    </row>
    <row r="108" spans="7:12" ht="15">
      <c r="G108" s="1" t="s">
        <v>228</v>
      </c>
      <c r="H108" s="1">
        <v>7201.01</v>
      </c>
      <c r="I108" s="1">
        <v>5754.15</v>
      </c>
      <c r="J108" s="1">
        <v>6286.8</v>
      </c>
      <c r="K108" s="1"/>
      <c r="L108" s="1">
        <v>6668.36</v>
      </c>
    </row>
    <row r="109" spans="7:12" ht="15">
      <c r="G109" s="1" t="s">
        <v>234</v>
      </c>
      <c r="H109" s="1">
        <v>6668.36</v>
      </c>
      <c r="I109" s="1">
        <v>5754.14</v>
      </c>
      <c r="J109" s="1">
        <v>4800.01</v>
      </c>
      <c r="K109" s="1"/>
      <c r="L109" s="1">
        <v>7622.49</v>
      </c>
    </row>
    <row r="110" spans="7:12" ht="15">
      <c r="G110" s="12" t="s">
        <v>237</v>
      </c>
      <c r="H110" s="12">
        <v>7622.49</v>
      </c>
      <c r="I110" s="12">
        <v>5754.17</v>
      </c>
      <c r="J110" s="12">
        <v>5802.49</v>
      </c>
      <c r="K110" s="1"/>
      <c r="L110" s="12">
        <v>7574.17</v>
      </c>
    </row>
    <row r="111" spans="7:12" ht="15">
      <c r="G111" s="1" t="s">
        <v>244</v>
      </c>
      <c r="H111" s="12">
        <v>7574.17</v>
      </c>
      <c r="I111" s="12">
        <v>5754.14</v>
      </c>
      <c r="J111" s="1">
        <v>4802.31</v>
      </c>
      <c r="K111" s="1"/>
      <c r="L111" s="1">
        <v>8526</v>
      </c>
    </row>
    <row r="112" ht="15">
      <c r="J112">
        <f>SUM(J101:J111)</f>
        <v>54769.64</v>
      </c>
    </row>
  </sheetData>
  <sheetProtection/>
  <printOptions/>
  <pageMargins left="1.77" right="0.7086614173228347" top="1.1" bottom="0.1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R100"/>
  <sheetViews>
    <sheetView zoomScalePageLayoutView="0" workbookViewId="0" topLeftCell="A5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  <col min="12" max="12" width="14.140625" style="0" customWidth="1"/>
  </cols>
  <sheetData>
    <row r="3" ht="15">
      <c r="A3" t="s">
        <v>259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60360.58</v>
      </c>
      <c r="C9" s="1">
        <v>22846.88</v>
      </c>
      <c r="D9" s="1">
        <v>21552.22</v>
      </c>
      <c r="E9" s="1"/>
      <c r="F9" s="1">
        <v>21552.22</v>
      </c>
      <c r="G9" s="1">
        <v>61655.24</v>
      </c>
      <c r="H9" s="1"/>
    </row>
    <row r="10" spans="1:8" ht="15">
      <c r="A10" s="1" t="s">
        <v>11</v>
      </c>
      <c r="B10" s="1">
        <v>65231.56</v>
      </c>
      <c r="C10" s="1">
        <v>29911.23</v>
      </c>
      <c r="D10" s="1">
        <v>27940.76</v>
      </c>
      <c r="E10" s="1"/>
      <c r="F10" s="1">
        <f>SUM(D10:E10)</f>
        <v>27940.76</v>
      </c>
      <c r="G10" s="1">
        <v>67202.03</v>
      </c>
      <c r="H10" s="1"/>
    </row>
    <row r="11" spans="1:10" ht="15">
      <c r="A11" s="1" t="s">
        <v>12</v>
      </c>
      <c r="B11" s="1">
        <v>0</v>
      </c>
      <c r="C11" s="3">
        <f>SUM(C9:C10)</f>
        <v>52758.11</v>
      </c>
      <c r="D11" s="1"/>
      <c r="E11" s="1"/>
      <c r="F11" s="3">
        <f>SUM(F9:F10)</f>
        <v>49492.979999999996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255</v>
      </c>
      <c r="C18" s="1" t="s">
        <v>256</v>
      </c>
      <c r="D18" s="1"/>
      <c r="E18" s="1"/>
      <c r="F18" s="1"/>
      <c r="G18" s="1"/>
      <c r="H18" s="6">
        <v>34184.52</v>
      </c>
      <c r="I18" s="10"/>
      <c r="J18" s="7"/>
      <c r="K18" s="1"/>
      <c r="L18" s="1"/>
      <c r="M18" s="1"/>
    </row>
    <row r="19" spans="1:13" ht="15">
      <c r="A19" s="1"/>
      <c r="B19" s="1" t="s">
        <v>255</v>
      </c>
      <c r="C19" s="1" t="s">
        <v>257</v>
      </c>
      <c r="D19" s="1"/>
      <c r="E19" s="1"/>
      <c r="F19" s="1"/>
      <c r="G19" s="1"/>
      <c r="H19" s="1">
        <v>37225.61</v>
      </c>
      <c r="I19" s="9"/>
      <c r="J19" s="1"/>
      <c r="K19" s="1">
        <v>3</v>
      </c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9"/>
      <c r="J20" s="1"/>
      <c r="K20" s="1"/>
      <c r="L20" s="1"/>
      <c r="M20" s="1"/>
    </row>
    <row r="21" spans="1:13" ht="15">
      <c r="A21" s="1"/>
      <c r="B21" s="13"/>
      <c r="C21" s="1"/>
      <c r="D21" s="1"/>
      <c r="E21" s="1"/>
      <c r="F21" s="1"/>
      <c r="G21" s="1"/>
      <c r="H21" s="1"/>
      <c r="I21" s="9"/>
      <c r="J21" s="1" t="s">
        <v>225</v>
      </c>
      <c r="K21" s="1"/>
      <c r="L21" s="1"/>
      <c r="M21" s="1">
        <v>2766.6</v>
      </c>
    </row>
    <row r="22" spans="1:13" ht="15">
      <c r="A22" s="1"/>
      <c r="B22" s="13"/>
      <c r="C22" s="1"/>
      <c r="D22" s="1"/>
      <c r="E22" s="1"/>
      <c r="F22" s="1"/>
      <c r="G22" s="1"/>
      <c r="H22" s="1"/>
      <c r="I22" s="9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 t="s">
        <v>28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>
        <v>4471.2</v>
      </c>
      <c r="F30" s="1" t="s">
        <v>163</v>
      </c>
      <c r="G30" s="1"/>
      <c r="H30" s="1">
        <v>7511.62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29</v>
      </c>
      <c r="D31" s="1"/>
      <c r="E31" s="1"/>
      <c r="F31" s="1" t="s">
        <v>164</v>
      </c>
      <c r="G31" s="1"/>
      <c r="H31" s="1">
        <v>9926.06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165</v>
      </c>
      <c r="G32" s="1"/>
      <c r="H32" s="1">
        <v>3085.13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 t="s">
        <v>166</v>
      </c>
      <c r="G33" s="1"/>
      <c r="H33" s="1">
        <v>5097.17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33</v>
      </c>
      <c r="D34" s="1"/>
      <c r="E34" s="1"/>
      <c r="F34" s="1" t="s">
        <v>34</v>
      </c>
      <c r="G34" s="1">
        <v>7621.61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167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84</v>
      </c>
      <c r="D36" s="1"/>
      <c r="E36" s="1"/>
      <c r="F36" s="1"/>
      <c r="G36" s="1" t="s">
        <v>168</v>
      </c>
      <c r="H36" s="1">
        <v>2548.58</v>
      </c>
      <c r="I36" s="1"/>
      <c r="J36" s="1"/>
      <c r="K36" s="1"/>
      <c r="L36" s="1"/>
      <c r="M36" s="1"/>
    </row>
    <row r="37" spans="1:13" ht="15">
      <c r="A37" s="1"/>
      <c r="B37" s="1"/>
      <c r="C37" s="1" t="s">
        <v>357</v>
      </c>
      <c r="D37" s="1"/>
      <c r="E37" s="1"/>
      <c r="F37" s="1"/>
      <c r="G37" s="1">
        <v>4020</v>
      </c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37</v>
      </c>
      <c r="D39" s="1"/>
      <c r="E39" s="1"/>
      <c r="F39" s="1"/>
      <c r="G39" s="1" t="s">
        <v>169</v>
      </c>
      <c r="H39" s="1">
        <v>1743.77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 t="s">
        <v>31</v>
      </c>
      <c r="H42" s="1">
        <f>SUM(H18:H41)</f>
        <v>101322.46</v>
      </c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 t="s">
        <v>38</v>
      </c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5" ht="15">
      <c r="D47" t="s">
        <v>39</v>
      </c>
      <c r="E47" t="s">
        <v>40</v>
      </c>
    </row>
    <row r="48" ht="15">
      <c r="D48" t="s">
        <v>41</v>
      </c>
    </row>
    <row r="51" spans="8:10" ht="15">
      <c r="H51" t="s">
        <v>43</v>
      </c>
      <c r="J51" t="s">
        <v>173</v>
      </c>
    </row>
    <row r="52" spans="9:10" ht="15">
      <c r="I52" t="s">
        <v>174</v>
      </c>
      <c r="J52" t="s">
        <v>71</v>
      </c>
    </row>
    <row r="53" spans="7:9" ht="15">
      <c r="G53">
        <v>4471.2</v>
      </c>
      <c r="I53" t="s">
        <v>258</v>
      </c>
    </row>
    <row r="54" spans="7:18" ht="15">
      <c r="G54" s="1" t="s">
        <v>45</v>
      </c>
      <c r="H54" s="1" t="s">
        <v>46</v>
      </c>
      <c r="I54" s="1"/>
      <c r="J54" s="1"/>
      <c r="K54" s="1" t="s">
        <v>47</v>
      </c>
      <c r="L54" s="1" t="s">
        <v>48</v>
      </c>
      <c r="N54" s="1" t="s">
        <v>16</v>
      </c>
      <c r="O54" s="1"/>
      <c r="P54" s="1"/>
      <c r="Q54" s="1"/>
      <c r="R54" s="1"/>
    </row>
    <row r="55" spans="7:18" ht="15.75" thickBot="1">
      <c r="G55" s="3">
        <v>1</v>
      </c>
      <c r="H55" s="4" t="s">
        <v>49</v>
      </c>
      <c r="I55" s="3"/>
      <c r="J55" s="3"/>
      <c r="K55" s="3" t="s">
        <v>50</v>
      </c>
      <c r="L55" s="3">
        <v>52758.11</v>
      </c>
      <c r="N55" s="8" t="s">
        <v>21</v>
      </c>
      <c r="O55" s="1" t="s">
        <v>22</v>
      </c>
      <c r="P55" s="1" t="s">
        <v>23</v>
      </c>
      <c r="Q55" s="1" t="s">
        <v>24</v>
      </c>
      <c r="R55" s="1" t="s">
        <v>25</v>
      </c>
    </row>
    <row r="56" spans="7:18" ht="15.75" thickBot="1">
      <c r="G56" s="1"/>
      <c r="H56" s="1"/>
      <c r="I56" s="1"/>
      <c r="J56" s="1"/>
      <c r="K56" s="1"/>
      <c r="L56" s="1"/>
      <c r="N56" s="10"/>
      <c r="O56" s="7"/>
      <c r="P56" s="1"/>
      <c r="Q56" s="1"/>
      <c r="R56" s="1"/>
    </row>
    <row r="57" spans="7:18" ht="15">
      <c r="G57" s="3">
        <v>2</v>
      </c>
      <c r="H57" s="4" t="s">
        <v>51</v>
      </c>
      <c r="I57" s="3"/>
      <c r="J57" s="3"/>
      <c r="K57" s="3" t="s">
        <v>50</v>
      </c>
      <c r="L57" s="3">
        <v>49492.98</v>
      </c>
      <c r="N57" s="9"/>
      <c r="O57" s="1"/>
      <c r="P57" s="1">
        <v>3</v>
      </c>
      <c r="Q57" s="1"/>
      <c r="R57" s="1"/>
    </row>
    <row r="58" spans="7:18" ht="15">
      <c r="G58" s="1">
        <v>3</v>
      </c>
      <c r="H58" s="1" t="s">
        <v>52</v>
      </c>
      <c r="I58" s="1"/>
      <c r="J58" s="1"/>
      <c r="K58" s="1" t="s">
        <v>50</v>
      </c>
      <c r="L58" s="1"/>
      <c r="N58" s="1"/>
      <c r="O58" s="1"/>
      <c r="P58" s="1">
        <v>1</v>
      </c>
      <c r="Q58" s="1"/>
      <c r="R58" s="1"/>
    </row>
    <row r="59" spans="7:18" ht="15">
      <c r="G59" s="1">
        <v>4</v>
      </c>
      <c r="H59" s="5" t="s">
        <v>53</v>
      </c>
      <c r="I59" s="1"/>
      <c r="J59" s="1"/>
      <c r="K59" s="1" t="s">
        <v>50</v>
      </c>
      <c r="L59" s="1">
        <v>104089.1</v>
      </c>
      <c r="N59" s="1"/>
      <c r="O59" s="1" t="s">
        <v>96</v>
      </c>
      <c r="P59" s="1">
        <v>2</v>
      </c>
      <c r="Q59" s="1"/>
      <c r="R59" s="1"/>
    </row>
    <row r="60" spans="7:18" ht="15">
      <c r="G60" s="1"/>
      <c r="H60" s="5" t="s">
        <v>11</v>
      </c>
      <c r="I60" s="1"/>
      <c r="J60" s="1"/>
      <c r="K60" s="1"/>
      <c r="L60" s="1"/>
      <c r="N60" s="1"/>
      <c r="O60" s="1"/>
      <c r="P60" s="1">
        <v>1</v>
      </c>
      <c r="Q60" s="1"/>
      <c r="R60" s="1"/>
    </row>
    <row r="61" spans="7:18" ht="15">
      <c r="G61" s="1">
        <v>1.68</v>
      </c>
      <c r="H61" s="1" t="s">
        <v>150</v>
      </c>
      <c r="I61" s="1" t="s">
        <v>151</v>
      </c>
      <c r="J61" s="1"/>
      <c r="K61" s="1" t="s">
        <v>50</v>
      </c>
      <c r="L61" s="1">
        <v>7511.62</v>
      </c>
      <c r="N61" s="1"/>
      <c r="O61" s="1"/>
      <c r="P61" s="1">
        <v>1</v>
      </c>
      <c r="Q61" s="1"/>
      <c r="R61" s="1"/>
    </row>
    <row r="62" spans="7:18" ht="15">
      <c r="G62" s="1">
        <v>2.22</v>
      </c>
      <c r="H62" s="1" t="s">
        <v>152</v>
      </c>
      <c r="I62" s="1"/>
      <c r="J62" s="1"/>
      <c r="K62" s="1" t="s">
        <v>50</v>
      </c>
      <c r="L62" s="1"/>
      <c r="N62" s="1"/>
      <c r="O62" s="1"/>
      <c r="P62" s="1"/>
      <c r="Q62" s="1"/>
      <c r="R62" s="1"/>
    </row>
    <row r="63" spans="7:18" ht="15">
      <c r="G63" s="1"/>
      <c r="H63" s="1" t="s">
        <v>153</v>
      </c>
      <c r="I63" s="1"/>
      <c r="J63" s="1"/>
      <c r="K63" s="1" t="s">
        <v>50</v>
      </c>
      <c r="L63" s="1">
        <v>9926.06</v>
      </c>
      <c r="N63" s="1"/>
      <c r="O63" s="1"/>
      <c r="P63" s="1"/>
      <c r="Q63" s="1"/>
      <c r="R63" s="1"/>
    </row>
    <row r="64" spans="7:18" ht="15">
      <c r="G64" s="1">
        <v>0.69</v>
      </c>
      <c r="H64" s="1" t="s">
        <v>154</v>
      </c>
      <c r="I64" s="1"/>
      <c r="J64" s="1"/>
      <c r="K64" s="1" t="s">
        <v>50</v>
      </c>
      <c r="L64" s="1"/>
      <c r="N64" s="1"/>
      <c r="O64" s="1"/>
      <c r="P64" s="1" t="s">
        <v>31</v>
      </c>
      <c r="Q64" s="1">
        <f>SUM(Q57:Q63)</f>
        <v>0</v>
      </c>
      <c r="R64" s="1">
        <f>SUM(R57:R63)</f>
        <v>0</v>
      </c>
    </row>
    <row r="65" spans="7:18" ht="15">
      <c r="G65" s="1"/>
      <c r="H65" s="1" t="s">
        <v>155</v>
      </c>
      <c r="I65" s="1"/>
      <c r="J65" s="1"/>
      <c r="K65" s="1"/>
      <c r="L65" s="1">
        <v>3085.13</v>
      </c>
      <c r="N65" s="9"/>
      <c r="O65" s="1"/>
      <c r="P65" s="1"/>
      <c r="Q65" s="1"/>
      <c r="R65" s="1"/>
    </row>
    <row r="66" spans="7:18" ht="15">
      <c r="G66" s="1">
        <v>1.14</v>
      </c>
      <c r="H66" s="1" t="s">
        <v>156</v>
      </c>
      <c r="I66" s="1"/>
      <c r="J66" s="1"/>
      <c r="K66" s="1"/>
      <c r="L66" s="1"/>
      <c r="N66" s="1"/>
      <c r="O66" s="1"/>
      <c r="P66" s="1"/>
      <c r="Q66" s="1"/>
      <c r="R66" s="1"/>
    </row>
    <row r="67" spans="7:18" ht="15">
      <c r="G67" s="1"/>
      <c r="H67" s="1" t="s">
        <v>157</v>
      </c>
      <c r="I67" s="1"/>
      <c r="J67" s="1" t="s">
        <v>158</v>
      </c>
      <c r="K67" s="1"/>
      <c r="L67" s="1">
        <v>5097.17</v>
      </c>
      <c r="N67" s="1"/>
      <c r="O67" s="1"/>
      <c r="P67" s="1"/>
      <c r="Q67" s="1"/>
      <c r="R67" s="1"/>
    </row>
    <row r="68" spans="7:18" ht="15">
      <c r="G68" s="1">
        <v>0.57</v>
      </c>
      <c r="H68" s="1" t="s">
        <v>154</v>
      </c>
      <c r="I68" s="1"/>
      <c r="J68" s="1"/>
      <c r="K68" s="1"/>
      <c r="L68" s="1">
        <v>2548.58</v>
      </c>
      <c r="N68" s="1"/>
      <c r="O68" s="1"/>
      <c r="P68" s="1"/>
      <c r="Q68" s="1"/>
      <c r="R68" s="1"/>
    </row>
    <row r="69" spans="7:18" ht="15">
      <c r="G69" s="1"/>
      <c r="H69" s="1" t="s">
        <v>159</v>
      </c>
      <c r="I69" s="1"/>
      <c r="J69" s="1"/>
      <c r="K69" s="1"/>
      <c r="L69" s="1"/>
      <c r="N69" s="1"/>
      <c r="O69" s="1"/>
      <c r="P69" s="1"/>
      <c r="Q69" s="1"/>
      <c r="R69" s="1"/>
    </row>
    <row r="70" spans="7:18" ht="15">
      <c r="G70" s="1">
        <v>0.39</v>
      </c>
      <c r="H70" s="11" t="s">
        <v>160</v>
      </c>
      <c r="I70" s="1"/>
      <c r="J70" s="1"/>
      <c r="K70" s="1" t="s">
        <v>50</v>
      </c>
      <c r="L70" s="1">
        <v>1743.77</v>
      </c>
      <c r="N70" s="1"/>
      <c r="O70" s="1"/>
      <c r="P70" s="1"/>
      <c r="Q70" s="1"/>
      <c r="R70" s="1">
        <f>SUM(R65:R69)</f>
        <v>0</v>
      </c>
    </row>
    <row r="71" spans="7:18" ht="15">
      <c r="G71" s="1"/>
      <c r="H71" s="5" t="s">
        <v>61</v>
      </c>
      <c r="I71" s="1"/>
      <c r="J71" s="1"/>
      <c r="K71" s="1"/>
      <c r="L71" s="1"/>
      <c r="N71" s="1"/>
      <c r="O71" s="1"/>
      <c r="P71" s="1"/>
      <c r="Q71" s="1"/>
      <c r="R71" s="1"/>
    </row>
    <row r="72" spans="7:18" ht="15">
      <c r="G72" s="1"/>
      <c r="H72" s="5" t="s">
        <v>225</v>
      </c>
      <c r="I72" s="1"/>
      <c r="J72" s="1"/>
      <c r="K72" s="1"/>
      <c r="L72" s="1">
        <v>2766.6</v>
      </c>
      <c r="N72" s="1"/>
      <c r="O72" s="1"/>
      <c r="P72" s="1"/>
      <c r="Q72" s="1"/>
      <c r="R72" s="1"/>
    </row>
    <row r="73" spans="7:18" ht="15">
      <c r="G73" s="1"/>
      <c r="H73" s="1" t="s">
        <v>256</v>
      </c>
      <c r="I73" s="1"/>
      <c r="J73" s="1"/>
      <c r="K73" s="1"/>
      <c r="L73" s="6">
        <v>34184.52</v>
      </c>
      <c r="N73" s="1"/>
      <c r="O73" s="1"/>
      <c r="P73" s="1"/>
      <c r="Q73" s="1"/>
      <c r="R73" s="1"/>
    </row>
    <row r="74" spans="7:18" ht="15">
      <c r="G74" s="1"/>
      <c r="H74" s="1" t="s">
        <v>257</v>
      </c>
      <c r="I74" s="1"/>
      <c r="J74" s="1"/>
      <c r="K74" s="1"/>
      <c r="L74" s="1">
        <v>37225.61</v>
      </c>
      <c r="N74" s="1"/>
      <c r="O74" s="1"/>
      <c r="P74" s="1"/>
      <c r="Q74" s="1"/>
      <c r="R74" s="1"/>
    </row>
    <row r="75" spans="7:18" ht="15"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</row>
    <row r="76" spans="7:18" ht="15">
      <c r="G76" s="1"/>
      <c r="H76" s="1"/>
      <c r="I76" s="1"/>
      <c r="J76" s="1"/>
      <c r="K76" s="1"/>
      <c r="L76" s="1"/>
      <c r="N76" s="1"/>
      <c r="O76" s="1"/>
      <c r="P76" s="1"/>
      <c r="Q76" s="1"/>
      <c r="R76" s="1"/>
    </row>
    <row r="77" spans="7:18" ht="15">
      <c r="G77" s="1"/>
      <c r="H77" s="1" t="s">
        <v>63</v>
      </c>
      <c r="I77" s="1"/>
      <c r="J77" s="1"/>
      <c r="K77" s="1" t="s">
        <v>50</v>
      </c>
      <c r="L77" s="1"/>
      <c r="N77" s="1"/>
      <c r="O77" s="1"/>
      <c r="P77" s="1"/>
      <c r="Q77" s="1"/>
      <c r="R77" s="1"/>
    </row>
    <row r="78" spans="7:18" ht="15">
      <c r="G78" s="1"/>
      <c r="H78" s="1" t="s">
        <v>231</v>
      </c>
      <c r="I78" s="1"/>
      <c r="J78" s="1"/>
      <c r="K78" s="1"/>
      <c r="L78" s="1">
        <v>25626.45</v>
      </c>
      <c r="N78" s="1"/>
      <c r="O78" s="1"/>
      <c r="P78" s="1"/>
      <c r="Q78" s="1"/>
      <c r="R78" s="1"/>
    </row>
    <row r="79" spans="7:18" ht="15">
      <c r="G79" s="1"/>
      <c r="H79" s="1" t="s">
        <v>64</v>
      </c>
      <c r="I79" s="1"/>
      <c r="J79" s="1"/>
      <c r="K79" s="1"/>
      <c r="L79" s="1">
        <v>60398.37</v>
      </c>
      <c r="N79" s="1"/>
      <c r="O79" s="1"/>
      <c r="P79" s="1"/>
      <c r="Q79" s="1"/>
      <c r="R79" s="1"/>
    </row>
    <row r="80" spans="7:18" ht="15" customHeight="1">
      <c r="G80" s="1">
        <v>6</v>
      </c>
      <c r="H80" s="1" t="s">
        <v>65</v>
      </c>
      <c r="I80" s="1"/>
      <c r="J80" s="1"/>
      <c r="K80" s="1" t="s">
        <v>50</v>
      </c>
      <c r="L80" s="1">
        <v>0</v>
      </c>
      <c r="N80" s="1"/>
      <c r="O80" s="1"/>
      <c r="P80" s="1"/>
      <c r="Q80" s="1"/>
      <c r="R80" s="1"/>
    </row>
    <row r="81" spans="7:18" ht="15" hidden="1">
      <c r="G81" s="1">
        <v>7</v>
      </c>
      <c r="H81" s="1" t="s">
        <v>66</v>
      </c>
      <c r="I81" s="1"/>
      <c r="J81" s="1"/>
      <c r="K81" s="1" t="s">
        <v>50</v>
      </c>
      <c r="L81" s="1">
        <v>6150.6</v>
      </c>
      <c r="N81" s="1"/>
      <c r="O81" s="1"/>
      <c r="P81" s="1"/>
      <c r="Q81" s="1"/>
      <c r="R81" s="1"/>
    </row>
    <row r="82" spans="7:18" ht="15">
      <c r="G82" s="1">
        <v>8</v>
      </c>
      <c r="H82" s="1" t="s">
        <v>51</v>
      </c>
      <c r="I82" s="1"/>
      <c r="J82" s="1"/>
      <c r="K82" s="1" t="s">
        <v>50</v>
      </c>
      <c r="L82" s="1"/>
      <c r="N82" s="1"/>
      <c r="O82" s="1"/>
      <c r="P82" s="1"/>
      <c r="Q82" s="1"/>
      <c r="R82" s="1"/>
    </row>
    <row r="83" spans="7:18" ht="15">
      <c r="G83" s="1">
        <v>9</v>
      </c>
      <c r="H83" s="1" t="s">
        <v>67</v>
      </c>
      <c r="I83" s="1"/>
      <c r="J83" s="1"/>
      <c r="K83" s="1" t="s">
        <v>50</v>
      </c>
      <c r="L83" s="1">
        <v>0</v>
      </c>
      <c r="N83" s="1"/>
      <c r="O83" s="1"/>
      <c r="P83" s="1"/>
      <c r="Q83" s="1"/>
      <c r="R83" s="1"/>
    </row>
    <row r="84" spans="7:18" ht="15">
      <c r="G84" s="1">
        <v>10</v>
      </c>
      <c r="H84" s="1" t="s">
        <v>68</v>
      </c>
      <c r="I84" s="1"/>
      <c r="J84" s="1"/>
      <c r="K84" s="1" t="s">
        <v>50</v>
      </c>
      <c r="L84" s="1"/>
      <c r="N84" s="1"/>
      <c r="O84" s="1"/>
      <c r="P84" s="1"/>
      <c r="Q84" s="1"/>
      <c r="R84" s="1"/>
    </row>
    <row r="85" spans="7:18" ht="15">
      <c r="G85" s="14"/>
      <c r="H85" s="15" t="s">
        <v>254</v>
      </c>
      <c r="I85" s="14"/>
      <c r="J85" s="14"/>
      <c r="K85" s="14"/>
      <c r="L85" s="14"/>
      <c r="N85" s="14"/>
      <c r="O85" s="14"/>
      <c r="P85" s="14"/>
      <c r="Q85" s="14"/>
      <c r="R85" s="14"/>
    </row>
    <row r="86" spans="9:15" ht="15">
      <c r="I86" t="s">
        <v>69</v>
      </c>
      <c r="O86" t="s">
        <v>70</v>
      </c>
    </row>
    <row r="87" spans="7:12" ht="15">
      <c r="G87" s="1" t="s">
        <v>135</v>
      </c>
      <c r="H87" s="1" t="s">
        <v>136</v>
      </c>
      <c r="I87" s="1"/>
      <c r="J87" s="1" t="s">
        <v>138</v>
      </c>
      <c r="K87" s="1"/>
      <c r="L87" s="1" t="s">
        <v>139</v>
      </c>
    </row>
    <row r="88" spans="7:14" ht="15">
      <c r="G88" s="1" t="s">
        <v>133</v>
      </c>
      <c r="H88" s="1"/>
      <c r="I88" s="1">
        <v>5754.45</v>
      </c>
      <c r="J88" s="1">
        <v>2593.14</v>
      </c>
      <c r="K88" s="1"/>
      <c r="L88" s="1">
        <v>3159.81</v>
      </c>
      <c r="N88">
        <v>25626.45</v>
      </c>
    </row>
    <row r="89" spans="7:12" ht="15">
      <c r="G89" s="1" t="s">
        <v>162</v>
      </c>
      <c r="H89" s="1">
        <v>3159.81</v>
      </c>
      <c r="I89" s="1">
        <v>5754.45</v>
      </c>
      <c r="J89" s="1">
        <v>4159.35</v>
      </c>
      <c r="K89" s="1"/>
      <c r="L89" s="1">
        <v>4754.91</v>
      </c>
    </row>
    <row r="90" spans="7:12" ht="15">
      <c r="G90" s="1" t="s">
        <v>180</v>
      </c>
      <c r="H90" s="1">
        <v>4754.91</v>
      </c>
      <c r="I90" s="1">
        <v>5754.6</v>
      </c>
      <c r="J90" s="1">
        <v>4638.66</v>
      </c>
      <c r="K90" s="1"/>
      <c r="L90" s="1">
        <v>5870.85</v>
      </c>
    </row>
    <row r="91" spans="7:12" ht="15">
      <c r="G91" s="12" t="s">
        <v>194</v>
      </c>
      <c r="H91" s="1">
        <v>5870.85</v>
      </c>
      <c r="I91" s="1">
        <v>5754.56</v>
      </c>
      <c r="J91" s="12">
        <v>5931.56</v>
      </c>
      <c r="K91" s="1"/>
      <c r="L91" s="12">
        <v>5693.87</v>
      </c>
    </row>
    <row r="92" spans="7:12" ht="15">
      <c r="G92" s="1" t="s">
        <v>202</v>
      </c>
      <c r="H92" s="1">
        <v>5693.87</v>
      </c>
      <c r="I92" s="1">
        <v>5754.15</v>
      </c>
      <c r="J92" s="1">
        <v>5311.25</v>
      </c>
      <c r="K92" s="1"/>
      <c r="L92" s="1">
        <v>6136.77</v>
      </c>
    </row>
    <row r="93" spans="7:12" ht="15">
      <c r="G93" s="1" t="s">
        <v>212</v>
      </c>
      <c r="H93" s="1">
        <v>6136.77</v>
      </c>
      <c r="I93" s="1">
        <v>5754.15</v>
      </c>
      <c r="J93" s="1">
        <v>5617.71</v>
      </c>
      <c r="K93" s="1"/>
      <c r="L93" s="1">
        <v>6273.21</v>
      </c>
    </row>
    <row r="94" spans="7:12" ht="15">
      <c r="G94" s="1" t="s">
        <v>215</v>
      </c>
      <c r="H94" s="1">
        <v>6273.21</v>
      </c>
      <c r="I94" s="1">
        <v>5754.15</v>
      </c>
      <c r="J94" s="1">
        <v>4826.36</v>
      </c>
      <c r="K94" s="1"/>
      <c r="L94" s="1">
        <v>7201.01</v>
      </c>
    </row>
    <row r="95" spans="7:12" ht="15">
      <c r="G95" s="1" t="s">
        <v>228</v>
      </c>
      <c r="H95" s="1">
        <v>7201.01</v>
      </c>
      <c r="I95" s="1">
        <v>5754.15</v>
      </c>
      <c r="J95" s="1">
        <v>6286.8</v>
      </c>
      <c r="K95" s="1"/>
      <c r="L95" s="1">
        <v>6668.36</v>
      </c>
    </row>
    <row r="96" spans="7:12" ht="15">
      <c r="G96" s="1" t="s">
        <v>234</v>
      </c>
      <c r="H96" s="1">
        <v>6668.36</v>
      </c>
      <c r="I96" s="1">
        <v>5754.14</v>
      </c>
      <c r="J96" s="1">
        <v>4800.01</v>
      </c>
      <c r="K96" s="1"/>
      <c r="L96" s="1">
        <v>7622.49</v>
      </c>
    </row>
    <row r="97" spans="7:12" ht="15">
      <c r="G97" s="12" t="s">
        <v>237</v>
      </c>
      <c r="H97" s="12">
        <v>7622.49</v>
      </c>
      <c r="I97" s="12">
        <v>5754.17</v>
      </c>
      <c r="J97" s="12">
        <v>5802.49</v>
      </c>
      <c r="K97" s="1"/>
      <c r="L97" s="12">
        <v>7574.17</v>
      </c>
    </row>
    <row r="98" spans="7:12" ht="15">
      <c r="G98" s="1" t="s">
        <v>244</v>
      </c>
      <c r="H98" s="12">
        <v>7574.17</v>
      </c>
      <c r="I98" s="12">
        <v>5754.14</v>
      </c>
      <c r="J98" s="1">
        <v>4802.31</v>
      </c>
      <c r="K98" s="1"/>
      <c r="L98" s="1">
        <v>8526</v>
      </c>
    </row>
    <row r="99" spans="7:12" ht="15">
      <c r="G99" s="12" t="s">
        <v>255</v>
      </c>
      <c r="H99" s="12">
        <v>8526</v>
      </c>
      <c r="I99" s="12">
        <v>5754.14</v>
      </c>
      <c r="J99" s="1">
        <v>5628.73</v>
      </c>
      <c r="K99" s="1"/>
      <c r="L99" s="1">
        <v>8651.45</v>
      </c>
    </row>
    <row r="100" ht="15">
      <c r="J100">
        <f>SUM(J88:J99)</f>
        <v>60398.369999999995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103"/>
  <sheetViews>
    <sheetView zoomScale="110" zoomScaleNormal="110" zoomScalePageLayoutView="0" workbookViewId="0" topLeftCell="A5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21.140625" style="0" customWidth="1"/>
    <col min="10" max="10" width="11.8515625" style="0" customWidth="1"/>
    <col min="12" max="12" width="14.140625" style="0" customWidth="1"/>
  </cols>
  <sheetData>
    <row r="3" ht="15">
      <c r="A3" t="s">
        <v>272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61655.24</v>
      </c>
      <c r="C9" s="1">
        <v>22850.44</v>
      </c>
      <c r="D9" s="1">
        <v>27326.43</v>
      </c>
      <c r="E9" s="1"/>
      <c r="F9" s="1">
        <v>27326.43</v>
      </c>
      <c r="G9" s="1">
        <v>57182.83</v>
      </c>
      <c r="H9" s="1"/>
    </row>
    <row r="10" spans="1:8" ht="15">
      <c r="A10" s="1" t="s">
        <v>11</v>
      </c>
      <c r="B10" s="1">
        <v>67202.03</v>
      </c>
      <c r="C10" s="1">
        <v>29915.93</v>
      </c>
      <c r="D10" s="1">
        <v>35195.68</v>
      </c>
      <c r="E10" s="1"/>
      <c r="F10" s="1">
        <f>SUM(D10:E10)</f>
        <v>35195.68</v>
      </c>
      <c r="G10" s="1">
        <v>61926.96</v>
      </c>
      <c r="H10" s="1"/>
    </row>
    <row r="11" spans="1:10" ht="15">
      <c r="A11" s="1" t="s">
        <v>12</v>
      </c>
      <c r="B11" s="1">
        <v>0</v>
      </c>
      <c r="C11" s="3">
        <f>SUM(C9:C10)</f>
        <v>52766.369999999995</v>
      </c>
      <c r="D11" s="1"/>
      <c r="E11" s="1"/>
      <c r="F11" s="3">
        <f>SUM(F9:F10)</f>
        <v>62522.11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260</v>
      </c>
      <c r="C18" s="1" t="s">
        <v>261</v>
      </c>
      <c r="D18" s="1"/>
      <c r="E18" s="1"/>
      <c r="F18" s="1"/>
      <c r="G18" s="1"/>
      <c r="H18" s="6">
        <v>6286.16</v>
      </c>
      <c r="I18" s="10"/>
      <c r="J18" s="7"/>
      <c r="K18" s="1"/>
      <c r="L18" s="1"/>
      <c r="M18" s="1"/>
    </row>
    <row r="19" spans="1:13" ht="15">
      <c r="A19" s="1"/>
      <c r="B19" s="1" t="s">
        <v>260</v>
      </c>
      <c r="C19" s="1" t="s">
        <v>262</v>
      </c>
      <c r="D19" s="1"/>
      <c r="E19" s="1" t="s">
        <v>267</v>
      </c>
      <c r="F19" s="1"/>
      <c r="G19" s="1"/>
      <c r="H19" s="1">
        <v>154.74</v>
      </c>
      <c r="I19" s="9"/>
      <c r="J19" s="1"/>
      <c r="K19" s="1">
        <v>3</v>
      </c>
      <c r="L19" s="1"/>
      <c r="M19" s="1"/>
    </row>
    <row r="20" spans="1:13" ht="15">
      <c r="A20" s="1"/>
      <c r="B20" s="1" t="s">
        <v>263</v>
      </c>
      <c r="C20" s="1" t="s">
        <v>264</v>
      </c>
      <c r="D20" s="1"/>
      <c r="E20" s="1"/>
      <c r="F20" s="1"/>
      <c r="G20" s="1"/>
      <c r="H20" s="1">
        <v>172180.27</v>
      </c>
      <c r="I20" s="9"/>
      <c r="J20" s="1"/>
      <c r="K20" s="1"/>
      <c r="L20" s="1"/>
      <c r="M20" s="1"/>
    </row>
    <row r="21" spans="1:13" ht="15">
      <c r="A21" s="1"/>
      <c r="B21" s="13" t="s">
        <v>265</v>
      </c>
      <c r="C21" s="1" t="s">
        <v>262</v>
      </c>
      <c r="D21" s="1"/>
      <c r="E21" s="1" t="s">
        <v>266</v>
      </c>
      <c r="F21" s="1"/>
      <c r="G21" s="1"/>
      <c r="H21" s="1">
        <v>640.38</v>
      </c>
      <c r="I21" s="9"/>
      <c r="J21" s="1" t="s">
        <v>225</v>
      </c>
      <c r="K21" s="1" t="s">
        <v>275</v>
      </c>
      <c r="L21" s="1"/>
      <c r="M21" s="1">
        <v>2766.6</v>
      </c>
    </row>
    <row r="22" spans="1:13" ht="15">
      <c r="A22" s="1"/>
      <c r="B22" s="13" t="s">
        <v>268</v>
      </c>
      <c r="C22" s="1" t="s">
        <v>269</v>
      </c>
      <c r="D22" s="1"/>
      <c r="E22" s="1"/>
      <c r="F22" s="1"/>
      <c r="G22" s="1"/>
      <c r="H22" s="1">
        <v>2009.17</v>
      </c>
      <c r="I22" s="9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 t="s">
        <v>28</v>
      </c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>
        <v>4471.2</v>
      </c>
      <c r="F30" s="1" t="s">
        <v>163</v>
      </c>
      <c r="G30" s="1"/>
      <c r="H30" s="1">
        <v>7511.62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29</v>
      </c>
      <c r="D31" s="1"/>
      <c r="E31" s="1"/>
      <c r="F31" s="1" t="s">
        <v>164</v>
      </c>
      <c r="G31" s="1"/>
      <c r="H31" s="1">
        <v>9926.06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 t="s">
        <v>165</v>
      </c>
      <c r="G32" s="1"/>
      <c r="H32" s="1">
        <v>3085.13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 t="s">
        <v>166</v>
      </c>
      <c r="G33" s="1"/>
      <c r="H33" s="1">
        <v>5097.17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33</v>
      </c>
      <c r="D34" s="1"/>
      <c r="E34" s="1"/>
      <c r="F34" s="1" t="s">
        <v>34</v>
      </c>
      <c r="G34" s="1">
        <v>7621.61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167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84</v>
      </c>
      <c r="D36" s="1"/>
      <c r="E36" s="1"/>
      <c r="F36" s="1"/>
      <c r="G36" s="1" t="s">
        <v>168</v>
      </c>
      <c r="H36" s="1">
        <v>2548.58</v>
      </c>
      <c r="I36" s="1"/>
      <c r="J36" s="1"/>
      <c r="K36" s="1"/>
      <c r="L36" s="1"/>
      <c r="M36" s="1"/>
    </row>
    <row r="37" spans="1:13" ht="15">
      <c r="A37" s="1"/>
      <c r="B37" s="1"/>
      <c r="C37" s="1" t="s">
        <v>357</v>
      </c>
      <c r="D37" s="1"/>
      <c r="E37" s="1"/>
      <c r="F37" s="1"/>
      <c r="G37" s="1">
        <v>4020</v>
      </c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37</v>
      </c>
      <c r="D39" s="1"/>
      <c r="E39" s="1"/>
      <c r="F39" s="1"/>
      <c r="G39" s="1" t="s">
        <v>169</v>
      </c>
      <c r="H39" s="1">
        <v>1743.77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 t="s">
        <v>31</v>
      </c>
      <c r="H42" s="1">
        <f>SUM(H18:H41)</f>
        <v>211183.05</v>
      </c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 t="s">
        <v>38</v>
      </c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5" ht="15">
      <c r="D47" t="s">
        <v>39</v>
      </c>
      <c r="E47" t="s">
        <v>40</v>
      </c>
    </row>
    <row r="48" ht="15">
      <c r="D48" t="s">
        <v>41</v>
      </c>
    </row>
    <row r="51" spans="8:10" ht="15">
      <c r="H51" t="s">
        <v>43</v>
      </c>
      <c r="J51" t="s">
        <v>173</v>
      </c>
    </row>
    <row r="52" spans="9:10" ht="15">
      <c r="I52" t="s">
        <v>174</v>
      </c>
      <c r="J52" t="s">
        <v>71</v>
      </c>
    </row>
    <row r="53" spans="7:10" ht="15">
      <c r="G53">
        <v>4471.2</v>
      </c>
      <c r="I53" t="s">
        <v>271</v>
      </c>
      <c r="J53" t="s">
        <v>274</v>
      </c>
    </row>
    <row r="54" spans="7:18" ht="15">
      <c r="G54" s="1" t="s">
        <v>45</v>
      </c>
      <c r="H54" s="1" t="s">
        <v>46</v>
      </c>
      <c r="I54" s="1"/>
      <c r="J54" s="1"/>
      <c r="K54" s="1" t="s">
        <v>47</v>
      </c>
      <c r="L54" s="1" t="s">
        <v>48</v>
      </c>
      <c r="N54" s="1" t="s">
        <v>16</v>
      </c>
      <c r="O54" s="1"/>
      <c r="P54" s="1"/>
      <c r="Q54" s="1"/>
      <c r="R54" s="1"/>
    </row>
    <row r="55" spans="7:18" ht="15.75" thickBot="1">
      <c r="G55" s="3">
        <v>1</v>
      </c>
      <c r="H55" s="4" t="s">
        <v>49</v>
      </c>
      <c r="I55" s="3"/>
      <c r="J55" s="3"/>
      <c r="K55" s="3" t="s">
        <v>50</v>
      </c>
      <c r="L55" s="3">
        <v>52766.37</v>
      </c>
      <c r="N55" s="8" t="s">
        <v>21</v>
      </c>
      <c r="O55" s="1" t="s">
        <v>22</v>
      </c>
      <c r="P55" s="1" t="s">
        <v>23</v>
      </c>
      <c r="Q55" s="1" t="s">
        <v>24</v>
      </c>
      <c r="R55" s="1" t="s">
        <v>25</v>
      </c>
    </row>
    <row r="56" spans="7:18" ht="15.75" thickBot="1">
      <c r="G56" s="1"/>
      <c r="H56" s="1"/>
      <c r="I56" s="1"/>
      <c r="J56" s="1"/>
      <c r="K56" s="1"/>
      <c r="L56" s="1"/>
      <c r="N56" s="10"/>
      <c r="O56" s="7"/>
      <c r="P56" s="1"/>
      <c r="Q56" s="1"/>
      <c r="R56" s="1"/>
    </row>
    <row r="57" spans="7:18" ht="15">
      <c r="G57" s="3">
        <v>2</v>
      </c>
      <c r="H57" s="4" t="s">
        <v>51</v>
      </c>
      <c r="I57" s="3"/>
      <c r="J57" s="3"/>
      <c r="K57" s="3" t="s">
        <v>50</v>
      </c>
      <c r="L57" s="3">
        <v>62522.11</v>
      </c>
      <c r="N57" s="9"/>
      <c r="O57" s="1"/>
      <c r="P57" s="1">
        <v>3</v>
      </c>
      <c r="Q57" s="1"/>
      <c r="R57" s="1"/>
    </row>
    <row r="58" spans="7:18" ht="15">
      <c r="G58" s="1">
        <v>3</v>
      </c>
      <c r="H58" s="1" t="s">
        <v>52</v>
      </c>
      <c r="I58" s="1"/>
      <c r="J58" s="1"/>
      <c r="K58" s="1" t="s">
        <v>50</v>
      </c>
      <c r="L58" s="1"/>
      <c r="N58" s="1"/>
      <c r="O58" s="1"/>
      <c r="P58" s="1">
        <v>1</v>
      </c>
      <c r="Q58" s="1"/>
      <c r="R58" s="1"/>
    </row>
    <row r="59" spans="7:18" ht="15">
      <c r="G59" s="1">
        <v>4</v>
      </c>
      <c r="H59" s="5" t="s">
        <v>53</v>
      </c>
      <c r="I59" s="1"/>
      <c r="J59" s="1"/>
      <c r="K59" s="1" t="s">
        <v>50</v>
      </c>
      <c r="L59" s="1">
        <f>H42+M21</f>
        <v>213949.65</v>
      </c>
      <c r="N59" s="1"/>
      <c r="O59" s="1" t="s">
        <v>96</v>
      </c>
      <c r="P59" s="1">
        <v>2</v>
      </c>
      <c r="Q59" s="1"/>
      <c r="R59" s="1"/>
    </row>
    <row r="60" spans="7:18" ht="15">
      <c r="G60" s="1"/>
      <c r="H60" s="5" t="s">
        <v>11</v>
      </c>
      <c r="I60" s="1"/>
      <c r="J60" s="1"/>
      <c r="K60" s="1"/>
      <c r="L60" s="1"/>
      <c r="N60" s="1"/>
      <c r="O60" s="1"/>
      <c r="P60" s="1">
        <v>1</v>
      </c>
      <c r="Q60" s="1"/>
      <c r="R60" s="1"/>
    </row>
    <row r="61" spans="7:18" ht="15">
      <c r="G61" s="1">
        <v>1.68</v>
      </c>
      <c r="H61" s="1" t="s">
        <v>150</v>
      </c>
      <c r="I61" s="1" t="s">
        <v>151</v>
      </c>
      <c r="J61" s="1"/>
      <c r="K61" s="1" t="s">
        <v>50</v>
      </c>
      <c r="L61" s="1">
        <v>7511.62</v>
      </c>
      <c r="N61" s="1"/>
      <c r="O61" s="1"/>
      <c r="P61" s="1">
        <v>1</v>
      </c>
      <c r="Q61" s="1"/>
      <c r="R61" s="1"/>
    </row>
    <row r="62" spans="7:18" ht="15">
      <c r="G62" s="1">
        <v>2.22</v>
      </c>
      <c r="H62" s="1" t="s">
        <v>152</v>
      </c>
      <c r="I62" s="1"/>
      <c r="J62" s="1"/>
      <c r="K62" s="1" t="s">
        <v>50</v>
      </c>
      <c r="L62" s="1"/>
      <c r="N62" s="1"/>
      <c r="O62" s="1"/>
      <c r="P62" s="1"/>
      <c r="Q62" s="1"/>
      <c r="R62" s="1"/>
    </row>
    <row r="63" spans="7:18" ht="15">
      <c r="G63" s="1"/>
      <c r="H63" s="1" t="s">
        <v>153</v>
      </c>
      <c r="I63" s="1"/>
      <c r="J63" s="1"/>
      <c r="K63" s="1" t="s">
        <v>50</v>
      </c>
      <c r="L63" s="1">
        <v>9926.06</v>
      </c>
      <c r="N63" s="1"/>
      <c r="O63" s="1"/>
      <c r="P63" s="1"/>
      <c r="Q63" s="1"/>
      <c r="R63" s="1"/>
    </row>
    <row r="64" spans="7:18" ht="15">
      <c r="G64" s="1">
        <v>0.69</v>
      </c>
      <c r="H64" s="1" t="s">
        <v>154</v>
      </c>
      <c r="I64" s="1"/>
      <c r="J64" s="1"/>
      <c r="K64" s="1" t="s">
        <v>50</v>
      </c>
      <c r="L64" s="1"/>
      <c r="N64" s="1"/>
      <c r="O64" s="1"/>
      <c r="P64" s="1" t="s">
        <v>31</v>
      </c>
      <c r="Q64" s="1">
        <f>SUM(Q57:Q63)</f>
        <v>0</v>
      </c>
      <c r="R64" s="1">
        <f>SUM(R57:R63)</f>
        <v>0</v>
      </c>
    </row>
    <row r="65" spans="7:18" ht="15">
      <c r="G65" s="1"/>
      <c r="H65" s="1" t="s">
        <v>155</v>
      </c>
      <c r="I65" s="1"/>
      <c r="J65" s="1"/>
      <c r="K65" s="1"/>
      <c r="L65" s="1">
        <v>3085.13</v>
      </c>
      <c r="N65" s="9"/>
      <c r="O65" s="1"/>
      <c r="P65" s="1"/>
      <c r="Q65" s="1"/>
      <c r="R65" s="1"/>
    </row>
    <row r="66" spans="7:18" ht="15">
      <c r="G66" s="1">
        <v>1.14</v>
      </c>
      <c r="H66" s="1" t="s">
        <v>156</v>
      </c>
      <c r="I66" s="1"/>
      <c r="J66" s="1"/>
      <c r="K66" s="1"/>
      <c r="L66" s="1"/>
      <c r="N66" s="1"/>
      <c r="O66" s="1"/>
      <c r="P66" s="1"/>
      <c r="Q66" s="1"/>
      <c r="R66" s="1"/>
    </row>
    <row r="67" spans="7:18" ht="15">
      <c r="G67" s="1"/>
      <c r="H67" s="1" t="s">
        <v>157</v>
      </c>
      <c r="I67" s="1"/>
      <c r="J67" s="1" t="s">
        <v>158</v>
      </c>
      <c r="K67" s="1"/>
      <c r="L67" s="1">
        <v>5097.17</v>
      </c>
      <c r="N67" s="1"/>
      <c r="O67" s="1"/>
      <c r="P67" s="1"/>
      <c r="Q67" s="1"/>
      <c r="R67" s="1"/>
    </row>
    <row r="68" spans="7:18" ht="15">
      <c r="G68" s="1">
        <v>0.57</v>
      </c>
      <c r="H68" s="1" t="s">
        <v>154</v>
      </c>
      <c r="I68" s="1"/>
      <c r="J68" s="1"/>
      <c r="K68" s="1"/>
      <c r="L68" s="1">
        <v>2548.58</v>
      </c>
      <c r="N68" s="1"/>
      <c r="O68" s="1"/>
      <c r="P68" s="1"/>
      <c r="Q68" s="1"/>
      <c r="R68" s="1"/>
    </row>
    <row r="69" spans="7:18" ht="15">
      <c r="G69" s="1"/>
      <c r="H69" s="1" t="s">
        <v>159</v>
      </c>
      <c r="I69" s="1"/>
      <c r="J69" s="1"/>
      <c r="K69" s="1"/>
      <c r="L69" s="1"/>
      <c r="N69" s="1"/>
      <c r="O69" s="1"/>
      <c r="P69" s="1"/>
      <c r="Q69" s="1"/>
      <c r="R69" s="1"/>
    </row>
    <row r="70" spans="7:18" ht="15">
      <c r="G70" s="1">
        <v>0.39</v>
      </c>
      <c r="H70" s="11" t="s">
        <v>160</v>
      </c>
      <c r="I70" s="1"/>
      <c r="J70" s="1"/>
      <c r="K70" s="1" t="s">
        <v>50</v>
      </c>
      <c r="L70" s="1">
        <v>1743.77</v>
      </c>
      <c r="N70" s="1"/>
      <c r="O70" s="1"/>
      <c r="P70" s="1"/>
      <c r="Q70" s="1"/>
      <c r="R70" s="1">
        <f>SUM(R65:R69)</f>
        <v>0</v>
      </c>
    </row>
    <row r="71" spans="7:18" ht="15">
      <c r="G71" s="1"/>
      <c r="H71" s="5" t="s">
        <v>61</v>
      </c>
      <c r="I71" s="1"/>
      <c r="J71" s="1"/>
      <c r="K71" s="1"/>
      <c r="L71" s="1"/>
      <c r="N71" s="1"/>
      <c r="O71" s="1"/>
      <c r="P71" s="1"/>
      <c r="Q71" s="1"/>
      <c r="R71" s="1"/>
    </row>
    <row r="72" spans="7:18" ht="15">
      <c r="G72" s="1"/>
      <c r="H72" s="5" t="s">
        <v>225</v>
      </c>
      <c r="I72" s="1"/>
      <c r="J72" s="1"/>
      <c r="K72" s="1"/>
      <c r="L72" s="1">
        <v>2766.6</v>
      </c>
      <c r="N72" s="1"/>
      <c r="O72" s="1"/>
      <c r="P72" s="1"/>
      <c r="Q72" s="1"/>
      <c r="R72" s="1"/>
    </row>
    <row r="73" spans="7:18" ht="15">
      <c r="G73" s="1"/>
      <c r="H73" s="1" t="s">
        <v>261</v>
      </c>
      <c r="I73" s="1"/>
      <c r="J73" s="1"/>
      <c r="K73" s="1"/>
      <c r="L73" s="6">
        <v>6286.16</v>
      </c>
      <c r="N73" s="1"/>
      <c r="O73" s="1"/>
      <c r="P73" s="1"/>
      <c r="Q73" s="1"/>
      <c r="R73" s="1"/>
    </row>
    <row r="74" spans="7:18" ht="15">
      <c r="G74" s="1"/>
      <c r="H74" s="1" t="s">
        <v>262</v>
      </c>
      <c r="I74" s="1"/>
      <c r="J74" s="1" t="s">
        <v>267</v>
      </c>
      <c r="K74" s="1"/>
      <c r="L74" s="1">
        <v>154.74</v>
      </c>
      <c r="N74" s="1"/>
      <c r="O74" s="1"/>
      <c r="P74" s="1"/>
      <c r="Q74" s="1"/>
      <c r="R74" s="1"/>
    </row>
    <row r="75" spans="7:18" ht="15">
      <c r="G75" s="1"/>
      <c r="H75" s="1" t="s">
        <v>264</v>
      </c>
      <c r="I75" s="1"/>
      <c r="J75" s="1"/>
      <c r="K75" s="1"/>
      <c r="L75" s="1">
        <v>172180.27</v>
      </c>
      <c r="N75" s="1"/>
      <c r="O75" s="1"/>
      <c r="P75" s="1"/>
      <c r="Q75" s="1"/>
      <c r="R75" s="1"/>
    </row>
    <row r="76" spans="7:18" ht="15">
      <c r="G76" s="1"/>
      <c r="H76" s="1" t="s">
        <v>262</v>
      </c>
      <c r="I76" s="1"/>
      <c r="J76" s="1" t="s">
        <v>266</v>
      </c>
      <c r="K76" s="1"/>
      <c r="L76" s="1">
        <v>640.38</v>
      </c>
      <c r="N76" s="1"/>
      <c r="O76" s="1"/>
      <c r="P76" s="1"/>
      <c r="Q76" s="1"/>
      <c r="R76" s="1"/>
    </row>
    <row r="77" spans="7:18" ht="15">
      <c r="G77" s="1"/>
      <c r="H77" s="1" t="s">
        <v>269</v>
      </c>
      <c r="I77" s="1"/>
      <c r="J77" s="1"/>
      <c r="K77" s="1"/>
      <c r="L77" s="1">
        <v>2009.17</v>
      </c>
      <c r="N77" s="1"/>
      <c r="O77" s="1"/>
      <c r="P77" s="1"/>
      <c r="Q77" s="1"/>
      <c r="R77" s="1"/>
    </row>
    <row r="78" spans="7:18" ht="15"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/>
      <c r="H79" s="1" t="s">
        <v>63</v>
      </c>
      <c r="I79" s="1"/>
      <c r="J79" s="1"/>
      <c r="K79" s="1" t="s">
        <v>50</v>
      </c>
      <c r="L79" s="1"/>
      <c r="N79" s="1"/>
      <c r="O79" s="1"/>
      <c r="P79" s="1"/>
      <c r="Q79" s="1"/>
      <c r="R79" s="1"/>
    </row>
    <row r="80" spans="7:18" ht="15">
      <c r="G80" s="1"/>
      <c r="H80" s="1" t="s">
        <v>231</v>
      </c>
      <c r="I80" s="1"/>
      <c r="J80" s="1"/>
      <c r="K80" s="1"/>
      <c r="L80" s="1">
        <v>0</v>
      </c>
      <c r="N80" s="1"/>
      <c r="O80" s="1"/>
      <c r="P80" s="1"/>
      <c r="Q80" s="1"/>
      <c r="R80" s="1"/>
    </row>
    <row r="81" spans="7:18" ht="15">
      <c r="G81" s="1"/>
      <c r="H81" s="1" t="s">
        <v>64</v>
      </c>
      <c r="I81" s="1"/>
      <c r="J81" s="1"/>
      <c r="K81" s="1"/>
      <c r="L81" s="1">
        <v>0</v>
      </c>
      <c r="N81" s="1"/>
      <c r="O81" s="1"/>
      <c r="P81" s="1"/>
      <c r="Q81" s="1"/>
      <c r="R81" s="1"/>
    </row>
    <row r="82" spans="7:18" ht="15" customHeight="1">
      <c r="G82" s="1">
        <v>6</v>
      </c>
      <c r="H82" s="1" t="s">
        <v>65</v>
      </c>
      <c r="I82" s="1"/>
      <c r="J82" s="1"/>
      <c r="K82" s="1" t="s">
        <v>50</v>
      </c>
      <c r="L82" s="1">
        <v>0</v>
      </c>
      <c r="N82" s="1"/>
      <c r="O82" s="1"/>
      <c r="P82" s="1"/>
      <c r="Q82" s="1"/>
      <c r="R82" s="1"/>
    </row>
    <row r="83" spans="7:18" ht="15" hidden="1">
      <c r="G83" s="1">
        <v>7</v>
      </c>
      <c r="H83" s="1" t="s">
        <v>66</v>
      </c>
      <c r="I83" s="1"/>
      <c r="J83" s="1"/>
      <c r="K83" s="1" t="s">
        <v>50</v>
      </c>
      <c r="L83" s="1">
        <v>6150.6</v>
      </c>
      <c r="N83" s="1"/>
      <c r="O83" s="1"/>
      <c r="P83" s="1"/>
      <c r="Q83" s="1"/>
      <c r="R83" s="1"/>
    </row>
    <row r="84" spans="7:18" ht="15">
      <c r="G84" s="1">
        <v>8</v>
      </c>
      <c r="H84" s="1" t="s">
        <v>51</v>
      </c>
      <c r="I84" s="1"/>
      <c r="J84" s="1"/>
      <c r="K84" s="1" t="s">
        <v>50</v>
      </c>
      <c r="L84" s="1"/>
      <c r="N84" s="1"/>
      <c r="O84" s="1"/>
      <c r="P84" s="1"/>
      <c r="Q84" s="1"/>
      <c r="R84" s="1"/>
    </row>
    <row r="85" spans="7:18" ht="15">
      <c r="G85" s="1">
        <v>9</v>
      </c>
      <c r="H85" s="1" t="s">
        <v>67</v>
      </c>
      <c r="I85" s="1"/>
      <c r="J85" s="1"/>
      <c r="K85" s="1" t="s">
        <v>50</v>
      </c>
      <c r="L85" s="1"/>
      <c r="N85" s="1"/>
      <c r="O85" s="1"/>
      <c r="P85" s="1"/>
      <c r="Q85" s="1"/>
      <c r="R85" s="1"/>
    </row>
    <row r="86" spans="7:18" ht="15">
      <c r="G86" s="1">
        <v>10</v>
      </c>
      <c r="H86" s="1" t="s">
        <v>68</v>
      </c>
      <c r="I86" s="1"/>
      <c r="J86" s="1"/>
      <c r="K86" s="1" t="s">
        <v>50</v>
      </c>
      <c r="L86" s="1">
        <v>-58324.94</v>
      </c>
      <c r="N86" s="1"/>
      <c r="O86" s="1"/>
      <c r="P86" s="1"/>
      <c r="Q86" s="1"/>
      <c r="R86" s="1"/>
    </row>
    <row r="87" spans="7:18" ht="15">
      <c r="G87" s="14"/>
      <c r="H87" s="15" t="s">
        <v>254</v>
      </c>
      <c r="I87" s="14"/>
      <c r="J87" s="14"/>
      <c r="K87" s="14"/>
      <c r="L87" s="14"/>
      <c r="N87" s="14"/>
      <c r="O87" s="14"/>
      <c r="P87" s="14"/>
      <c r="Q87" s="14"/>
      <c r="R87" s="14"/>
    </row>
    <row r="88" spans="9:15" ht="15">
      <c r="I88" t="s">
        <v>69</v>
      </c>
      <c r="O88" t="s">
        <v>70</v>
      </c>
    </row>
    <row r="89" spans="7:12" ht="15">
      <c r="G89" s="1" t="s">
        <v>135</v>
      </c>
      <c r="H89" s="1" t="s">
        <v>136</v>
      </c>
      <c r="I89" s="1"/>
      <c r="J89" s="1" t="s">
        <v>138</v>
      </c>
      <c r="K89" s="1"/>
      <c r="L89" s="1" t="s">
        <v>139</v>
      </c>
    </row>
    <row r="90" spans="7:14" ht="15">
      <c r="G90" s="1" t="s">
        <v>133</v>
      </c>
      <c r="H90" s="1"/>
      <c r="I90" s="1">
        <v>5754.45</v>
      </c>
      <c r="J90" s="1">
        <v>2593.14</v>
      </c>
      <c r="K90" s="1"/>
      <c r="L90" s="1">
        <v>3159.81</v>
      </c>
      <c r="N90">
        <v>25626.45</v>
      </c>
    </row>
    <row r="91" spans="7:12" ht="15">
      <c r="G91" s="1" t="s">
        <v>162</v>
      </c>
      <c r="H91" s="1">
        <v>3159.81</v>
      </c>
      <c r="I91" s="1">
        <v>5754.45</v>
      </c>
      <c r="J91" s="1">
        <v>4159.35</v>
      </c>
      <c r="K91" s="1"/>
      <c r="L91" s="1">
        <v>4754.91</v>
      </c>
    </row>
    <row r="92" spans="7:12" ht="15">
      <c r="G92" s="1" t="s">
        <v>180</v>
      </c>
      <c r="H92" s="1">
        <v>4754.91</v>
      </c>
      <c r="I92" s="1">
        <v>5754.6</v>
      </c>
      <c r="J92" s="1">
        <v>4638.66</v>
      </c>
      <c r="K92" s="1"/>
      <c r="L92" s="1">
        <v>5870.85</v>
      </c>
    </row>
    <row r="93" spans="7:12" ht="15">
      <c r="G93" s="12" t="s">
        <v>194</v>
      </c>
      <c r="H93" s="1">
        <v>5870.85</v>
      </c>
      <c r="I93" s="1">
        <v>5754.56</v>
      </c>
      <c r="J93" s="12">
        <v>5931.56</v>
      </c>
      <c r="K93" s="1"/>
      <c r="L93" s="12">
        <v>5693.87</v>
      </c>
    </row>
    <row r="94" spans="7:12" ht="15">
      <c r="G94" s="1" t="s">
        <v>202</v>
      </c>
      <c r="H94" s="1">
        <v>5693.87</v>
      </c>
      <c r="I94" s="1">
        <v>5754.15</v>
      </c>
      <c r="J94" s="1">
        <v>5311.25</v>
      </c>
      <c r="K94" s="1"/>
      <c r="L94" s="1">
        <v>6136.77</v>
      </c>
    </row>
    <row r="95" spans="7:12" ht="15">
      <c r="G95" s="1" t="s">
        <v>212</v>
      </c>
      <c r="H95" s="1">
        <v>6136.77</v>
      </c>
      <c r="I95" s="1">
        <v>5754.15</v>
      </c>
      <c r="J95" s="1">
        <v>5617.71</v>
      </c>
      <c r="K95" s="1"/>
      <c r="L95" s="1">
        <v>6273.21</v>
      </c>
    </row>
    <row r="96" spans="7:12" ht="15">
      <c r="G96" s="1" t="s">
        <v>215</v>
      </c>
      <c r="H96" s="1">
        <v>6273.21</v>
      </c>
      <c r="I96" s="1">
        <v>5754.15</v>
      </c>
      <c r="J96" s="1">
        <v>4826.36</v>
      </c>
      <c r="K96" s="1"/>
      <c r="L96" s="1">
        <v>7201.01</v>
      </c>
    </row>
    <row r="97" spans="7:12" ht="15">
      <c r="G97" s="1" t="s">
        <v>228</v>
      </c>
      <c r="H97" s="1">
        <v>7201.01</v>
      </c>
      <c r="I97" s="1">
        <v>5754.15</v>
      </c>
      <c r="J97" s="1">
        <v>6286.8</v>
      </c>
      <c r="K97" s="1"/>
      <c r="L97" s="1">
        <v>6668.36</v>
      </c>
    </row>
    <row r="98" spans="7:12" ht="15">
      <c r="G98" s="1" t="s">
        <v>234</v>
      </c>
      <c r="H98" s="1">
        <v>6668.36</v>
      </c>
      <c r="I98" s="1">
        <v>5754.14</v>
      </c>
      <c r="J98" s="1">
        <v>4800.01</v>
      </c>
      <c r="K98" s="1"/>
      <c r="L98" s="1">
        <v>7622.49</v>
      </c>
    </row>
    <row r="99" spans="7:12" ht="15">
      <c r="G99" s="12" t="s">
        <v>237</v>
      </c>
      <c r="H99" s="12">
        <v>7622.49</v>
      </c>
      <c r="I99" s="12">
        <v>5754.17</v>
      </c>
      <c r="J99" s="12">
        <v>5802.49</v>
      </c>
      <c r="K99" s="1"/>
      <c r="L99" s="12">
        <v>7574.17</v>
      </c>
    </row>
    <row r="100" spans="7:12" ht="15">
      <c r="G100" s="1" t="s">
        <v>244</v>
      </c>
      <c r="H100" s="12">
        <v>7574.17</v>
      </c>
      <c r="I100" s="12">
        <v>5754.14</v>
      </c>
      <c r="J100" s="1">
        <v>4802.31</v>
      </c>
      <c r="K100" s="1"/>
      <c r="L100" s="1">
        <v>8526</v>
      </c>
    </row>
    <row r="101" spans="7:12" ht="15">
      <c r="G101" s="1" t="s">
        <v>255</v>
      </c>
      <c r="H101" s="1">
        <v>8526</v>
      </c>
      <c r="I101" s="1">
        <v>5754.14</v>
      </c>
      <c r="J101" s="1">
        <v>5628.73</v>
      </c>
      <c r="K101" s="1"/>
      <c r="L101" s="1">
        <v>8651.45</v>
      </c>
    </row>
    <row r="102" spans="7:12" ht="15">
      <c r="G102" s="1" t="s">
        <v>270</v>
      </c>
      <c r="H102" s="1">
        <v>8651.45</v>
      </c>
      <c r="I102" s="1">
        <v>5755.2</v>
      </c>
      <c r="J102" s="1">
        <v>7077.78</v>
      </c>
      <c r="K102" s="1"/>
      <c r="L102" s="1">
        <v>7329.92</v>
      </c>
    </row>
    <row r="103" spans="10:15" ht="15">
      <c r="J103">
        <f>SUM(J90:J102)</f>
        <v>67476.15</v>
      </c>
      <c r="O103" t="s">
        <v>273</v>
      </c>
    </row>
  </sheetData>
  <sheetProtection/>
  <printOptions/>
  <pageMargins left="0.7086614173228347" right="0.7086614173228347" top="1.58" bottom="0.17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103"/>
  <sheetViews>
    <sheetView zoomScale="110" zoomScaleNormal="110" zoomScalePageLayoutView="0" workbookViewId="0" topLeftCell="A7">
      <pane xSplit="5" ySplit="5" topLeftCell="F12" activePane="bottomRight" state="frozen"/>
      <selection pane="topLeft" activeCell="Q72" sqref="Q72"/>
      <selection pane="topRight" activeCell="Q72" sqref="Q72"/>
      <selection pane="bottomLeft" activeCell="Q72" sqref="Q72"/>
      <selection pane="bottomRight"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4.71093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1" ht="3.75" customHeight="1"/>
    <row r="2" ht="15" hidden="1"/>
    <row r="3" spans="1:5" ht="15">
      <c r="A3" t="s">
        <v>276</v>
      </c>
      <c r="E3" t="str">
        <f>'[1]янв 12'!$F$49</f>
        <v>январь  2012г</v>
      </c>
    </row>
    <row r="4" ht="11.25" customHeight="1"/>
    <row r="5" ht="15" hidden="1"/>
    <row r="6" ht="15" hidden="1"/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57182.83</v>
      </c>
      <c r="C9" s="17">
        <v>22850.44</v>
      </c>
      <c r="D9" s="17">
        <v>19524.6</v>
      </c>
      <c r="E9" s="1"/>
      <c r="F9" s="17">
        <f>D9</f>
        <v>19524.6</v>
      </c>
      <c r="G9" s="17">
        <f>B9+C9-F9</f>
        <v>60508.670000000006</v>
      </c>
      <c r="H9" s="1"/>
    </row>
    <row r="10" spans="1:8" ht="15">
      <c r="A10" s="1" t="s">
        <v>11</v>
      </c>
      <c r="B10" s="17">
        <v>61926.96</v>
      </c>
      <c r="C10" s="17">
        <v>29915.91</v>
      </c>
      <c r="D10" s="17">
        <v>23877.71</v>
      </c>
      <c r="E10" s="1"/>
      <c r="F10" s="17">
        <f>D10</f>
        <v>23877.71</v>
      </c>
      <c r="G10" s="17">
        <f>B10+C10-F10</f>
        <v>67965.16</v>
      </c>
      <c r="H10" s="1"/>
    </row>
    <row r="11" spans="1:10" ht="15">
      <c r="A11" s="1" t="s">
        <v>12</v>
      </c>
      <c r="B11" s="1"/>
      <c r="C11" s="17">
        <f>SUM(C9:C10)</f>
        <v>52766.35</v>
      </c>
      <c r="D11" s="1"/>
      <c r="E11" s="1"/>
      <c r="F11" s="17">
        <f>SUM(F9:F10)</f>
        <v>43402.31</v>
      </c>
      <c r="G11" s="1"/>
      <c r="H11" s="1"/>
      <c r="J11" t="s">
        <v>77</v>
      </c>
    </row>
    <row r="12" ht="13.5" customHeight="1"/>
    <row r="13" ht="15" hidden="1"/>
    <row r="14" ht="15" hidden="1"/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3.5" customHeight="1" thickBot="1">
      <c r="A18" s="1"/>
      <c r="B18" s="1"/>
      <c r="C18" s="1"/>
      <c r="D18" s="1"/>
      <c r="E18" s="1"/>
      <c r="F18" s="1"/>
      <c r="G18" s="1"/>
      <c r="H18" s="6"/>
      <c r="I18" s="10"/>
      <c r="J18" s="7"/>
      <c r="K18" s="1"/>
      <c r="L18" s="1"/>
      <c r="M18" s="1"/>
    </row>
    <row r="19" spans="1:13" ht="15" hidden="1">
      <c r="A19" s="1"/>
      <c r="B19" s="1"/>
      <c r="C19" s="1"/>
      <c r="D19" s="1"/>
      <c r="E19" s="1"/>
      <c r="F19" s="1"/>
      <c r="G19" s="1"/>
      <c r="H19" s="1"/>
      <c r="I19" s="9"/>
      <c r="J19" s="1"/>
      <c r="K19" s="1">
        <v>3</v>
      </c>
      <c r="L19" s="1"/>
      <c r="M19" s="1"/>
    </row>
    <row r="20" spans="1:13" ht="15" hidden="1">
      <c r="A20" s="1"/>
      <c r="B20" s="1"/>
      <c r="C20" s="1"/>
      <c r="D20" s="1"/>
      <c r="E20" s="1"/>
      <c r="F20" s="1"/>
      <c r="G20" s="1"/>
      <c r="H20" s="1"/>
      <c r="I20" s="9"/>
      <c r="J20" s="1"/>
      <c r="K20" s="1"/>
      <c r="L20" s="1"/>
      <c r="M20" s="1"/>
    </row>
    <row r="21" spans="1:13" ht="15">
      <c r="A21" s="1"/>
      <c r="B21" s="13"/>
      <c r="C21" s="1" t="s">
        <v>281</v>
      </c>
      <c r="D21" s="1"/>
      <c r="E21" s="1"/>
      <c r="F21" s="1"/>
      <c r="G21" s="1"/>
      <c r="H21" s="17">
        <v>2766.6</v>
      </c>
      <c r="I21" s="9"/>
      <c r="J21" s="1" t="s">
        <v>225</v>
      </c>
      <c r="K21" s="1" t="s">
        <v>275</v>
      </c>
      <c r="L21" s="1"/>
      <c r="M21" s="17">
        <v>2766.6</v>
      </c>
    </row>
    <row r="22" spans="1:13" ht="16.5" customHeight="1">
      <c r="A22" s="1"/>
      <c r="B22" s="13"/>
      <c r="C22" s="1" t="s">
        <v>282</v>
      </c>
      <c r="D22" s="1"/>
      <c r="E22" s="1"/>
      <c r="F22" s="1"/>
      <c r="G22" s="1"/>
      <c r="H22" s="17">
        <v>16146.93</v>
      </c>
      <c r="I22" s="9"/>
      <c r="J22" s="1"/>
      <c r="K22" s="1"/>
      <c r="L22" s="1"/>
      <c r="M22" s="1"/>
    </row>
    <row r="23" spans="1:13" ht="1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 t="s">
        <v>28</v>
      </c>
      <c r="H28" s="17">
        <f>SUM(H21:H27)</f>
        <v>18913.53</v>
      </c>
      <c r="I28" s="1"/>
      <c r="J28" s="1" t="s">
        <v>31</v>
      </c>
      <c r="K28" s="1"/>
      <c r="L28" s="1"/>
      <c r="M28" s="17">
        <f>SUM(M21:M27)</f>
        <v>2766.6</v>
      </c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7">
        <v>4471.7</v>
      </c>
      <c r="F30" s="1">
        <v>1.68</v>
      </c>
      <c r="G30" s="1"/>
      <c r="H30" s="19">
        <f>E30*F30</f>
        <v>7512.455999999999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29</v>
      </c>
      <c r="D31" s="1"/>
      <c r="E31" s="17">
        <v>4471.7</v>
      </c>
      <c r="F31" s="1">
        <v>2.22</v>
      </c>
      <c r="G31" s="1"/>
      <c r="H31" s="19">
        <f>E31*F31</f>
        <v>9927.174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7">
        <v>4471.7</v>
      </c>
      <c r="F32" s="1">
        <v>0.69</v>
      </c>
      <c r="G32" s="1"/>
      <c r="H32" s="19">
        <f>E32*F32</f>
        <v>3085.4729999999995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7">
        <v>4471.7</v>
      </c>
      <c r="F33" s="1">
        <v>1.14</v>
      </c>
      <c r="G33" s="1"/>
      <c r="H33" s="19">
        <f>E33*F33</f>
        <v>5097.737999999999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277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8" t="s">
        <v>84</v>
      </c>
      <c r="D36" s="1"/>
      <c r="E36" s="17">
        <v>4471.7</v>
      </c>
      <c r="F36" s="1">
        <v>0.57</v>
      </c>
      <c r="G36" s="1"/>
      <c r="H36" s="19">
        <f>E36*F36</f>
        <v>2548.8689999999997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37</v>
      </c>
      <c r="D39" s="1"/>
      <c r="E39" s="17">
        <v>4471.7</v>
      </c>
      <c r="F39" s="1">
        <v>0.39</v>
      </c>
      <c r="G39" s="1"/>
      <c r="H39" s="19">
        <f>E39*F39</f>
        <v>1743.963</v>
      </c>
      <c r="I39" s="1"/>
      <c r="J39" s="1"/>
      <c r="K39" s="1"/>
      <c r="L39" s="1"/>
      <c r="M39" s="1"/>
    </row>
    <row r="40" spans="1:13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5" t="s">
        <v>31</v>
      </c>
      <c r="H42" s="22">
        <f>SUM(H28:H41)</f>
        <v>48829.202999999994</v>
      </c>
      <c r="I42" s="1"/>
      <c r="J42" s="1"/>
      <c r="K42" s="1"/>
      <c r="L42" s="1"/>
      <c r="M42" s="1"/>
    </row>
    <row r="43" spans="1:1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ht="15">
      <c r="D47" t="s">
        <v>39</v>
      </c>
    </row>
    <row r="48" ht="14.25" customHeight="1">
      <c r="D48" t="s">
        <v>41</v>
      </c>
    </row>
    <row r="49" ht="15" hidden="1"/>
    <row r="50" ht="15" hidden="1"/>
    <row r="51" spans="8:10" ht="15">
      <c r="H51" t="s">
        <v>43</v>
      </c>
      <c r="J51" t="s">
        <v>173</v>
      </c>
    </row>
    <row r="52" spans="9:10" ht="15">
      <c r="I52" t="s">
        <v>174</v>
      </c>
      <c r="J52" t="s">
        <v>71</v>
      </c>
    </row>
    <row r="53" spans="7:9" ht="15">
      <c r="G53">
        <v>4471.7</v>
      </c>
      <c r="I53" t="str">
        <f>E3</f>
        <v>январь  2012г</v>
      </c>
    </row>
    <row r="54" spans="7:18" ht="15">
      <c r="G54" s="1" t="s">
        <v>45</v>
      </c>
      <c r="H54" s="1" t="s">
        <v>46</v>
      </c>
      <c r="I54" s="1"/>
      <c r="J54" s="1"/>
      <c r="K54" s="1" t="s">
        <v>47</v>
      </c>
      <c r="L54" s="1" t="s">
        <v>48</v>
      </c>
      <c r="N54" s="1" t="s">
        <v>16</v>
      </c>
      <c r="O54" s="1"/>
      <c r="P54" s="1"/>
      <c r="Q54" s="1"/>
      <c r="R54" s="1"/>
    </row>
    <row r="55" spans="7:18" ht="15.75" thickBot="1">
      <c r="G55" s="3">
        <v>1</v>
      </c>
      <c r="H55" s="4" t="s">
        <v>278</v>
      </c>
      <c r="I55" s="3"/>
      <c r="J55" s="3"/>
      <c r="K55" s="3" t="s">
        <v>50</v>
      </c>
      <c r="L55" s="17">
        <f>C11</f>
        <v>52766.35</v>
      </c>
      <c r="N55" s="8" t="s">
        <v>21</v>
      </c>
      <c r="O55" s="1" t="s">
        <v>22</v>
      </c>
      <c r="P55" s="1" t="s">
        <v>23</v>
      </c>
      <c r="Q55" s="1" t="s">
        <v>24</v>
      </c>
      <c r="R55" s="1" t="s">
        <v>25</v>
      </c>
    </row>
    <row r="56" spans="7:18" ht="7.5" customHeight="1" thickBot="1">
      <c r="G56" s="1"/>
      <c r="H56" s="1"/>
      <c r="I56" s="1"/>
      <c r="J56" s="1"/>
      <c r="K56" s="1"/>
      <c r="L56" s="1"/>
      <c r="N56" s="10"/>
      <c r="O56" s="7"/>
      <c r="P56" s="1"/>
      <c r="Q56" s="1"/>
      <c r="R56" s="1"/>
    </row>
    <row r="57" spans="7:18" ht="15">
      <c r="G57" s="3">
        <v>2</v>
      </c>
      <c r="H57" s="4" t="s">
        <v>2</v>
      </c>
      <c r="I57" s="3"/>
      <c r="J57" s="3"/>
      <c r="K57" s="3" t="s">
        <v>50</v>
      </c>
      <c r="L57" s="17">
        <f>F11</f>
        <v>43402.31</v>
      </c>
      <c r="N57" s="9"/>
      <c r="O57" s="1"/>
      <c r="P57" s="1"/>
      <c r="Q57" s="1"/>
      <c r="R57" s="1"/>
    </row>
    <row r="58" spans="7:18" ht="15">
      <c r="G58" s="1">
        <v>3</v>
      </c>
      <c r="H58" s="1" t="s">
        <v>52</v>
      </c>
      <c r="I58" s="1"/>
      <c r="J58" s="1"/>
      <c r="K58" s="1" t="s">
        <v>50</v>
      </c>
      <c r="L58" s="1"/>
      <c r="N58" s="1"/>
      <c r="O58" s="1"/>
      <c r="P58" s="1"/>
      <c r="Q58" s="1"/>
      <c r="R58" s="1"/>
    </row>
    <row r="59" spans="7:18" ht="15">
      <c r="G59" s="1">
        <v>4</v>
      </c>
      <c r="H59" s="5" t="s">
        <v>53</v>
      </c>
      <c r="I59" s="1"/>
      <c r="J59" s="1"/>
      <c r="K59" s="5" t="s">
        <v>50</v>
      </c>
      <c r="L59" s="21">
        <f>SUM(L60:L71)</f>
        <v>48829.202999999994</v>
      </c>
      <c r="M59" s="23">
        <f>L59-H42</f>
        <v>0</v>
      </c>
      <c r="N59" s="1"/>
      <c r="O59" s="1" t="s">
        <v>96</v>
      </c>
      <c r="P59" s="1"/>
      <c r="Q59" s="1"/>
      <c r="R59" s="1"/>
    </row>
    <row r="60" spans="7:18" ht="15">
      <c r="G60" s="1"/>
      <c r="H60" s="5" t="s">
        <v>11</v>
      </c>
      <c r="I60" s="1"/>
      <c r="J60" s="1"/>
      <c r="K60" s="1"/>
      <c r="L60" s="1"/>
      <c r="N60" s="1"/>
      <c r="O60" s="1"/>
      <c r="P60" s="1"/>
      <c r="Q60" s="1"/>
      <c r="R60" s="1"/>
    </row>
    <row r="61" spans="7:18" ht="15">
      <c r="G61" s="1">
        <v>1.68</v>
      </c>
      <c r="H61" s="1" t="s">
        <v>150</v>
      </c>
      <c r="I61" s="1" t="s">
        <v>151</v>
      </c>
      <c r="J61" s="1"/>
      <c r="K61" s="1" t="s">
        <v>50</v>
      </c>
      <c r="L61" s="19">
        <f>H30</f>
        <v>7512.455999999999</v>
      </c>
      <c r="N61" s="1"/>
      <c r="O61" s="1"/>
      <c r="P61" s="1"/>
      <c r="Q61" s="1"/>
      <c r="R61" s="1"/>
    </row>
    <row r="62" spans="7:18" ht="15">
      <c r="G62" s="1">
        <v>2.22</v>
      </c>
      <c r="H62" s="1" t="s">
        <v>152</v>
      </c>
      <c r="I62" s="1"/>
      <c r="J62" s="1"/>
      <c r="K62" s="1" t="s">
        <v>50</v>
      </c>
      <c r="L62" s="1"/>
      <c r="N62" s="1"/>
      <c r="O62" s="1"/>
      <c r="P62" s="1"/>
      <c r="Q62" s="1"/>
      <c r="R62" s="1"/>
    </row>
    <row r="63" spans="7:18" ht="15">
      <c r="G63" s="1"/>
      <c r="H63" s="1" t="s">
        <v>153</v>
      </c>
      <c r="I63" s="1"/>
      <c r="J63" s="1"/>
      <c r="K63" s="1" t="s">
        <v>50</v>
      </c>
      <c r="L63" s="19">
        <f>H31</f>
        <v>9927.174</v>
      </c>
      <c r="N63" s="1"/>
      <c r="O63" s="1"/>
      <c r="P63" s="1"/>
      <c r="Q63" s="1"/>
      <c r="R63" s="1"/>
    </row>
    <row r="64" spans="7:18" ht="15">
      <c r="G64" s="1">
        <v>0.69</v>
      </c>
      <c r="H64" s="1" t="s">
        <v>154</v>
      </c>
      <c r="I64" s="1"/>
      <c r="J64" s="1"/>
      <c r="K64" s="1" t="s">
        <v>50</v>
      </c>
      <c r="L64" s="1"/>
      <c r="N64" s="1"/>
      <c r="O64" s="1"/>
      <c r="P64" s="1" t="s">
        <v>31</v>
      </c>
      <c r="Q64" s="1"/>
      <c r="R64" s="1">
        <f>SUM(R57:R63)</f>
        <v>0</v>
      </c>
    </row>
    <row r="65" spans="7:18" ht="15">
      <c r="G65" s="1"/>
      <c r="H65" s="1" t="s">
        <v>155</v>
      </c>
      <c r="I65" s="1"/>
      <c r="J65" s="1"/>
      <c r="K65" s="1"/>
      <c r="L65" s="19">
        <f>H32</f>
        <v>3085.4729999999995</v>
      </c>
      <c r="N65" s="9"/>
      <c r="O65" s="1"/>
      <c r="P65" s="1"/>
      <c r="Q65" s="1"/>
      <c r="R65" s="1"/>
    </row>
    <row r="66" spans="7:18" ht="15">
      <c r="G66" s="1">
        <v>1.14</v>
      </c>
      <c r="H66" s="1" t="s">
        <v>156</v>
      </c>
      <c r="I66" s="1"/>
      <c r="J66" s="1"/>
      <c r="K66" s="1"/>
      <c r="L66" s="1"/>
      <c r="N66" s="1"/>
      <c r="O66" s="1"/>
      <c r="P66" s="1"/>
      <c r="Q66" s="1"/>
      <c r="R66" s="1"/>
    </row>
    <row r="67" spans="7:18" ht="15">
      <c r="G67" s="1"/>
      <c r="H67" s="1" t="s">
        <v>157</v>
      </c>
      <c r="I67" s="1"/>
      <c r="J67" s="1" t="s">
        <v>158</v>
      </c>
      <c r="K67" s="1"/>
      <c r="L67" s="19">
        <f>H33</f>
        <v>5097.737999999999</v>
      </c>
      <c r="N67" s="1"/>
      <c r="O67" s="1"/>
      <c r="P67" s="1"/>
      <c r="Q67" s="1"/>
      <c r="R67" s="1"/>
    </row>
    <row r="68" spans="7:18" ht="15">
      <c r="G68" s="1">
        <v>0.57</v>
      </c>
      <c r="H68" s="1" t="s">
        <v>154</v>
      </c>
      <c r="I68" s="1"/>
      <c r="J68" s="1"/>
      <c r="K68" s="1"/>
      <c r="L68" s="19">
        <f>H36</f>
        <v>2548.8689999999997</v>
      </c>
      <c r="N68" s="1"/>
      <c r="O68" s="1"/>
      <c r="P68" s="1"/>
      <c r="Q68" s="1"/>
      <c r="R68" s="1"/>
    </row>
    <row r="69" spans="7:18" ht="15">
      <c r="G69" s="1"/>
      <c r="H69" s="1" t="s">
        <v>159</v>
      </c>
      <c r="I69" s="1"/>
      <c r="J69" s="1"/>
      <c r="K69" s="1"/>
      <c r="L69" s="1"/>
      <c r="N69" s="1"/>
      <c r="O69" s="1"/>
      <c r="P69" s="1"/>
      <c r="Q69" s="1"/>
      <c r="R69" s="1"/>
    </row>
    <row r="70" spans="7:18" ht="15">
      <c r="G70" s="1">
        <v>0.39</v>
      </c>
      <c r="H70" s="11" t="s">
        <v>160</v>
      </c>
      <c r="I70" s="1"/>
      <c r="J70" s="1"/>
      <c r="K70" s="1" t="s">
        <v>50</v>
      </c>
      <c r="L70" s="19">
        <f>H39</f>
        <v>1743.963</v>
      </c>
      <c r="N70" s="1"/>
      <c r="O70" s="1"/>
      <c r="P70" s="1"/>
      <c r="Q70" s="1"/>
      <c r="R70" s="1"/>
    </row>
    <row r="71" spans="7:18" ht="15">
      <c r="G71" s="3">
        <v>5.11</v>
      </c>
      <c r="H71" s="4" t="s">
        <v>61</v>
      </c>
      <c r="I71" s="3"/>
      <c r="J71" s="3"/>
      <c r="K71" s="3"/>
      <c r="L71" s="3">
        <f>SUM(L72:L73)</f>
        <v>18913.53</v>
      </c>
      <c r="N71" s="1"/>
      <c r="O71" s="1"/>
      <c r="P71" s="1"/>
      <c r="Q71" s="1"/>
      <c r="R71" s="1"/>
    </row>
    <row r="72" spans="7:18" ht="15">
      <c r="G72" s="1"/>
      <c r="H72" s="1" t="s">
        <v>281</v>
      </c>
      <c r="I72" s="1"/>
      <c r="J72" s="1"/>
      <c r="K72" s="1"/>
      <c r="L72" s="17">
        <v>2766.6</v>
      </c>
      <c r="N72" s="1"/>
      <c r="O72" s="1"/>
      <c r="P72" s="1"/>
      <c r="Q72" s="1"/>
      <c r="R72" s="1"/>
    </row>
    <row r="73" spans="7:18" ht="13.5" customHeight="1">
      <c r="G73" s="1"/>
      <c r="H73" s="1" t="s">
        <v>282</v>
      </c>
      <c r="I73" s="1"/>
      <c r="J73" s="1"/>
      <c r="K73" s="1"/>
      <c r="L73" s="17">
        <v>16146.93</v>
      </c>
      <c r="N73" s="1"/>
      <c r="O73" s="1"/>
      <c r="P73" s="1"/>
      <c r="Q73" s="1"/>
      <c r="R73" s="1"/>
    </row>
    <row r="74" spans="7:18" ht="13.5" customHeight="1"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</row>
    <row r="75" spans="7:18" ht="15.75" customHeight="1"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</row>
    <row r="76" spans="7:18" ht="15" hidden="1">
      <c r="G76" s="1"/>
      <c r="H76" s="1"/>
      <c r="I76" s="1"/>
      <c r="J76" s="1"/>
      <c r="K76" s="1"/>
      <c r="L76" s="1"/>
      <c r="N76" s="1"/>
      <c r="O76" s="1"/>
      <c r="P76" s="1"/>
      <c r="Q76" s="1"/>
      <c r="R76" s="1"/>
    </row>
    <row r="77" spans="7:18" ht="15" hidden="1">
      <c r="G77" s="1"/>
      <c r="H77" s="1"/>
      <c r="I77" s="1"/>
      <c r="J77" s="1"/>
      <c r="K77" s="1"/>
      <c r="L77" s="1"/>
      <c r="N77" s="1"/>
      <c r="O77" s="1"/>
      <c r="P77" s="1"/>
      <c r="Q77" s="1"/>
      <c r="R77" s="1"/>
    </row>
    <row r="78" spans="7:18" ht="15" hidden="1"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/>
      <c r="H79" s="1"/>
      <c r="I79" s="1"/>
      <c r="J79" s="1"/>
      <c r="K79" s="1" t="s">
        <v>50</v>
      </c>
      <c r="L79" s="1"/>
      <c r="N79" s="1"/>
      <c r="O79" s="1"/>
      <c r="P79" s="1"/>
      <c r="Q79" s="1"/>
      <c r="R79" s="1"/>
    </row>
    <row r="80" spans="7:18" ht="15">
      <c r="G80" s="1"/>
      <c r="H80" s="1" t="s">
        <v>231</v>
      </c>
      <c r="I80" s="1"/>
      <c r="J80" s="1"/>
      <c r="K80" s="1"/>
      <c r="L80" s="1"/>
      <c r="N80" s="1"/>
      <c r="O80" s="1"/>
      <c r="P80" s="1"/>
      <c r="Q80" s="1"/>
      <c r="R80" s="1"/>
    </row>
    <row r="81" spans="7:18" ht="15">
      <c r="G81" s="1" t="s">
        <v>293</v>
      </c>
      <c r="H81" s="1" t="s">
        <v>64</v>
      </c>
      <c r="I81" s="1"/>
      <c r="J81" s="1"/>
      <c r="K81" s="1"/>
      <c r="L81" s="17">
        <v>0</v>
      </c>
      <c r="N81" s="1"/>
      <c r="O81" s="1"/>
      <c r="P81" s="1"/>
      <c r="Q81" s="1"/>
      <c r="R81" s="1"/>
    </row>
    <row r="82" spans="7:18" ht="15" customHeight="1">
      <c r="G82" s="1"/>
      <c r="H82" s="1" t="s">
        <v>294</v>
      </c>
      <c r="I82" s="1"/>
      <c r="J82" s="1"/>
      <c r="K82" s="1" t="s">
        <v>50</v>
      </c>
      <c r="L82" s="17">
        <f>декаб2011г!L86</f>
        <v>-58324.94</v>
      </c>
      <c r="N82" s="1"/>
      <c r="O82" s="1"/>
      <c r="P82" s="1"/>
      <c r="Q82" s="1"/>
      <c r="R82" s="1"/>
    </row>
    <row r="83" spans="7:18" ht="15" hidden="1">
      <c r="G83" s="1">
        <v>7</v>
      </c>
      <c r="H83" s="1" t="s">
        <v>66</v>
      </c>
      <c r="I83" s="1"/>
      <c r="J83" s="1"/>
      <c r="K83" s="1" t="s">
        <v>50</v>
      </c>
      <c r="L83" s="1">
        <v>6150.6</v>
      </c>
      <c r="N83" s="1"/>
      <c r="O83" s="1"/>
      <c r="P83" s="1"/>
      <c r="Q83" s="1"/>
      <c r="R83" s="1"/>
    </row>
    <row r="84" spans="7:18" ht="15">
      <c r="G84" s="1"/>
      <c r="H84" s="1"/>
      <c r="I84" s="1"/>
      <c r="J84" s="1"/>
      <c r="K84" s="1" t="s">
        <v>50</v>
      </c>
      <c r="L84" s="1"/>
      <c r="N84" s="1"/>
      <c r="O84" s="1"/>
      <c r="P84" s="1"/>
      <c r="Q84" s="1"/>
      <c r="R84" s="1"/>
    </row>
    <row r="85" spans="7:18" ht="15">
      <c r="G85" s="1"/>
      <c r="H85" s="1" t="s">
        <v>67</v>
      </c>
      <c r="I85" s="1"/>
      <c r="J85" s="1"/>
      <c r="K85" s="1" t="s">
        <v>50</v>
      </c>
      <c r="L85" s="20">
        <f>L82+L57-L59+J102</f>
        <v>-59254.043</v>
      </c>
      <c r="N85" s="1"/>
      <c r="O85" s="1"/>
      <c r="P85" s="1"/>
      <c r="Q85" s="1"/>
      <c r="R85" s="1"/>
    </row>
    <row r="86" spans="7:18" ht="15">
      <c r="G86" s="1"/>
      <c r="H86" s="1" t="s">
        <v>295</v>
      </c>
      <c r="I86" s="1"/>
      <c r="J86" s="1"/>
      <c r="K86" s="1" t="s">
        <v>50</v>
      </c>
      <c r="L86" s="1"/>
      <c r="N86" s="1"/>
      <c r="O86" s="1"/>
      <c r="P86" s="1"/>
      <c r="Q86" s="1"/>
      <c r="R86" s="1"/>
    </row>
    <row r="87" spans="9:15" ht="15">
      <c r="I87" t="s">
        <v>69</v>
      </c>
      <c r="O87" t="s">
        <v>70</v>
      </c>
    </row>
    <row r="88" spans="7:12" ht="15">
      <c r="G88" s="1" t="s">
        <v>135</v>
      </c>
      <c r="H88" s="1" t="s">
        <v>136</v>
      </c>
      <c r="I88" s="1"/>
      <c r="J88" s="1" t="s">
        <v>138</v>
      </c>
      <c r="K88" s="1"/>
      <c r="L88" s="1" t="s">
        <v>139</v>
      </c>
    </row>
    <row r="89" spans="7:12" ht="15">
      <c r="G89" s="1" t="s">
        <v>133</v>
      </c>
      <c r="H89" s="1"/>
      <c r="I89" s="1">
        <v>5754.45</v>
      </c>
      <c r="J89" s="1">
        <v>2593.14</v>
      </c>
      <c r="K89" s="1"/>
      <c r="L89" s="1">
        <v>3159.81</v>
      </c>
    </row>
    <row r="90" spans="7:12" ht="15">
      <c r="G90" s="1" t="s">
        <v>162</v>
      </c>
      <c r="H90" s="1">
        <v>3159.81</v>
      </c>
      <c r="I90" s="1">
        <v>5754.45</v>
      </c>
      <c r="J90" s="1">
        <v>4159.35</v>
      </c>
      <c r="K90" s="1"/>
      <c r="L90" s="1">
        <v>4754.91</v>
      </c>
    </row>
    <row r="91" spans="7:12" ht="15">
      <c r="G91" s="1" t="s">
        <v>180</v>
      </c>
      <c r="H91" s="1">
        <v>4754.91</v>
      </c>
      <c r="I91" s="1">
        <v>5754.6</v>
      </c>
      <c r="J91" s="1">
        <v>4638.66</v>
      </c>
      <c r="K91" s="1"/>
      <c r="L91" s="1">
        <v>5870.85</v>
      </c>
    </row>
    <row r="92" spans="7:12" ht="15">
      <c r="G92" s="12" t="s">
        <v>194</v>
      </c>
      <c r="H92" s="1">
        <v>5870.85</v>
      </c>
      <c r="I92" s="1">
        <v>5754.56</v>
      </c>
      <c r="J92" s="12">
        <v>5931.56</v>
      </c>
      <c r="K92" s="1"/>
      <c r="L92" s="12">
        <v>5693.87</v>
      </c>
    </row>
    <row r="93" spans="7:12" ht="15">
      <c r="G93" s="1" t="s">
        <v>202</v>
      </c>
      <c r="H93" s="1">
        <v>5693.87</v>
      </c>
      <c r="I93" s="1">
        <v>5754.15</v>
      </c>
      <c r="J93" s="1">
        <v>5311.25</v>
      </c>
      <c r="K93" s="1"/>
      <c r="L93" s="1">
        <v>6136.77</v>
      </c>
    </row>
    <row r="94" spans="7:12" ht="15">
      <c r="G94" s="1" t="s">
        <v>212</v>
      </c>
      <c r="H94" s="1">
        <v>6136.77</v>
      </c>
      <c r="I94" s="1">
        <v>5754.15</v>
      </c>
      <c r="J94" s="1">
        <v>5617.71</v>
      </c>
      <c r="K94" s="1"/>
      <c r="L94" s="1">
        <v>6273.21</v>
      </c>
    </row>
    <row r="95" spans="7:12" ht="15">
      <c r="G95" s="1" t="s">
        <v>215</v>
      </c>
      <c r="H95" s="1">
        <v>6273.21</v>
      </c>
      <c r="I95" s="1">
        <v>5754.15</v>
      </c>
      <c r="J95" s="1">
        <v>4826.36</v>
      </c>
      <c r="K95" s="1"/>
      <c r="L95" s="1">
        <v>7201.01</v>
      </c>
    </row>
    <row r="96" spans="7:12" ht="15">
      <c r="G96" s="1" t="s">
        <v>228</v>
      </c>
      <c r="H96" s="1">
        <v>7201.01</v>
      </c>
      <c r="I96" s="1">
        <v>5754.15</v>
      </c>
      <c r="J96" s="1">
        <v>6286.8</v>
      </c>
      <c r="K96" s="1"/>
      <c r="L96" s="1">
        <v>6668.36</v>
      </c>
    </row>
    <row r="97" spans="7:12" ht="15">
      <c r="G97" s="1" t="s">
        <v>234</v>
      </c>
      <c r="H97" s="1">
        <v>6668.36</v>
      </c>
      <c r="I97" s="1">
        <v>5754.14</v>
      </c>
      <c r="J97" s="1">
        <v>4800.01</v>
      </c>
      <c r="K97" s="1"/>
      <c r="L97" s="1">
        <v>7622.49</v>
      </c>
    </row>
    <row r="98" spans="7:12" ht="15">
      <c r="G98" s="12" t="s">
        <v>237</v>
      </c>
      <c r="H98" s="12">
        <v>7622.49</v>
      </c>
      <c r="I98" s="12">
        <v>5754.17</v>
      </c>
      <c r="J98" s="12">
        <v>5802.49</v>
      </c>
      <c r="K98" s="1"/>
      <c r="L98" s="12">
        <v>7574.17</v>
      </c>
    </row>
    <row r="99" spans="7:12" ht="15">
      <c r="G99" s="1" t="s">
        <v>244</v>
      </c>
      <c r="H99" s="12">
        <v>7574.17</v>
      </c>
      <c r="I99" s="12">
        <v>5754.14</v>
      </c>
      <c r="J99" s="1">
        <v>4802.31</v>
      </c>
      <c r="K99" s="1"/>
      <c r="L99" s="1">
        <v>8526</v>
      </c>
    </row>
    <row r="100" spans="7:12" ht="15">
      <c r="G100" s="1" t="s">
        <v>255</v>
      </c>
      <c r="H100" s="1">
        <v>8526</v>
      </c>
      <c r="I100" s="1">
        <v>5754.14</v>
      </c>
      <c r="J100" s="1">
        <v>5628.73</v>
      </c>
      <c r="K100" s="1"/>
      <c r="L100" s="1">
        <v>8651.45</v>
      </c>
    </row>
    <row r="101" spans="7:12" ht="15">
      <c r="G101" s="1" t="s">
        <v>270</v>
      </c>
      <c r="H101" s="1">
        <v>8651.45</v>
      </c>
      <c r="I101" s="1">
        <v>5755.2</v>
      </c>
      <c r="J101" s="1">
        <v>7077.78</v>
      </c>
      <c r="K101" s="1"/>
      <c r="L101" s="1">
        <v>7329.92</v>
      </c>
    </row>
    <row r="102" spans="7:15" ht="15">
      <c r="G102" s="17" t="s">
        <v>279</v>
      </c>
      <c r="H102" s="17">
        <f>L101</f>
        <v>7329.92</v>
      </c>
      <c r="I102" s="17">
        <v>5755.2</v>
      </c>
      <c r="J102" s="17">
        <v>4497.79</v>
      </c>
      <c r="K102" s="17"/>
      <c r="L102" s="17">
        <f>H102+I102-J102</f>
        <v>8587.329999999998</v>
      </c>
      <c r="O102" t="s">
        <v>273</v>
      </c>
    </row>
    <row r="103" ht="15">
      <c r="J103">
        <f>SUM(J89:J102)</f>
        <v>71973.93999999999</v>
      </c>
    </row>
  </sheetData>
  <sheetProtection/>
  <mergeCells count="1">
    <mergeCell ref="C16:D17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101"/>
  <sheetViews>
    <sheetView zoomScalePageLayoutView="0" workbookViewId="0" topLeftCell="A28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88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17300.98</v>
      </c>
      <c r="C9" s="1">
        <v>28117.56</v>
      </c>
      <c r="D9" s="1">
        <v>21710.61</v>
      </c>
      <c r="E9" s="1"/>
      <c r="F9" s="1">
        <f>SUM(D9:E9)</f>
        <v>21710.61</v>
      </c>
      <c r="G9" s="1">
        <v>23707.73</v>
      </c>
      <c r="H9" s="1"/>
    </row>
    <row r="10" spans="1:8" ht="15">
      <c r="A10" s="1" t="s">
        <v>11</v>
      </c>
      <c r="B10" s="1">
        <v>11428.55</v>
      </c>
      <c r="C10" s="1">
        <v>18730.34</v>
      </c>
      <c r="D10" s="1">
        <v>16713.19</v>
      </c>
      <c r="E10" s="1"/>
      <c r="F10" s="1">
        <f>SUM(D10:E10)</f>
        <v>16713.19</v>
      </c>
      <c r="G10" s="1">
        <v>13445.7</v>
      </c>
      <c r="H10" s="1"/>
    </row>
    <row r="11" spans="1:10" ht="15">
      <c r="A11" s="1" t="s">
        <v>12</v>
      </c>
      <c r="B11" s="1">
        <v>0</v>
      </c>
      <c r="C11" s="3">
        <f>SUM(C9:C10)</f>
        <v>46847.9</v>
      </c>
      <c r="D11" s="1"/>
      <c r="E11" s="1"/>
      <c r="F11" s="3">
        <f>SUM(F9:F10)</f>
        <v>38423.8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2"/>
      <c r="C19" s="1"/>
      <c r="D19" s="1"/>
      <c r="E19" s="1" t="s">
        <v>26</v>
      </c>
      <c r="F19" s="1">
        <v>330.68</v>
      </c>
      <c r="G19" s="1"/>
      <c r="H19" s="1"/>
      <c r="I19" s="1"/>
      <c r="J19" s="1"/>
      <c r="K19" s="1"/>
      <c r="L19" s="1"/>
      <c r="M19" s="1"/>
    </row>
    <row r="20" spans="1:13" ht="15">
      <c r="A20" s="1"/>
      <c r="B20" s="1" t="s">
        <v>83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 t="s">
        <v>81</v>
      </c>
      <c r="C22" s="1" t="s">
        <v>82</v>
      </c>
      <c r="D22" s="1"/>
      <c r="E22" s="1"/>
      <c r="F22" s="1"/>
      <c r="G22" s="1"/>
      <c r="H22" s="1">
        <v>4031.04</v>
      </c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 t="s">
        <v>29</v>
      </c>
      <c r="D33" s="1"/>
      <c r="E33" s="1">
        <v>4470.4</v>
      </c>
      <c r="F33" s="1" t="s">
        <v>30</v>
      </c>
      <c r="G33" s="1"/>
      <c r="H33" s="1">
        <v>7063.23</v>
      </c>
      <c r="I33" s="1"/>
      <c r="J33" s="1"/>
      <c r="K33" s="1"/>
      <c r="L33" s="1" t="s">
        <v>31</v>
      </c>
      <c r="M33" s="1"/>
    </row>
    <row r="34" spans="1:13" ht="15">
      <c r="A34" s="1"/>
      <c r="B34" s="1"/>
      <c r="C34" s="1"/>
      <c r="D34" s="1"/>
      <c r="E34" s="1"/>
      <c r="F34" s="1"/>
      <c r="G34" s="1">
        <v>307.96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33</v>
      </c>
      <c r="D36" s="1"/>
      <c r="E36" s="1"/>
      <c r="F36" s="1" t="s">
        <v>34</v>
      </c>
      <c r="G36" s="1">
        <v>7621.61</v>
      </c>
      <c r="H36" s="1">
        <v>14752.32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 t="s">
        <v>35</v>
      </c>
      <c r="F37" s="1" t="s">
        <v>36</v>
      </c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 t="s">
        <v>84</v>
      </c>
      <c r="D38" s="1"/>
      <c r="E38" s="1"/>
      <c r="F38" s="1">
        <v>0.57</v>
      </c>
      <c r="G38" s="1"/>
      <c r="H38" s="1">
        <v>2548.12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357</v>
      </c>
      <c r="D39" s="1"/>
      <c r="E39" s="1"/>
      <c r="F39" s="1"/>
      <c r="G39" s="1">
        <v>3426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37</v>
      </c>
      <c r="D41" s="1"/>
      <c r="E41" s="1">
        <v>0.32</v>
      </c>
      <c r="F41" s="1"/>
      <c r="G41" s="1"/>
      <c r="H41" s="1">
        <v>1568.48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31</v>
      </c>
      <c r="M42" s="1">
        <v>0</v>
      </c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 t="s">
        <v>31</v>
      </c>
      <c r="H44" s="1">
        <f>SUM(H22:H43)</f>
        <v>29963.19</v>
      </c>
      <c r="I44" s="1"/>
      <c r="J44" s="1"/>
      <c r="K44" s="1"/>
      <c r="L44" s="1" t="s">
        <v>31</v>
      </c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5" ht="15">
      <c r="D49" t="s">
        <v>39</v>
      </c>
      <c r="E49" t="s">
        <v>40</v>
      </c>
    </row>
    <row r="50" ht="15">
      <c r="D50" t="s">
        <v>41</v>
      </c>
    </row>
    <row r="51" ht="15">
      <c r="G51" t="s">
        <v>80</v>
      </c>
    </row>
    <row r="59" ht="15">
      <c r="F59" t="s">
        <v>42</v>
      </c>
    </row>
    <row r="64" ht="15">
      <c r="J64" t="s">
        <v>43</v>
      </c>
    </row>
    <row r="65" ht="15">
      <c r="J65" t="s">
        <v>44</v>
      </c>
    </row>
    <row r="66" ht="15">
      <c r="J66" t="s">
        <v>71</v>
      </c>
    </row>
    <row r="67" spans="7:10" ht="15">
      <c r="G67">
        <v>4901.5</v>
      </c>
      <c r="J67" t="s">
        <v>86</v>
      </c>
    </row>
    <row r="69" spans="7:12" ht="15">
      <c r="G69" s="1" t="s">
        <v>45</v>
      </c>
      <c r="H69" s="1" t="s">
        <v>46</v>
      </c>
      <c r="I69" s="1"/>
      <c r="J69" s="1"/>
      <c r="K69" s="1" t="s">
        <v>47</v>
      </c>
      <c r="L69" s="1" t="s">
        <v>48</v>
      </c>
    </row>
    <row r="70" spans="7:12" ht="15">
      <c r="G70" s="3">
        <v>1</v>
      </c>
      <c r="H70" s="3" t="s">
        <v>49</v>
      </c>
      <c r="I70" s="3"/>
      <c r="J70" s="3"/>
      <c r="K70" s="3" t="s">
        <v>50</v>
      </c>
      <c r="L70" s="3">
        <v>46847.9</v>
      </c>
    </row>
    <row r="71" spans="7:12" ht="15">
      <c r="G71" s="1"/>
      <c r="H71" s="1"/>
      <c r="I71" s="1"/>
      <c r="J71" s="1"/>
      <c r="K71" s="1"/>
      <c r="L71" s="1"/>
    </row>
    <row r="72" spans="7:12" ht="15">
      <c r="G72" s="3">
        <v>2</v>
      </c>
      <c r="H72" s="3" t="s">
        <v>51</v>
      </c>
      <c r="I72" s="3"/>
      <c r="J72" s="3"/>
      <c r="K72" s="3" t="s">
        <v>50</v>
      </c>
      <c r="L72" s="3">
        <v>38423.8</v>
      </c>
    </row>
    <row r="73" spans="7:12" ht="15">
      <c r="G73" s="1">
        <v>3</v>
      </c>
      <c r="H73" s="1" t="s">
        <v>52</v>
      </c>
      <c r="I73" s="1"/>
      <c r="J73" s="1"/>
      <c r="K73" s="1" t="s">
        <v>50</v>
      </c>
      <c r="L73" s="1"/>
    </row>
    <row r="74" spans="7:12" ht="15">
      <c r="G74" s="1">
        <v>4</v>
      </c>
      <c r="H74" s="1" t="s">
        <v>53</v>
      </c>
      <c r="I74" s="1"/>
      <c r="J74" s="1"/>
      <c r="K74" s="1" t="s">
        <v>50</v>
      </c>
      <c r="L74" s="1">
        <v>29963.19</v>
      </c>
    </row>
    <row r="75" spans="7:12" ht="15">
      <c r="G75" s="1" t="s">
        <v>79</v>
      </c>
      <c r="H75" s="1" t="s">
        <v>54</v>
      </c>
      <c r="I75" s="1"/>
      <c r="J75" s="1"/>
      <c r="K75" s="1" t="s">
        <v>50</v>
      </c>
      <c r="L75" s="1">
        <v>7621.21</v>
      </c>
    </row>
    <row r="76" spans="7:12" ht="15">
      <c r="G76" s="1"/>
      <c r="H76" s="1" t="s">
        <v>357</v>
      </c>
      <c r="I76" s="1"/>
      <c r="J76" s="1"/>
      <c r="K76" s="1" t="s">
        <v>50</v>
      </c>
      <c r="L76" s="1">
        <v>0</v>
      </c>
    </row>
    <row r="77" spans="7:12" ht="15">
      <c r="G77" s="1">
        <v>1.58</v>
      </c>
      <c r="H77" s="1" t="s">
        <v>56</v>
      </c>
      <c r="I77" s="1"/>
      <c r="J77" s="1"/>
      <c r="K77" s="1" t="s">
        <v>50</v>
      </c>
      <c r="L77" s="1">
        <v>7063.23</v>
      </c>
    </row>
    <row r="78" spans="7:12" ht="15">
      <c r="G78" s="1"/>
      <c r="H78" s="1" t="s">
        <v>57</v>
      </c>
      <c r="I78" s="1"/>
      <c r="J78" s="1">
        <v>4</v>
      </c>
      <c r="K78" s="1" t="s">
        <v>58</v>
      </c>
      <c r="L78" s="1"/>
    </row>
    <row r="79" spans="7:12" ht="15">
      <c r="G79" s="1"/>
      <c r="H79" s="1" t="s">
        <v>59</v>
      </c>
      <c r="I79" s="1"/>
      <c r="J79" s="1">
        <v>4</v>
      </c>
      <c r="K79" s="1" t="s">
        <v>58</v>
      </c>
      <c r="L79" s="1"/>
    </row>
    <row r="80" spans="7:12" ht="15">
      <c r="G80" s="1">
        <v>0.57</v>
      </c>
      <c r="H80" s="1" t="s">
        <v>84</v>
      </c>
      <c r="I80" s="1"/>
      <c r="J80" s="1"/>
      <c r="K80" s="1" t="s">
        <v>50</v>
      </c>
      <c r="L80" s="1">
        <v>2548.12</v>
      </c>
    </row>
    <row r="81" spans="7:12" ht="15">
      <c r="G81" s="1"/>
      <c r="H81" s="1" t="s">
        <v>11</v>
      </c>
      <c r="I81" s="1"/>
      <c r="J81" s="1"/>
      <c r="K81" s="1" t="s">
        <v>50</v>
      </c>
      <c r="L81" s="1">
        <v>7130.71</v>
      </c>
    </row>
    <row r="82" spans="7:12" ht="15">
      <c r="G82" s="1"/>
      <c r="H82" s="1" t="s">
        <v>60</v>
      </c>
      <c r="I82" s="1"/>
      <c r="J82" s="1"/>
      <c r="K82" s="1"/>
      <c r="L82" s="1">
        <v>1568.48</v>
      </c>
    </row>
    <row r="83" spans="7:12" ht="15">
      <c r="G83" s="1">
        <v>4.71</v>
      </c>
      <c r="H83" s="1" t="s">
        <v>61</v>
      </c>
      <c r="I83" s="1"/>
      <c r="J83" s="1"/>
      <c r="K83" s="1" t="s">
        <v>50</v>
      </c>
      <c r="L83" s="1">
        <v>4031.04</v>
      </c>
    </row>
    <row r="84" spans="7:12" ht="15">
      <c r="G84" s="1"/>
      <c r="H84" s="1" t="s">
        <v>82</v>
      </c>
      <c r="I84" s="1"/>
      <c r="J84" s="1"/>
      <c r="K84" s="1"/>
      <c r="L84" s="1">
        <v>4031.04</v>
      </c>
    </row>
    <row r="85" spans="7:12" ht="15">
      <c r="G85" s="1"/>
      <c r="H85" s="1"/>
      <c r="I85" s="1"/>
      <c r="J85" s="1"/>
      <c r="K85" s="1"/>
      <c r="L85" s="1"/>
    </row>
    <row r="86" spans="7:12" ht="15">
      <c r="G86" s="1"/>
      <c r="H86" s="1"/>
      <c r="I86" s="1"/>
      <c r="J86" s="1"/>
      <c r="K86" s="1"/>
      <c r="L86" s="1"/>
    </row>
    <row r="87" spans="7:12" ht="15">
      <c r="G87" s="1"/>
      <c r="H87" s="1"/>
      <c r="I87" s="1"/>
      <c r="J87" s="1"/>
      <c r="K87" s="1"/>
      <c r="L87" s="1"/>
    </row>
    <row r="88" spans="7:12" ht="15">
      <c r="G88" s="1">
        <v>5</v>
      </c>
      <c r="H88" s="1" t="s">
        <v>62</v>
      </c>
      <c r="I88" s="1"/>
      <c r="J88" s="1"/>
      <c r="K88" s="1" t="s">
        <v>50</v>
      </c>
      <c r="L88" s="1"/>
    </row>
    <row r="89" spans="7:12" ht="15">
      <c r="G89" s="1"/>
      <c r="H89" s="1"/>
      <c r="I89" s="1"/>
      <c r="J89" s="1"/>
      <c r="K89" s="1"/>
      <c r="L89" s="1"/>
    </row>
    <row r="90" spans="7:12" ht="15">
      <c r="G90" s="1"/>
      <c r="H90" s="1" t="s">
        <v>63</v>
      </c>
      <c r="I90" s="1"/>
      <c r="J90" s="1"/>
      <c r="K90" s="1" t="s">
        <v>50</v>
      </c>
      <c r="L90" s="1"/>
    </row>
    <row r="91" spans="7:12" ht="15">
      <c r="G91" s="1"/>
      <c r="H91" s="1" t="s">
        <v>64</v>
      </c>
      <c r="I91" s="1"/>
      <c r="J91" s="1"/>
      <c r="K91" s="1"/>
      <c r="L91" s="1"/>
    </row>
    <row r="92" spans="7:12" ht="15">
      <c r="G92" s="1">
        <v>6</v>
      </c>
      <c r="H92" s="1" t="s">
        <v>65</v>
      </c>
      <c r="I92" s="1"/>
      <c r="J92" s="1"/>
      <c r="K92" s="1" t="s">
        <v>50</v>
      </c>
      <c r="L92" s="1"/>
    </row>
    <row r="93" spans="7:12" ht="15">
      <c r="G93" s="1">
        <v>7</v>
      </c>
      <c r="H93" s="1" t="s">
        <v>66</v>
      </c>
      <c r="I93" s="1"/>
      <c r="J93" s="1"/>
      <c r="K93" s="1" t="s">
        <v>50</v>
      </c>
      <c r="L93" s="1">
        <v>8112</v>
      </c>
    </row>
    <row r="94" spans="7:12" ht="15">
      <c r="G94" s="1">
        <v>8</v>
      </c>
      <c r="H94" s="1" t="s">
        <v>51</v>
      </c>
      <c r="I94" s="1"/>
      <c r="J94" s="1"/>
      <c r="K94" s="1" t="s">
        <v>50</v>
      </c>
      <c r="L94" s="1"/>
    </row>
    <row r="95" spans="7:12" ht="15">
      <c r="G95" s="1">
        <v>9</v>
      </c>
      <c r="H95" s="1" t="s">
        <v>67</v>
      </c>
      <c r="I95" s="1"/>
      <c r="J95" s="1"/>
      <c r="K95" s="1" t="s">
        <v>50</v>
      </c>
      <c r="L95" s="1"/>
    </row>
    <row r="96" spans="7:12" ht="15">
      <c r="G96" s="1">
        <v>10</v>
      </c>
      <c r="H96" s="1" t="s">
        <v>68</v>
      </c>
      <c r="I96" s="1"/>
      <c r="J96" s="1"/>
      <c r="K96" s="1" t="s">
        <v>50</v>
      </c>
      <c r="L96" s="1">
        <v>348.61</v>
      </c>
    </row>
    <row r="97" spans="7:12" ht="15">
      <c r="G97" s="1"/>
      <c r="H97" s="1"/>
      <c r="I97" s="1"/>
      <c r="J97" s="1"/>
      <c r="K97" s="1"/>
      <c r="L97" s="1"/>
    </row>
    <row r="98" spans="7:12" ht="15">
      <c r="G98" s="1"/>
      <c r="H98" s="1"/>
      <c r="I98" s="1"/>
      <c r="J98" s="1"/>
      <c r="K98" s="1"/>
      <c r="L98" s="1"/>
    </row>
    <row r="99" spans="7:12" ht="15">
      <c r="G99" s="1"/>
      <c r="H99" s="1"/>
      <c r="I99" s="1"/>
      <c r="J99" s="1"/>
      <c r="K99" s="1"/>
      <c r="L99" s="1"/>
    </row>
    <row r="100" ht="15">
      <c r="I100" t="s">
        <v>69</v>
      </c>
    </row>
    <row r="101" ht="15">
      <c r="I101" t="s">
        <v>70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R104"/>
  <sheetViews>
    <sheetView zoomScalePageLayoutView="0" workbookViewId="0" topLeftCell="A5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292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60508.67</v>
      </c>
      <c r="C9" s="17">
        <v>22852.99</v>
      </c>
      <c r="D9" s="17">
        <v>25471.42</v>
      </c>
      <c r="E9" s="1"/>
      <c r="F9" s="17">
        <f>D9</f>
        <v>25471.42</v>
      </c>
      <c r="G9" s="17">
        <f>B9+C9-F9</f>
        <v>57890.240000000005</v>
      </c>
      <c r="H9" s="1"/>
    </row>
    <row r="10" spans="1:8" ht="15">
      <c r="A10" s="1" t="s">
        <v>11</v>
      </c>
      <c r="B10" s="17">
        <v>67965.16</v>
      </c>
      <c r="C10" s="17">
        <v>29919.26</v>
      </c>
      <c r="D10" s="17">
        <v>33122.66</v>
      </c>
      <c r="E10" s="1"/>
      <c r="F10" s="17">
        <f>D10</f>
        <v>33122.66</v>
      </c>
      <c r="G10" s="17">
        <f>B10+C10-F10</f>
        <v>64761.759999999995</v>
      </c>
      <c r="H10" s="1"/>
    </row>
    <row r="11" spans="1:10" ht="15">
      <c r="A11" s="1" t="s">
        <v>12</v>
      </c>
      <c r="B11" s="1"/>
      <c r="C11" s="17">
        <f>SUM(C9:C10)</f>
        <v>52772.25</v>
      </c>
      <c r="D11" s="1"/>
      <c r="E11" s="1"/>
      <c r="F11" s="17">
        <f>SUM(F9:F10)</f>
        <v>58594.08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284</v>
      </c>
      <c r="C18" s="1" t="s">
        <v>286</v>
      </c>
      <c r="D18" s="1"/>
      <c r="E18" s="1"/>
      <c r="F18" s="1"/>
      <c r="G18" s="1"/>
      <c r="H18" s="6">
        <v>1423.79</v>
      </c>
      <c r="I18" s="10"/>
      <c r="J18" s="7"/>
      <c r="K18" s="1"/>
      <c r="L18" s="1"/>
      <c r="M18" s="1"/>
    </row>
    <row r="19" spans="1:13" ht="15">
      <c r="A19" s="1"/>
      <c r="B19" s="1" t="s">
        <v>285</v>
      </c>
      <c r="C19" s="1" t="s">
        <v>287</v>
      </c>
      <c r="D19" s="1"/>
      <c r="E19" s="1"/>
      <c r="F19" s="1"/>
      <c r="G19" s="1"/>
      <c r="H19" s="1">
        <v>565.49</v>
      </c>
      <c r="I19" s="9"/>
      <c r="J19" s="1"/>
      <c r="K19" s="1">
        <v>3</v>
      </c>
      <c r="L19" s="1"/>
      <c r="M19" s="1"/>
    </row>
    <row r="20" spans="1:13" ht="15">
      <c r="A20" s="1"/>
      <c r="B20" s="1" t="s">
        <v>288</v>
      </c>
      <c r="C20" s="1" t="s">
        <v>289</v>
      </c>
      <c r="D20" s="1"/>
      <c r="E20" s="1"/>
      <c r="F20" s="1"/>
      <c r="G20" s="1"/>
      <c r="H20" s="1">
        <v>565.56</v>
      </c>
      <c r="I20" s="9"/>
      <c r="J20" s="1"/>
      <c r="K20" s="1"/>
      <c r="L20" s="1"/>
      <c r="M20" s="1"/>
    </row>
    <row r="21" spans="1:13" ht="15">
      <c r="A21" s="1"/>
      <c r="B21" s="13"/>
      <c r="C21" s="1" t="s">
        <v>281</v>
      </c>
      <c r="D21" s="1"/>
      <c r="E21" s="1"/>
      <c r="F21" s="1"/>
      <c r="G21" s="1"/>
      <c r="H21" s="17">
        <v>2766.6</v>
      </c>
      <c r="I21" s="9"/>
      <c r="J21" s="1" t="s">
        <v>225</v>
      </c>
      <c r="K21" s="1" t="s">
        <v>275</v>
      </c>
      <c r="L21" s="1"/>
      <c r="M21" s="17">
        <v>2766.6</v>
      </c>
    </row>
    <row r="22" spans="1:13" ht="15">
      <c r="A22" s="1"/>
      <c r="B22" s="13" t="s">
        <v>290</v>
      </c>
      <c r="C22" s="1" t="s">
        <v>291</v>
      </c>
      <c r="D22" s="1"/>
      <c r="E22" s="1"/>
      <c r="F22" s="1"/>
      <c r="G22" s="1"/>
      <c r="H22" s="17">
        <v>4375.45</v>
      </c>
      <c r="I22" s="9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 t="s">
        <v>28</v>
      </c>
      <c r="H28" s="17">
        <f>SUM(H18:H27)</f>
        <v>9696.89</v>
      </c>
      <c r="I28" s="1"/>
      <c r="J28" s="1" t="s">
        <v>31</v>
      </c>
      <c r="K28" s="1"/>
      <c r="L28" s="1"/>
      <c r="M28" s="17">
        <f>SUM(M21:M27)</f>
        <v>2766.6</v>
      </c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7">
        <v>4471.7</v>
      </c>
      <c r="F30" s="1">
        <v>1.68</v>
      </c>
      <c r="G30" s="1"/>
      <c r="H30" s="19">
        <f>E30*F30</f>
        <v>7512.455999999999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29</v>
      </c>
      <c r="D31" s="1"/>
      <c r="E31" s="17">
        <v>4471.7</v>
      </c>
      <c r="F31" s="1">
        <v>2.22</v>
      </c>
      <c r="G31" s="1"/>
      <c r="H31" s="19">
        <f>E31*F31</f>
        <v>9927.174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7">
        <v>4471.7</v>
      </c>
      <c r="F32" s="1">
        <v>0.69</v>
      </c>
      <c r="G32" s="1"/>
      <c r="H32" s="19">
        <f>E32*F32</f>
        <v>3085.4729999999995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7">
        <v>4471.7</v>
      </c>
      <c r="F33" s="1">
        <v>1.14</v>
      </c>
      <c r="G33" s="1"/>
      <c r="H33" s="19">
        <f>E33*F33</f>
        <v>5097.737999999999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277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8" t="s">
        <v>84</v>
      </c>
      <c r="D36" s="1"/>
      <c r="E36" s="17">
        <v>4471.7</v>
      </c>
      <c r="F36" s="1">
        <v>0.57</v>
      </c>
      <c r="G36" s="1"/>
      <c r="H36" s="19">
        <f>E36*F36</f>
        <v>2548.8689999999997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37</v>
      </c>
      <c r="D39" s="1"/>
      <c r="E39" s="17">
        <v>4471.7</v>
      </c>
      <c r="F39" s="1">
        <v>0.39</v>
      </c>
      <c r="G39" s="1"/>
      <c r="H39" s="19">
        <f>E39*F39</f>
        <v>1743.963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5" t="s">
        <v>31</v>
      </c>
      <c r="H42" s="22">
        <f>SUM(H28:H41)</f>
        <v>39612.562999999995</v>
      </c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ht="15">
      <c r="D47" t="s">
        <v>39</v>
      </c>
    </row>
    <row r="48" ht="15">
      <c r="D48" t="s">
        <v>41</v>
      </c>
    </row>
    <row r="49" ht="15" hidden="1"/>
    <row r="50" ht="15" hidden="1"/>
    <row r="51" spans="8:10" ht="15">
      <c r="H51" t="s">
        <v>43</v>
      </c>
      <c r="J51" t="s">
        <v>173</v>
      </c>
    </row>
    <row r="52" spans="9:10" ht="15">
      <c r="I52" t="s">
        <v>174</v>
      </c>
      <c r="J52" t="s">
        <v>71</v>
      </c>
    </row>
    <row r="53" spans="7:9" ht="15">
      <c r="G53">
        <v>4471.7</v>
      </c>
      <c r="I53" t="str">
        <f>E3</f>
        <v>февраль2012г</v>
      </c>
    </row>
    <row r="54" spans="7:18" ht="15">
      <c r="G54" s="1" t="s">
        <v>45</v>
      </c>
      <c r="H54" s="1" t="s">
        <v>46</v>
      </c>
      <c r="I54" s="1"/>
      <c r="J54" s="1"/>
      <c r="K54" s="1" t="s">
        <v>47</v>
      </c>
      <c r="L54" s="1" t="s">
        <v>48</v>
      </c>
      <c r="N54" s="1" t="s">
        <v>16</v>
      </c>
      <c r="O54" s="1"/>
      <c r="P54" s="1"/>
      <c r="Q54" s="1"/>
      <c r="R54" s="1"/>
    </row>
    <row r="55" spans="7:18" ht="15.75" thickBot="1">
      <c r="G55" s="3">
        <v>1</v>
      </c>
      <c r="H55" s="4" t="s">
        <v>278</v>
      </c>
      <c r="I55" s="3"/>
      <c r="J55" s="3"/>
      <c r="K55" s="3" t="s">
        <v>50</v>
      </c>
      <c r="L55" s="17">
        <f>C11</f>
        <v>52772.25</v>
      </c>
      <c r="N55" s="8" t="s">
        <v>21</v>
      </c>
      <c r="O55" s="1" t="s">
        <v>22</v>
      </c>
      <c r="P55" s="1" t="s">
        <v>23</v>
      </c>
      <c r="Q55" s="1" t="s">
        <v>24</v>
      </c>
      <c r="R55" s="1" t="s">
        <v>25</v>
      </c>
    </row>
    <row r="56" spans="7:18" ht="7.5" customHeight="1" thickBot="1">
      <c r="G56" s="1"/>
      <c r="H56" s="1"/>
      <c r="I56" s="1"/>
      <c r="J56" s="1"/>
      <c r="K56" s="1"/>
      <c r="L56" s="1"/>
      <c r="N56" s="10"/>
      <c r="O56" s="7"/>
      <c r="P56" s="1"/>
      <c r="Q56" s="1"/>
      <c r="R56" s="1"/>
    </row>
    <row r="57" spans="7:18" ht="15">
      <c r="G57" s="3">
        <v>2</v>
      </c>
      <c r="H57" s="4" t="s">
        <v>2</v>
      </c>
      <c r="I57" s="3"/>
      <c r="J57" s="3"/>
      <c r="K57" s="3" t="s">
        <v>50</v>
      </c>
      <c r="L57" s="17">
        <f>F11</f>
        <v>58594.08</v>
      </c>
      <c r="N57" s="9"/>
      <c r="O57" s="1"/>
      <c r="P57" s="1"/>
      <c r="Q57" s="1"/>
      <c r="R57" s="1"/>
    </row>
    <row r="58" spans="7:18" ht="15">
      <c r="G58" s="1">
        <v>3</v>
      </c>
      <c r="H58" s="1" t="s">
        <v>52</v>
      </c>
      <c r="I58" s="1"/>
      <c r="J58" s="1"/>
      <c r="K58" s="1" t="s">
        <v>50</v>
      </c>
      <c r="L58" s="1"/>
      <c r="N58" s="1"/>
      <c r="O58" s="1"/>
      <c r="P58" s="1"/>
      <c r="Q58" s="1"/>
      <c r="R58" s="1"/>
    </row>
    <row r="59" spans="7:18" ht="15">
      <c r="G59" s="3">
        <v>4</v>
      </c>
      <c r="H59" s="4" t="s">
        <v>53</v>
      </c>
      <c r="I59" s="3"/>
      <c r="J59" s="3"/>
      <c r="K59" s="4" t="s">
        <v>50</v>
      </c>
      <c r="L59" s="24">
        <f>SUM(L60:L71)</f>
        <v>39612.562999999995</v>
      </c>
      <c r="M59" s="23">
        <f>L59-H42</f>
        <v>0</v>
      </c>
      <c r="N59" s="1"/>
      <c r="O59" s="1" t="s">
        <v>96</v>
      </c>
      <c r="P59" s="1"/>
      <c r="Q59" s="1"/>
      <c r="R59" s="1"/>
    </row>
    <row r="60" spans="7:18" ht="15">
      <c r="G60" s="1"/>
      <c r="H60" s="5" t="s">
        <v>11</v>
      </c>
      <c r="I60" s="1"/>
      <c r="J60" s="1"/>
      <c r="K60" s="1"/>
      <c r="L60" s="1"/>
      <c r="N60" s="1"/>
      <c r="O60" s="1"/>
      <c r="P60" s="1"/>
      <c r="Q60" s="1"/>
      <c r="R60" s="1"/>
    </row>
    <row r="61" spans="7:18" ht="15">
      <c r="G61" s="1">
        <v>1.68</v>
      </c>
      <c r="H61" s="1" t="s">
        <v>150</v>
      </c>
      <c r="I61" s="1" t="s">
        <v>151</v>
      </c>
      <c r="J61" s="1"/>
      <c r="K61" s="1" t="s">
        <v>50</v>
      </c>
      <c r="L61" s="19">
        <f>H30</f>
        <v>7512.455999999999</v>
      </c>
      <c r="N61" s="1"/>
      <c r="O61" s="1"/>
      <c r="P61" s="1"/>
      <c r="Q61" s="1"/>
      <c r="R61" s="1"/>
    </row>
    <row r="62" spans="7:18" ht="15">
      <c r="G62" s="1">
        <v>2.22</v>
      </c>
      <c r="H62" s="1" t="s">
        <v>152</v>
      </c>
      <c r="I62" s="1"/>
      <c r="J62" s="1"/>
      <c r="K62" s="1" t="s">
        <v>50</v>
      </c>
      <c r="L62" s="1"/>
      <c r="N62" s="1"/>
      <c r="O62" s="1"/>
      <c r="P62" s="1"/>
      <c r="Q62" s="1"/>
      <c r="R62" s="1"/>
    </row>
    <row r="63" spans="7:18" ht="15">
      <c r="G63" s="1"/>
      <c r="H63" s="1" t="s">
        <v>153</v>
      </c>
      <c r="I63" s="1"/>
      <c r="J63" s="1"/>
      <c r="K63" s="1" t="s">
        <v>50</v>
      </c>
      <c r="L63" s="19">
        <f>H31</f>
        <v>9927.174</v>
      </c>
      <c r="N63" s="1"/>
      <c r="O63" s="1"/>
      <c r="P63" s="1"/>
      <c r="Q63" s="1"/>
      <c r="R63" s="1"/>
    </row>
    <row r="64" spans="7:18" ht="15">
      <c r="G64" s="1">
        <v>0.69</v>
      </c>
      <c r="H64" s="1" t="s">
        <v>154</v>
      </c>
      <c r="I64" s="1"/>
      <c r="J64" s="1"/>
      <c r="K64" s="1" t="s">
        <v>50</v>
      </c>
      <c r="L64" s="1"/>
      <c r="N64" s="1"/>
      <c r="O64" s="1"/>
      <c r="P64" s="1" t="s">
        <v>31</v>
      </c>
      <c r="Q64" s="1"/>
      <c r="R64" s="1">
        <f>SUM(R57:R63)</f>
        <v>0</v>
      </c>
    </row>
    <row r="65" spans="7:18" ht="15">
      <c r="G65" s="1"/>
      <c r="H65" s="1" t="s">
        <v>155</v>
      </c>
      <c r="I65" s="1"/>
      <c r="J65" s="1"/>
      <c r="K65" s="1"/>
      <c r="L65" s="19">
        <f>H32</f>
        <v>3085.4729999999995</v>
      </c>
      <c r="N65" s="9"/>
      <c r="O65" s="1"/>
      <c r="P65" s="1"/>
      <c r="Q65" s="1"/>
      <c r="R65" s="1"/>
    </row>
    <row r="66" spans="7:18" ht="15">
      <c r="G66" s="1">
        <v>1.14</v>
      </c>
      <c r="H66" s="1" t="s">
        <v>156</v>
      </c>
      <c r="I66" s="1"/>
      <c r="J66" s="1"/>
      <c r="K66" s="1"/>
      <c r="L66" s="1"/>
      <c r="N66" s="1"/>
      <c r="O66" s="1"/>
      <c r="P66" s="1"/>
      <c r="Q66" s="1"/>
      <c r="R66" s="1"/>
    </row>
    <row r="67" spans="7:18" ht="15">
      <c r="G67" s="1"/>
      <c r="H67" s="1" t="s">
        <v>157</v>
      </c>
      <c r="I67" s="1"/>
      <c r="J67" s="1" t="s">
        <v>158</v>
      </c>
      <c r="K67" s="1"/>
      <c r="L67" s="19">
        <f>H33</f>
        <v>5097.737999999999</v>
      </c>
      <c r="N67" s="1"/>
      <c r="O67" s="1"/>
      <c r="P67" s="1"/>
      <c r="Q67" s="1"/>
      <c r="R67" s="1"/>
    </row>
    <row r="68" spans="7:18" ht="15">
      <c r="G68" s="1">
        <v>0.57</v>
      </c>
      <c r="H68" s="1" t="s">
        <v>154</v>
      </c>
      <c r="I68" s="1"/>
      <c r="J68" s="1"/>
      <c r="K68" s="1"/>
      <c r="L68" s="19">
        <f>H36</f>
        <v>2548.8689999999997</v>
      </c>
      <c r="N68" s="1"/>
      <c r="O68" s="1"/>
      <c r="P68" s="1"/>
      <c r="Q68" s="1"/>
      <c r="R68" s="1"/>
    </row>
    <row r="69" spans="7:18" ht="15">
      <c r="G69" s="1"/>
      <c r="H69" s="1" t="s">
        <v>159</v>
      </c>
      <c r="I69" s="1"/>
      <c r="J69" s="1"/>
      <c r="K69" s="1"/>
      <c r="L69" s="1"/>
      <c r="N69" s="1"/>
      <c r="O69" s="1"/>
      <c r="P69" s="1"/>
      <c r="Q69" s="1"/>
      <c r="R69" s="1"/>
    </row>
    <row r="70" spans="7:18" ht="15">
      <c r="G70" s="1">
        <v>0.39</v>
      </c>
      <c r="H70" s="11" t="s">
        <v>160</v>
      </c>
      <c r="I70" s="1"/>
      <c r="J70" s="1"/>
      <c r="K70" s="1" t="s">
        <v>50</v>
      </c>
      <c r="L70" s="19">
        <f>H39</f>
        <v>1743.963</v>
      </c>
      <c r="N70" s="1"/>
      <c r="O70" s="1"/>
      <c r="P70" s="1"/>
      <c r="Q70" s="1"/>
      <c r="R70" s="1"/>
    </row>
    <row r="71" spans="7:18" ht="15">
      <c r="G71" s="3">
        <v>5.11</v>
      </c>
      <c r="H71" s="4" t="s">
        <v>61</v>
      </c>
      <c r="I71" s="3"/>
      <c r="J71" s="3"/>
      <c r="K71" s="3"/>
      <c r="L71" s="3">
        <v>9696.89</v>
      </c>
      <c r="N71" s="1"/>
      <c r="O71" s="1"/>
      <c r="P71" s="1"/>
      <c r="Q71" s="1"/>
      <c r="R71" s="1"/>
    </row>
    <row r="72" spans="7:18" ht="15">
      <c r="G72" s="1"/>
      <c r="H72" s="1" t="s">
        <v>281</v>
      </c>
      <c r="I72" s="1"/>
      <c r="J72" s="1"/>
      <c r="K72" s="1"/>
      <c r="L72" s="17">
        <v>2766.6</v>
      </c>
      <c r="N72" s="1"/>
      <c r="O72" s="1"/>
      <c r="P72" s="1"/>
      <c r="Q72" s="1"/>
      <c r="R72" s="1"/>
    </row>
    <row r="73" spans="7:18" ht="13.5" customHeight="1">
      <c r="G73" s="1"/>
      <c r="H73" s="1" t="s">
        <v>286</v>
      </c>
      <c r="I73" s="1"/>
      <c r="J73" s="1"/>
      <c r="K73" s="1"/>
      <c r="L73" s="6">
        <v>1423.79</v>
      </c>
      <c r="N73" s="1"/>
      <c r="O73" s="1"/>
      <c r="P73" s="1"/>
      <c r="Q73" s="1"/>
      <c r="R73" s="1"/>
    </row>
    <row r="74" spans="7:18" ht="13.5" customHeight="1">
      <c r="G74" s="1"/>
      <c r="H74" s="1" t="s">
        <v>287</v>
      </c>
      <c r="I74" s="1"/>
      <c r="J74" s="1"/>
      <c r="K74" s="1"/>
      <c r="L74" s="1">
        <v>565.49</v>
      </c>
      <c r="N74" s="1"/>
      <c r="O74" s="1"/>
      <c r="P74" s="1"/>
      <c r="Q74" s="1"/>
      <c r="R74" s="1"/>
    </row>
    <row r="75" spans="7:18" ht="15.75" customHeight="1">
      <c r="G75" s="1"/>
      <c r="H75" s="1" t="s">
        <v>289</v>
      </c>
      <c r="I75" s="1"/>
      <c r="J75" s="1"/>
      <c r="K75" s="1"/>
      <c r="L75" s="1">
        <v>565.56</v>
      </c>
      <c r="N75" s="1"/>
      <c r="O75" s="1"/>
      <c r="P75" s="1"/>
      <c r="Q75" s="1"/>
      <c r="R75" s="1"/>
    </row>
    <row r="76" spans="7:18" ht="15" hidden="1">
      <c r="G76" s="1"/>
      <c r="H76" s="1"/>
      <c r="I76" s="1"/>
      <c r="J76" s="1"/>
      <c r="K76" s="1"/>
      <c r="L76" s="1"/>
      <c r="N76" s="1"/>
      <c r="O76" s="1"/>
      <c r="P76" s="1"/>
      <c r="Q76" s="1"/>
      <c r="R76" s="1"/>
    </row>
    <row r="77" spans="7:18" ht="15" hidden="1">
      <c r="G77" s="1"/>
      <c r="H77" s="1"/>
      <c r="I77" s="1"/>
      <c r="J77" s="1"/>
      <c r="K77" s="1"/>
      <c r="L77" s="1"/>
      <c r="N77" s="1"/>
      <c r="O77" s="1"/>
      <c r="P77" s="1"/>
      <c r="Q77" s="1"/>
      <c r="R77" s="1"/>
    </row>
    <row r="78" spans="7:18" ht="15" hidden="1"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/>
      <c r="H79" s="1" t="s">
        <v>291</v>
      </c>
      <c r="I79" s="1"/>
      <c r="J79" s="1"/>
      <c r="K79" s="1"/>
      <c r="L79" s="17">
        <v>4375.45</v>
      </c>
      <c r="N79" s="1"/>
      <c r="O79" s="1"/>
      <c r="P79" s="1"/>
      <c r="Q79" s="1"/>
      <c r="R79" s="1"/>
    </row>
    <row r="80" spans="7:18" ht="15">
      <c r="G80" s="1"/>
      <c r="H80" s="1"/>
      <c r="I80" s="1"/>
      <c r="J80" s="1"/>
      <c r="K80" s="1" t="s">
        <v>50</v>
      </c>
      <c r="L80" s="1">
        <f>SUM(L72:L79)</f>
        <v>9696.89</v>
      </c>
      <c r="N80" s="1"/>
      <c r="O80" s="1"/>
      <c r="P80" s="1"/>
      <c r="Q80" s="1"/>
      <c r="R80" s="1"/>
    </row>
    <row r="81" spans="7:18" ht="15">
      <c r="G81" s="1"/>
      <c r="H81" s="1" t="s">
        <v>296</v>
      </c>
      <c r="I81" s="1"/>
      <c r="J81" s="1"/>
      <c r="K81" s="1"/>
      <c r="L81" s="1"/>
      <c r="N81" s="1"/>
      <c r="O81" s="1"/>
      <c r="P81" s="1"/>
      <c r="Q81" s="1"/>
      <c r="R81" s="1"/>
    </row>
    <row r="82" spans="7:18" ht="15">
      <c r="G82" s="1" t="s">
        <v>293</v>
      </c>
      <c r="H82" s="1" t="s">
        <v>64</v>
      </c>
      <c r="I82" s="1"/>
      <c r="J82" s="1"/>
      <c r="K82" s="1"/>
      <c r="L82" s="17">
        <v>0</v>
      </c>
      <c r="N82" s="1"/>
      <c r="O82" s="1"/>
      <c r="P82" s="1"/>
      <c r="Q82" s="1"/>
      <c r="R82" s="1"/>
    </row>
    <row r="83" spans="7:18" ht="15" customHeight="1">
      <c r="G83" s="1"/>
      <c r="H83" s="1" t="s">
        <v>294</v>
      </c>
      <c r="I83" s="1"/>
      <c r="J83" s="1"/>
      <c r="K83" s="1" t="s">
        <v>50</v>
      </c>
      <c r="L83" s="17">
        <v>-59254.04</v>
      </c>
      <c r="N83" s="1"/>
      <c r="O83" s="1"/>
      <c r="P83" s="1"/>
      <c r="Q83" s="1"/>
      <c r="R83" s="1"/>
    </row>
    <row r="84" spans="7:18" ht="15" hidden="1">
      <c r="G84" s="1">
        <v>7</v>
      </c>
      <c r="H84" s="1" t="s">
        <v>66</v>
      </c>
      <c r="I84" s="1"/>
      <c r="J84" s="1"/>
      <c r="K84" s="1" t="s">
        <v>50</v>
      </c>
      <c r="L84" s="1">
        <v>6150.6</v>
      </c>
      <c r="N84" s="1"/>
      <c r="O84" s="1"/>
      <c r="P84" s="1"/>
      <c r="Q84" s="1"/>
      <c r="R84" s="1"/>
    </row>
    <row r="85" spans="7:18" ht="15">
      <c r="G85" s="1"/>
      <c r="H85" s="1"/>
      <c r="I85" s="1"/>
      <c r="J85" s="1"/>
      <c r="K85" s="1" t="s">
        <v>50</v>
      </c>
      <c r="L85" s="1"/>
      <c r="N85" s="1"/>
      <c r="O85" s="1"/>
      <c r="P85" s="1"/>
      <c r="Q85" s="1"/>
      <c r="R85" s="1"/>
    </row>
    <row r="86" spans="7:18" ht="15">
      <c r="G86" s="1"/>
      <c r="H86" s="1" t="s">
        <v>67</v>
      </c>
      <c r="I86" s="1"/>
      <c r="J86" s="1"/>
      <c r="K86" s="1" t="s">
        <v>50</v>
      </c>
      <c r="L86" s="20">
        <v>-29064.16</v>
      </c>
      <c r="N86" s="1"/>
      <c r="O86" s="1"/>
      <c r="P86" s="1"/>
      <c r="Q86" s="1"/>
      <c r="R86" s="1"/>
    </row>
    <row r="87" spans="7:18" ht="15">
      <c r="G87" s="1"/>
      <c r="H87" s="1" t="s">
        <v>295</v>
      </c>
      <c r="I87" s="1"/>
      <c r="J87" s="1"/>
      <c r="K87" s="1" t="s">
        <v>50</v>
      </c>
      <c r="L87" s="1"/>
      <c r="N87" s="1"/>
      <c r="O87" s="1"/>
      <c r="P87" s="1"/>
      <c r="Q87" s="1"/>
      <c r="R87" s="1"/>
    </row>
    <row r="88" spans="9:15" ht="15">
      <c r="I88" t="s">
        <v>69</v>
      </c>
      <c r="O88" t="s">
        <v>70</v>
      </c>
    </row>
    <row r="89" spans="7:12" ht="15">
      <c r="G89" s="1" t="s">
        <v>135</v>
      </c>
      <c r="H89" s="1" t="s">
        <v>136</v>
      </c>
      <c r="I89" s="1"/>
      <c r="J89" s="1" t="s">
        <v>138</v>
      </c>
      <c r="K89" s="1"/>
      <c r="L89" s="1" t="s">
        <v>139</v>
      </c>
    </row>
    <row r="90" spans="7:12" ht="15" hidden="1">
      <c r="G90" s="1" t="s">
        <v>133</v>
      </c>
      <c r="H90" s="1"/>
      <c r="I90" s="1">
        <v>5754.45</v>
      </c>
      <c r="J90" s="1">
        <v>2593.14</v>
      </c>
      <c r="K90" s="1"/>
      <c r="L90" s="1">
        <v>3159.81</v>
      </c>
    </row>
    <row r="91" spans="7:12" ht="15" hidden="1">
      <c r="G91" s="1" t="s">
        <v>162</v>
      </c>
      <c r="H91" s="1">
        <v>3159.81</v>
      </c>
      <c r="I91" s="1">
        <v>5754.45</v>
      </c>
      <c r="J91" s="1">
        <v>4159.35</v>
      </c>
      <c r="K91" s="1"/>
      <c r="L91" s="1">
        <v>4754.91</v>
      </c>
    </row>
    <row r="92" spans="7:12" ht="15" hidden="1">
      <c r="G92" s="1" t="s">
        <v>180</v>
      </c>
      <c r="H92" s="1">
        <v>4754.91</v>
      </c>
      <c r="I92" s="1">
        <v>5754.6</v>
      </c>
      <c r="J92" s="1">
        <v>4638.66</v>
      </c>
      <c r="K92" s="1"/>
      <c r="L92" s="1">
        <v>5870.85</v>
      </c>
    </row>
    <row r="93" spans="7:12" ht="15" hidden="1">
      <c r="G93" s="12" t="s">
        <v>194</v>
      </c>
      <c r="H93" s="1">
        <v>5870.85</v>
      </c>
      <c r="I93" s="1">
        <v>5754.56</v>
      </c>
      <c r="J93" s="12">
        <v>5931.56</v>
      </c>
      <c r="K93" s="1"/>
      <c r="L93" s="12">
        <v>5693.87</v>
      </c>
    </row>
    <row r="94" spans="7:12" ht="15" hidden="1">
      <c r="G94" s="1" t="s">
        <v>202</v>
      </c>
      <c r="H94" s="1">
        <v>5693.87</v>
      </c>
      <c r="I94" s="1">
        <v>5754.15</v>
      </c>
      <c r="J94" s="1">
        <v>5311.25</v>
      </c>
      <c r="K94" s="1"/>
      <c r="L94" s="1">
        <v>6136.77</v>
      </c>
    </row>
    <row r="95" spans="7:12" ht="15" hidden="1">
      <c r="G95" s="1" t="s">
        <v>212</v>
      </c>
      <c r="H95" s="1">
        <v>6136.77</v>
      </c>
      <c r="I95" s="1">
        <v>5754.15</v>
      </c>
      <c r="J95" s="1">
        <v>5617.71</v>
      </c>
      <c r="K95" s="1"/>
      <c r="L95" s="1">
        <v>6273.21</v>
      </c>
    </row>
    <row r="96" spans="7:12" ht="15" hidden="1">
      <c r="G96" s="1" t="s">
        <v>215</v>
      </c>
      <c r="H96" s="1">
        <v>6273.21</v>
      </c>
      <c r="I96" s="1">
        <v>5754.15</v>
      </c>
      <c r="J96" s="1">
        <v>4826.36</v>
      </c>
      <c r="K96" s="1"/>
      <c r="L96" s="1">
        <v>7201.01</v>
      </c>
    </row>
    <row r="97" spans="7:12" ht="15" hidden="1">
      <c r="G97" s="1" t="s">
        <v>228</v>
      </c>
      <c r="H97" s="1">
        <v>7201.01</v>
      </c>
      <c r="I97" s="1">
        <v>5754.15</v>
      </c>
      <c r="J97" s="1">
        <v>6286.8</v>
      </c>
      <c r="K97" s="1"/>
      <c r="L97" s="1">
        <v>6668.36</v>
      </c>
    </row>
    <row r="98" spans="7:12" ht="15" hidden="1">
      <c r="G98" s="1" t="s">
        <v>234</v>
      </c>
      <c r="H98" s="1">
        <v>6668.36</v>
      </c>
      <c r="I98" s="1">
        <v>5754.14</v>
      </c>
      <c r="J98" s="1">
        <v>4800.01</v>
      </c>
      <c r="K98" s="1"/>
      <c r="L98" s="1">
        <v>7622.49</v>
      </c>
    </row>
    <row r="99" spans="7:12" ht="15" hidden="1">
      <c r="G99" s="12" t="s">
        <v>237</v>
      </c>
      <c r="H99" s="12">
        <v>7622.49</v>
      </c>
      <c r="I99" s="12">
        <v>5754.17</v>
      </c>
      <c r="J99" s="12">
        <v>5802.49</v>
      </c>
      <c r="K99" s="1"/>
      <c r="L99" s="12">
        <v>7574.17</v>
      </c>
    </row>
    <row r="100" spans="7:12" ht="15" hidden="1">
      <c r="G100" s="1" t="s">
        <v>244</v>
      </c>
      <c r="H100" s="12">
        <v>7574.17</v>
      </c>
      <c r="I100" s="12">
        <v>5754.14</v>
      </c>
      <c r="J100" s="1">
        <v>4802.31</v>
      </c>
      <c r="K100" s="1"/>
      <c r="L100" s="1">
        <v>8526</v>
      </c>
    </row>
    <row r="101" spans="7:12" ht="15" hidden="1">
      <c r="G101" s="1" t="s">
        <v>255</v>
      </c>
      <c r="H101" s="1">
        <v>8526</v>
      </c>
      <c r="I101" s="1">
        <v>5754.14</v>
      </c>
      <c r="J101" s="1">
        <v>5628.73</v>
      </c>
      <c r="K101" s="1"/>
      <c r="L101" s="1">
        <v>8651.45</v>
      </c>
    </row>
    <row r="102" spans="7:12" ht="15" hidden="1">
      <c r="G102" s="1" t="s">
        <v>270</v>
      </c>
      <c r="H102" s="1">
        <v>8651.45</v>
      </c>
      <c r="I102" s="1">
        <v>5755.2</v>
      </c>
      <c r="J102" s="1">
        <v>7077.78</v>
      </c>
      <c r="K102" s="1"/>
      <c r="L102" s="1">
        <v>7329.92</v>
      </c>
    </row>
    <row r="103" spans="7:15" ht="15">
      <c r="G103" s="17" t="s">
        <v>279</v>
      </c>
      <c r="H103" s="17">
        <f>L102</f>
        <v>7329.92</v>
      </c>
      <c r="I103" s="17">
        <v>5755.2</v>
      </c>
      <c r="J103" s="17">
        <v>4497.79</v>
      </c>
      <c r="K103" s="17"/>
      <c r="L103" s="17">
        <f>H103+I103-J103</f>
        <v>8587.329999999998</v>
      </c>
      <c r="O103" t="s">
        <v>273</v>
      </c>
    </row>
    <row r="104" spans="7:12" ht="15">
      <c r="G104" s="1" t="s">
        <v>283</v>
      </c>
      <c r="H104" s="1">
        <v>8557.33</v>
      </c>
      <c r="I104" s="1">
        <v>5755.95</v>
      </c>
      <c r="J104" s="1">
        <v>6710.57</v>
      </c>
      <c r="K104" s="1"/>
      <c r="L104" s="1">
        <v>7632.71</v>
      </c>
    </row>
  </sheetData>
  <sheetProtection/>
  <mergeCells count="1">
    <mergeCell ref="C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R94"/>
  <sheetViews>
    <sheetView zoomScalePageLayoutView="0" workbookViewId="0" topLeftCell="A55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297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57890.24</v>
      </c>
      <c r="C9" s="17">
        <v>22852.99</v>
      </c>
      <c r="D9" s="17">
        <v>19595.86</v>
      </c>
      <c r="E9" s="1"/>
      <c r="F9" s="17">
        <f>D9</f>
        <v>19595.86</v>
      </c>
      <c r="G9" s="17">
        <f>B9+C9-F9</f>
        <v>61147.369999999995</v>
      </c>
      <c r="H9" s="1"/>
    </row>
    <row r="10" spans="1:8" ht="15">
      <c r="A10" s="1" t="s">
        <v>11</v>
      </c>
      <c r="B10" s="17">
        <v>64761.76</v>
      </c>
      <c r="C10" s="17">
        <v>29919.24</v>
      </c>
      <c r="D10" s="17">
        <v>25030.15</v>
      </c>
      <c r="E10" s="1"/>
      <c r="F10" s="17">
        <f>D10</f>
        <v>25030.15</v>
      </c>
      <c r="G10" s="17">
        <f>B10+C10-F10</f>
        <v>69650.85</v>
      </c>
      <c r="H10" s="1"/>
    </row>
    <row r="11" spans="1:10" ht="15">
      <c r="A11" s="1" t="s">
        <v>12</v>
      </c>
      <c r="B11" s="1"/>
      <c r="C11" s="17">
        <f>SUM(C9:C10)</f>
        <v>52772.23</v>
      </c>
      <c r="D11" s="1"/>
      <c r="E11" s="1"/>
      <c r="F11" s="17">
        <f>SUM(F9:F10)</f>
        <v>44626.01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9"/>
      <c r="J18" s="1"/>
      <c r="K18" s="1"/>
      <c r="L18" s="1"/>
      <c r="M18" s="1"/>
    </row>
    <row r="19" spans="1:13" ht="15">
      <c r="A19" s="1"/>
      <c r="B19" s="13"/>
      <c r="C19" s="1" t="s">
        <v>281</v>
      </c>
      <c r="D19" s="1"/>
      <c r="E19" s="1"/>
      <c r="F19" s="1"/>
      <c r="G19" s="1"/>
      <c r="H19" s="17">
        <v>2766.6</v>
      </c>
      <c r="I19" s="9"/>
      <c r="J19" s="1" t="s">
        <v>225</v>
      </c>
      <c r="K19" s="1" t="s">
        <v>275</v>
      </c>
      <c r="L19" s="1"/>
      <c r="M19" s="17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 t="s">
        <v>28</v>
      </c>
      <c r="H21" s="17">
        <f>SUM(H18:H20)</f>
        <v>2766.6</v>
      </c>
      <c r="I21" s="1"/>
      <c r="J21" s="1" t="s">
        <v>31</v>
      </c>
      <c r="K21" s="1"/>
      <c r="L21" s="1"/>
      <c r="M21" s="17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7">
        <v>4471.7</v>
      </c>
      <c r="F23" s="1">
        <v>1.68</v>
      </c>
      <c r="G23" s="1"/>
      <c r="H23" s="19">
        <f>E23*F23</f>
        <v>7512.455999999999</v>
      </c>
      <c r="I23" s="1"/>
      <c r="J23" s="1"/>
      <c r="K23" s="1"/>
      <c r="L23" s="1"/>
      <c r="M23" s="1"/>
    </row>
    <row r="24" spans="1:13" ht="15">
      <c r="A24" s="1"/>
      <c r="B24" s="1"/>
      <c r="C24" s="1" t="s">
        <v>29</v>
      </c>
      <c r="D24" s="1"/>
      <c r="E24" s="17">
        <v>4471.7</v>
      </c>
      <c r="F24" s="1">
        <v>2.22</v>
      </c>
      <c r="G24" s="1"/>
      <c r="H24" s="19">
        <f>E24*F24</f>
        <v>9927.174</v>
      </c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7">
        <v>4471.7</v>
      </c>
      <c r="F25" s="1">
        <v>0.69</v>
      </c>
      <c r="G25" s="1"/>
      <c r="H25" s="19">
        <f>E25*F25</f>
        <v>3085.4729999999995</v>
      </c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7">
        <v>4471.7</v>
      </c>
      <c r="F26" s="1">
        <v>1.14</v>
      </c>
      <c r="G26" s="1"/>
      <c r="H26" s="19">
        <f>E26*F26</f>
        <v>5097.737999999999</v>
      </c>
      <c r="I26" s="1"/>
      <c r="J26" s="1"/>
      <c r="K26" s="1"/>
      <c r="L26" s="1"/>
      <c r="M26" s="1"/>
    </row>
    <row r="27" spans="1:13" ht="15">
      <c r="A27" s="1"/>
      <c r="B27" s="1"/>
      <c r="C27" s="1" t="s">
        <v>277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8" t="s">
        <v>84</v>
      </c>
      <c r="D29" s="1"/>
      <c r="E29" s="17">
        <v>4471.7</v>
      </c>
      <c r="F29" s="1">
        <v>0.57</v>
      </c>
      <c r="G29" s="1"/>
      <c r="H29" s="19">
        <f>E29*F29</f>
        <v>2548.8689999999997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 t="s">
        <v>37</v>
      </c>
      <c r="D32" s="1"/>
      <c r="E32" s="17">
        <v>4471.7</v>
      </c>
      <c r="F32" s="1">
        <v>0.39</v>
      </c>
      <c r="G32" s="1"/>
      <c r="H32" s="19">
        <f>E32*F32</f>
        <v>1743.963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5" t="s">
        <v>31</v>
      </c>
      <c r="H35" s="22">
        <f>SUM(H21:H34)</f>
        <v>32682.272999999997</v>
      </c>
      <c r="I35" s="1"/>
      <c r="J35" s="1"/>
      <c r="K35" s="1"/>
      <c r="L35" s="1"/>
      <c r="M35" s="1"/>
    </row>
    <row r="36" ht="15">
      <c r="D36" t="s">
        <v>39</v>
      </c>
    </row>
    <row r="37" ht="15">
      <c r="D37" t="s">
        <v>41</v>
      </c>
    </row>
    <row r="38" ht="15" hidden="1"/>
    <row r="39" ht="15" hidden="1"/>
    <row r="40" spans="8:10" ht="15">
      <c r="H40" t="s">
        <v>43</v>
      </c>
      <c r="J40" t="s">
        <v>173</v>
      </c>
    </row>
    <row r="41" spans="9:10" ht="15">
      <c r="I41" t="s">
        <v>174</v>
      </c>
      <c r="J41" t="s">
        <v>71</v>
      </c>
    </row>
    <row r="42" spans="7:9" ht="15">
      <c r="G42">
        <v>4471.7</v>
      </c>
      <c r="I42" t="str">
        <f>E3</f>
        <v>март 2012г</v>
      </c>
    </row>
    <row r="43" spans="7:18" ht="15">
      <c r="G43" s="1" t="s">
        <v>45</v>
      </c>
      <c r="H43" s="1" t="s">
        <v>46</v>
      </c>
      <c r="I43" s="1"/>
      <c r="J43" s="1"/>
      <c r="K43" s="1" t="s">
        <v>47</v>
      </c>
      <c r="L43" s="1" t="s">
        <v>48</v>
      </c>
      <c r="N43" s="1" t="s">
        <v>16</v>
      </c>
      <c r="O43" s="1"/>
      <c r="P43" s="1"/>
      <c r="Q43" s="1"/>
      <c r="R43" s="1"/>
    </row>
    <row r="44" spans="7:18" ht="15.75" thickBot="1">
      <c r="G44" s="3">
        <v>1</v>
      </c>
      <c r="H44" s="4" t="s">
        <v>278</v>
      </c>
      <c r="I44" s="3"/>
      <c r="J44" s="3"/>
      <c r="K44" s="3" t="s">
        <v>50</v>
      </c>
      <c r="L44" s="17">
        <f>C11</f>
        <v>52772.23</v>
      </c>
      <c r="N44" s="8" t="s">
        <v>21</v>
      </c>
      <c r="O44" s="1" t="s">
        <v>22</v>
      </c>
      <c r="P44" s="1" t="s">
        <v>23</v>
      </c>
      <c r="Q44" s="1" t="s">
        <v>24</v>
      </c>
      <c r="R44" s="1" t="s">
        <v>25</v>
      </c>
    </row>
    <row r="45" spans="7:18" ht="7.5" customHeight="1" thickBot="1">
      <c r="G45" s="1"/>
      <c r="H45" s="1"/>
      <c r="I45" s="1"/>
      <c r="J45" s="1"/>
      <c r="K45" s="1"/>
      <c r="L45" s="1"/>
      <c r="N45" s="10"/>
      <c r="O45" s="7"/>
      <c r="P45" s="1"/>
      <c r="Q45" s="1"/>
      <c r="R45" s="1"/>
    </row>
    <row r="46" spans="7:18" ht="15">
      <c r="G46" s="3">
        <v>2</v>
      </c>
      <c r="H46" s="4" t="s">
        <v>2</v>
      </c>
      <c r="I46" s="3"/>
      <c r="J46" s="3"/>
      <c r="K46" s="3" t="s">
        <v>50</v>
      </c>
      <c r="L46" s="17">
        <f>F11</f>
        <v>44626.01</v>
      </c>
      <c r="N46" s="9"/>
      <c r="O46" s="1"/>
      <c r="P46" s="1"/>
      <c r="Q46" s="1"/>
      <c r="R46" s="1"/>
    </row>
    <row r="47" spans="7:18" ht="15">
      <c r="G47" s="1">
        <v>3</v>
      </c>
      <c r="H47" s="1" t="s">
        <v>52</v>
      </c>
      <c r="I47" s="1"/>
      <c r="J47" s="1"/>
      <c r="K47" s="1" t="s">
        <v>50</v>
      </c>
      <c r="L47" s="1"/>
      <c r="N47" s="1"/>
      <c r="O47" s="1"/>
      <c r="P47" s="1"/>
      <c r="Q47" s="1"/>
      <c r="R47" s="1"/>
    </row>
    <row r="48" spans="7:18" ht="15">
      <c r="G48" s="3">
        <v>4</v>
      </c>
      <c r="H48" s="4" t="s">
        <v>53</v>
      </c>
      <c r="I48" s="3"/>
      <c r="J48" s="3"/>
      <c r="K48" s="4" t="s">
        <v>50</v>
      </c>
      <c r="L48" s="24">
        <v>32682.27</v>
      </c>
      <c r="M48" s="23">
        <f>L48-H35</f>
        <v>-0.0029999999969732016</v>
      </c>
      <c r="N48" s="1"/>
      <c r="O48" s="1" t="s">
        <v>96</v>
      </c>
      <c r="P48" s="1"/>
      <c r="Q48" s="1"/>
      <c r="R48" s="1"/>
    </row>
    <row r="49" spans="7:18" ht="15">
      <c r="G49" s="1"/>
      <c r="H49" s="5" t="s">
        <v>11</v>
      </c>
      <c r="I49" s="1"/>
      <c r="J49" s="1"/>
      <c r="K49" s="1"/>
      <c r="L49" s="1"/>
      <c r="N49" s="1"/>
      <c r="O49" s="1"/>
      <c r="P49" s="1"/>
      <c r="Q49" s="1"/>
      <c r="R49" s="1"/>
    </row>
    <row r="50" spans="7:18" ht="15">
      <c r="G50" s="1">
        <v>1.68</v>
      </c>
      <c r="H50" s="1" t="s">
        <v>150</v>
      </c>
      <c r="I50" s="1" t="s">
        <v>151</v>
      </c>
      <c r="J50" s="1"/>
      <c r="K50" s="1" t="s">
        <v>50</v>
      </c>
      <c r="L50" s="19">
        <f>H23</f>
        <v>7512.455999999999</v>
      </c>
      <c r="N50" s="1"/>
      <c r="O50" s="1"/>
      <c r="P50" s="1"/>
      <c r="Q50" s="1"/>
      <c r="R50" s="1"/>
    </row>
    <row r="51" spans="7:18" ht="15">
      <c r="G51" s="1">
        <v>2.22</v>
      </c>
      <c r="H51" s="1" t="s">
        <v>152</v>
      </c>
      <c r="I51" s="1"/>
      <c r="J51" s="1"/>
      <c r="K51" s="1" t="s">
        <v>50</v>
      </c>
      <c r="L51" s="1"/>
      <c r="N51" s="1"/>
      <c r="O51" s="1"/>
      <c r="P51" s="1"/>
      <c r="Q51" s="1"/>
      <c r="R51" s="1"/>
    </row>
    <row r="52" spans="7:18" ht="15">
      <c r="G52" s="1"/>
      <c r="H52" s="1" t="s">
        <v>153</v>
      </c>
      <c r="I52" s="1"/>
      <c r="J52" s="1"/>
      <c r="K52" s="1" t="s">
        <v>50</v>
      </c>
      <c r="L52" s="19">
        <f>H24</f>
        <v>9927.174</v>
      </c>
      <c r="N52" s="1"/>
      <c r="O52" s="1"/>
      <c r="P52" s="1"/>
      <c r="Q52" s="1"/>
      <c r="R52" s="1"/>
    </row>
    <row r="53" spans="7:18" ht="15">
      <c r="G53" s="1">
        <v>0.69</v>
      </c>
      <c r="H53" s="1" t="s">
        <v>154</v>
      </c>
      <c r="I53" s="1"/>
      <c r="J53" s="1"/>
      <c r="K53" s="1" t="s">
        <v>50</v>
      </c>
      <c r="L53" s="1"/>
      <c r="N53" s="1"/>
      <c r="O53" s="1"/>
      <c r="P53" s="1" t="s">
        <v>31</v>
      </c>
      <c r="Q53" s="1"/>
      <c r="R53" s="1">
        <f>SUM(R46:R52)</f>
        <v>0</v>
      </c>
    </row>
    <row r="54" spans="7:18" ht="15">
      <c r="G54" s="1"/>
      <c r="H54" s="1" t="s">
        <v>155</v>
      </c>
      <c r="I54" s="1"/>
      <c r="J54" s="1"/>
      <c r="K54" s="1"/>
      <c r="L54" s="19">
        <f>H25</f>
        <v>3085.4729999999995</v>
      </c>
      <c r="N54" s="9"/>
      <c r="O54" s="1"/>
      <c r="P54" s="1"/>
      <c r="Q54" s="1"/>
      <c r="R54" s="1"/>
    </row>
    <row r="55" spans="7:18" ht="15">
      <c r="G55" s="1">
        <v>1.14</v>
      </c>
      <c r="H55" s="1" t="s">
        <v>156</v>
      </c>
      <c r="I55" s="1"/>
      <c r="J55" s="1"/>
      <c r="K55" s="1"/>
      <c r="L55" s="1"/>
      <c r="N55" s="1"/>
      <c r="O55" s="1"/>
      <c r="P55" s="1"/>
      <c r="Q55" s="1"/>
      <c r="R55" s="1"/>
    </row>
    <row r="56" spans="7:18" ht="15">
      <c r="G56" s="1"/>
      <c r="H56" s="1" t="s">
        <v>157</v>
      </c>
      <c r="I56" s="1"/>
      <c r="J56" s="1" t="s">
        <v>158</v>
      </c>
      <c r="K56" s="1"/>
      <c r="L56" s="19">
        <f>H26</f>
        <v>5097.737999999999</v>
      </c>
      <c r="N56" s="1"/>
      <c r="O56" s="1"/>
      <c r="P56" s="1"/>
      <c r="Q56" s="1"/>
      <c r="R56" s="1"/>
    </row>
    <row r="57" spans="7:18" ht="15">
      <c r="G57" s="1">
        <v>0.57</v>
      </c>
      <c r="H57" s="1" t="s">
        <v>154</v>
      </c>
      <c r="I57" s="1"/>
      <c r="J57" s="1"/>
      <c r="K57" s="1"/>
      <c r="L57" s="19">
        <f>H29</f>
        <v>2548.8689999999997</v>
      </c>
      <c r="N57" s="1"/>
      <c r="O57" s="1"/>
      <c r="P57" s="1"/>
      <c r="Q57" s="1"/>
      <c r="R57" s="1"/>
    </row>
    <row r="58" spans="7:18" ht="15">
      <c r="G58" s="1"/>
      <c r="H58" s="1" t="s">
        <v>159</v>
      </c>
      <c r="I58" s="1"/>
      <c r="J58" s="1"/>
      <c r="K58" s="1"/>
      <c r="L58" s="1"/>
      <c r="N58" s="1"/>
      <c r="O58" s="1"/>
      <c r="P58" s="1"/>
      <c r="Q58" s="1"/>
      <c r="R58" s="1"/>
    </row>
    <row r="59" spans="7:18" ht="15">
      <c r="G59" s="1">
        <v>0.39</v>
      </c>
      <c r="H59" s="11" t="s">
        <v>160</v>
      </c>
      <c r="I59" s="1"/>
      <c r="J59" s="1"/>
      <c r="K59" s="1" t="s">
        <v>50</v>
      </c>
      <c r="L59" s="19">
        <f>H32</f>
        <v>1743.963</v>
      </c>
      <c r="N59" s="1"/>
      <c r="O59" s="1"/>
      <c r="P59" s="1"/>
      <c r="Q59" s="1"/>
      <c r="R59" s="1"/>
    </row>
    <row r="60" spans="7:18" ht="15">
      <c r="G60" s="3">
        <v>5.11</v>
      </c>
      <c r="H60" s="4" t="s">
        <v>61</v>
      </c>
      <c r="I60" s="3"/>
      <c r="J60" s="3"/>
      <c r="K60" s="3"/>
      <c r="L60" s="3"/>
      <c r="N60" s="1"/>
      <c r="O60" s="1"/>
      <c r="P60" s="1"/>
      <c r="Q60" s="1"/>
      <c r="R60" s="1"/>
    </row>
    <row r="61" spans="7:18" ht="15">
      <c r="G61" s="1"/>
      <c r="H61" s="1" t="s">
        <v>281</v>
      </c>
      <c r="I61" s="1"/>
      <c r="J61" s="1"/>
      <c r="K61" s="1"/>
      <c r="L61" s="17">
        <v>2766.6</v>
      </c>
      <c r="N61" s="1"/>
      <c r="O61" s="1"/>
      <c r="P61" s="1"/>
      <c r="Q61" s="1"/>
      <c r="R61" s="1"/>
    </row>
    <row r="62" spans="7:18" ht="13.5" customHeight="1">
      <c r="G62" s="1"/>
      <c r="H62" s="1"/>
      <c r="I62" s="1"/>
      <c r="J62" s="1"/>
      <c r="K62" s="1"/>
      <c r="L62" s="6"/>
      <c r="N62" s="1"/>
      <c r="O62" s="1"/>
      <c r="P62" s="1"/>
      <c r="Q62" s="1"/>
      <c r="R62" s="1"/>
    </row>
    <row r="63" spans="7:18" ht="13.5" customHeight="1">
      <c r="G63" s="1"/>
      <c r="H63" s="1"/>
      <c r="I63" s="1"/>
      <c r="J63" s="1"/>
      <c r="K63" s="1"/>
      <c r="L63" s="1"/>
      <c r="N63" s="1"/>
      <c r="O63" s="1"/>
      <c r="P63" s="1"/>
      <c r="Q63" s="1"/>
      <c r="R63" s="1"/>
    </row>
    <row r="64" spans="7:18" ht="15.75" customHeight="1">
      <c r="G64" s="1"/>
      <c r="H64" s="1"/>
      <c r="I64" s="1"/>
      <c r="J64" s="1"/>
      <c r="K64" s="1"/>
      <c r="L64" s="1"/>
      <c r="N64" s="1"/>
      <c r="O64" s="1"/>
      <c r="P64" s="1"/>
      <c r="Q64" s="1"/>
      <c r="R64" s="1"/>
    </row>
    <row r="65" spans="7:18" ht="15" hidden="1">
      <c r="G65" s="1"/>
      <c r="H65" s="1"/>
      <c r="I65" s="1"/>
      <c r="J65" s="1"/>
      <c r="K65" s="1"/>
      <c r="L65" s="1"/>
      <c r="N65" s="1"/>
      <c r="O65" s="1"/>
      <c r="P65" s="1"/>
      <c r="Q65" s="1"/>
      <c r="R65" s="1"/>
    </row>
    <row r="66" spans="7:18" ht="15" hidden="1"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</row>
    <row r="67" spans="7:18" ht="15" hidden="1">
      <c r="G67" s="1"/>
      <c r="H67" s="1"/>
      <c r="I67" s="1"/>
      <c r="J67" s="1"/>
      <c r="K67" s="1"/>
      <c r="L67" s="1"/>
      <c r="N67" s="1"/>
      <c r="O67" s="1"/>
      <c r="P67" s="1"/>
      <c r="Q67" s="1"/>
      <c r="R67" s="1"/>
    </row>
    <row r="68" spans="7:18" ht="15">
      <c r="G68" s="1"/>
      <c r="H68" s="1"/>
      <c r="I68" s="1"/>
      <c r="J68" s="1"/>
      <c r="K68" s="1"/>
      <c r="L68" s="17"/>
      <c r="N68" s="1"/>
      <c r="O68" s="1"/>
      <c r="P68" s="1"/>
      <c r="Q68" s="1"/>
      <c r="R68" s="1"/>
    </row>
    <row r="69" spans="7:18" ht="15">
      <c r="G69" s="1"/>
      <c r="H69" s="1"/>
      <c r="I69" s="1"/>
      <c r="J69" s="1"/>
      <c r="K69" s="1" t="s">
        <v>50</v>
      </c>
      <c r="L69" s="1"/>
      <c r="N69" s="1"/>
      <c r="O69" s="1"/>
      <c r="P69" s="1"/>
      <c r="Q69" s="1"/>
      <c r="R69" s="1"/>
    </row>
    <row r="70" spans="7:18" ht="15">
      <c r="G70" s="1"/>
      <c r="H70" s="1" t="s">
        <v>296</v>
      </c>
      <c r="I70" s="1"/>
      <c r="J70" s="1"/>
      <c r="K70" s="1"/>
      <c r="L70" s="1"/>
      <c r="N70" s="1"/>
      <c r="O70" s="1"/>
      <c r="P70" s="1"/>
      <c r="Q70" s="1"/>
      <c r="R70" s="1"/>
    </row>
    <row r="71" spans="7:18" ht="15">
      <c r="G71" s="1" t="s">
        <v>293</v>
      </c>
      <c r="H71" s="1" t="s">
        <v>64</v>
      </c>
      <c r="I71" s="1"/>
      <c r="J71" s="1"/>
      <c r="K71" s="1"/>
      <c r="L71" s="17">
        <v>0</v>
      </c>
      <c r="N71" s="1"/>
      <c r="O71" s="1"/>
      <c r="P71" s="1"/>
      <c r="Q71" s="1"/>
      <c r="R71" s="1"/>
    </row>
    <row r="72" spans="7:18" ht="15" customHeight="1">
      <c r="G72" s="1"/>
      <c r="H72" s="1" t="s">
        <v>294</v>
      </c>
      <c r="I72" s="1"/>
      <c r="J72" s="1"/>
      <c r="K72" s="1" t="s">
        <v>50</v>
      </c>
      <c r="L72" s="17">
        <v>-29064.16</v>
      </c>
      <c r="N72" s="1"/>
      <c r="O72" s="1"/>
      <c r="P72" s="1"/>
      <c r="Q72" s="1"/>
      <c r="R72" s="1"/>
    </row>
    <row r="73" spans="7:18" ht="15" hidden="1">
      <c r="G73" s="1">
        <v>7</v>
      </c>
      <c r="H73" s="1" t="s">
        <v>66</v>
      </c>
      <c r="I73" s="1"/>
      <c r="J73" s="1"/>
      <c r="K73" s="1" t="s">
        <v>50</v>
      </c>
      <c r="L73" s="1">
        <v>6150.6</v>
      </c>
      <c r="N73" s="1"/>
      <c r="O73" s="1"/>
      <c r="P73" s="1"/>
      <c r="Q73" s="1"/>
      <c r="R73" s="1"/>
    </row>
    <row r="74" spans="7:18" ht="15">
      <c r="G74" s="1"/>
      <c r="H74" s="1"/>
      <c r="I74" s="1"/>
      <c r="J74" s="1"/>
      <c r="K74" s="1" t="s">
        <v>50</v>
      </c>
      <c r="L74" s="1"/>
      <c r="N74" s="1"/>
      <c r="O74" s="1"/>
      <c r="P74" s="1"/>
      <c r="Q74" s="1"/>
      <c r="R74" s="1"/>
    </row>
    <row r="75" spans="7:18" ht="15">
      <c r="G75" s="1"/>
      <c r="H75" s="1" t="s">
        <v>67</v>
      </c>
      <c r="I75" s="1"/>
      <c r="J75" s="1"/>
      <c r="K75" s="1" t="s">
        <v>50</v>
      </c>
      <c r="L75" s="20">
        <v>-12381.87</v>
      </c>
      <c r="N75" s="1"/>
      <c r="O75" s="1"/>
      <c r="P75" s="1"/>
      <c r="Q75" s="1"/>
      <c r="R75" s="1"/>
    </row>
    <row r="76" spans="7:18" ht="15">
      <c r="G76" s="1"/>
      <c r="H76" s="1" t="s">
        <v>295</v>
      </c>
      <c r="I76" s="1"/>
      <c r="J76" s="1"/>
      <c r="K76" s="1" t="s">
        <v>50</v>
      </c>
      <c r="L76" s="25"/>
      <c r="N76" s="1"/>
      <c r="O76" s="1"/>
      <c r="P76" s="1"/>
      <c r="Q76" s="1"/>
      <c r="R76" s="1"/>
    </row>
    <row r="77" spans="9:15" ht="15">
      <c r="I77" t="s">
        <v>69</v>
      </c>
      <c r="O77" t="s">
        <v>70</v>
      </c>
    </row>
    <row r="78" spans="7:12" ht="15">
      <c r="G78" s="1" t="s">
        <v>135</v>
      </c>
      <c r="H78" s="1" t="s">
        <v>136</v>
      </c>
      <c r="I78" s="1"/>
      <c r="J78" s="1" t="s">
        <v>138</v>
      </c>
      <c r="K78" s="1"/>
      <c r="L78" s="1" t="s">
        <v>139</v>
      </c>
    </row>
    <row r="79" spans="7:12" ht="15" hidden="1">
      <c r="G79" s="1" t="s">
        <v>133</v>
      </c>
      <c r="H79" s="1"/>
      <c r="I79" s="1">
        <v>5754.45</v>
      </c>
      <c r="J79" s="1">
        <v>2593.14</v>
      </c>
      <c r="K79" s="1"/>
      <c r="L79" s="1">
        <v>3159.81</v>
      </c>
    </row>
    <row r="80" spans="7:12" ht="15" hidden="1">
      <c r="G80" s="1" t="s">
        <v>162</v>
      </c>
      <c r="H80" s="1">
        <v>3159.81</v>
      </c>
      <c r="I80" s="1">
        <v>5754.45</v>
      </c>
      <c r="J80" s="1">
        <v>4159.35</v>
      </c>
      <c r="K80" s="1"/>
      <c r="L80" s="1">
        <v>4754.91</v>
      </c>
    </row>
    <row r="81" spans="7:12" ht="15" hidden="1">
      <c r="G81" s="1" t="s">
        <v>180</v>
      </c>
      <c r="H81" s="1">
        <v>4754.91</v>
      </c>
      <c r="I81" s="1">
        <v>5754.6</v>
      </c>
      <c r="J81" s="1">
        <v>4638.66</v>
      </c>
      <c r="K81" s="1"/>
      <c r="L81" s="1">
        <v>5870.85</v>
      </c>
    </row>
    <row r="82" spans="7:12" ht="15" hidden="1">
      <c r="G82" s="12" t="s">
        <v>194</v>
      </c>
      <c r="H82" s="1">
        <v>5870.85</v>
      </c>
      <c r="I82" s="1">
        <v>5754.56</v>
      </c>
      <c r="J82" s="12">
        <v>5931.56</v>
      </c>
      <c r="K82" s="1"/>
      <c r="L82" s="12">
        <v>5693.87</v>
      </c>
    </row>
    <row r="83" spans="7:12" ht="15" hidden="1">
      <c r="G83" s="1" t="s">
        <v>202</v>
      </c>
      <c r="H83" s="1">
        <v>5693.87</v>
      </c>
      <c r="I83" s="1">
        <v>5754.15</v>
      </c>
      <c r="J83" s="1">
        <v>5311.25</v>
      </c>
      <c r="K83" s="1"/>
      <c r="L83" s="1">
        <v>6136.77</v>
      </c>
    </row>
    <row r="84" spans="7:12" ht="15" hidden="1">
      <c r="G84" s="1" t="s">
        <v>212</v>
      </c>
      <c r="H84" s="1">
        <v>6136.77</v>
      </c>
      <c r="I84" s="1">
        <v>5754.15</v>
      </c>
      <c r="J84" s="1">
        <v>5617.71</v>
      </c>
      <c r="K84" s="1"/>
      <c r="L84" s="1">
        <v>6273.21</v>
      </c>
    </row>
    <row r="85" spans="7:12" ht="15" hidden="1">
      <c r="G85" s="1" t="s">
        <v>215</v>
      </c>
      <c r="H85" s="1">
        <v>6273.21</v>
      </c>
      <c r="I85" s="1">
        <v>5754.15</v>
      </c>
      <c r="J85" s="1">
        <v>4826.36</v>
      </c>
      <c r="K85" s="1"/>
      <c r="L85" s="1">
        <v>7201.01</v>
      </c>
    </row>
    <row r="86" spans="7:12" ht="15" hidden="1">
      <c r="G86" s="1" t="s">
        <v>228</v>
      </c>
      <c r="H86" s="1">
        <v>7201.01</v>
      </c>
      <c r="I86" s="1">
        <v>5754.15</v>
      </c>
      <c r="J86" s="1">
        <v>6286.8</v>
      </c>
      <c r="K86" s="1"/>
      <c r="L86" s="1">
        <v>6668.36</v>
      </c>
    </row>
    <row r="87" spans="7:12" ht="15" hidden="1">
      <c r="G87" s="1" t="s">
        <v>234</v>
      </c>
      <c r="H87" s="1">
        <v>6668.36</v>
      </c>
      <c r="I87" s="1">
        <v>5754.14</v>
      </c>
      <c r="J87" s="1">
        <v>4800.01</v>
      </c>
      <c r="K87" s="1"/>
      <c r="L87" s="1">
        <v>7622.49</v>
      </c>
    </row>
    <row r="88" spans="7:12" ht="15" hidden="1">
      <c r="G88" s="12" t="s">
        <v>237</v>
      </c>
      <c r="H88" s="12">
        <v>7622.49</v>
      </c>
      <c r="I88" s="12">
        <v>5754.17</v>
      </c>
      <c r="J88" s="12">
        <v>5802.49</v>
      </c>
      <c r="K88" s="1"/>
      <c r="L88" s="12">
        <v>7574.17</v>
      </c>
    </row>
    <row r="89" spans="7:12" ht="15" hidden="1">
      <c r="G89" s="1" t="s">
        <v>244</v>
      </c>
      <c r="H89" s="12">
        <v>7574.17</v>
      </c>
      <c r="I89" s="12">
        <v>5754.14</v>
      </c>
      <c r="J89" s="1">
        <v>4802.31</v>
      </c>
      <c r="K89" s="1"/>
      <c r="L89" s="1">
        <v>8526</v>
      </c>
    </row>
    <row r="90" spans="7:12" ht="15" hidden="1">
      <c r="G90" s="1" t="s">
        <v>255</v>
      </c>
      <c r="H90" s="1">
        <v>8526</v>
      </c>
      <c r="I90" s="1">
        <v>5754.14</v>
      </c>
      <c r="J90" s="1">
        <v>5628.73</v>
      </c>
      <c r="K90" s="1"/>
      <c r="L90" s="1">
        <v>8651.45</v>
      </c>
    </row>
    <row r="91" spans="7:12" ht="15" hidden="1">
      <c r="G91" s="1" t="s">
        <v>270</v>
      </c>
      <c r="H91" s="1">
        <v>8651.45</v>
      </c>
      <c r="I91" s="1">
        <v>5755.2</v>
      </c>
      <c r="J91" s="1">
        <v>7077.78</v>
      </c>
      <c r="K91" s="1"/>
      <c r="L91" s="1">
        <v>7329.92</v>
      </c>
    </row>
    <row r="92" spans="7:15" ht="15">
      <c r="G92" s="17" t="s">
        <v>279</v>
      </c>
      <c r="H92" s="17">
        <f>L91</f>
        <v>7329.92</v>
      </c>
      <c r="I92" s="17">
        <v>5755.2</v>
      </c>
      <c r="J92" s="17">
        <v>4497.79</v>
      </c>
      <c r="K92" s="17"/>
      <c r="L92" s="17">
        <f>H92+I92-J92</f>
        <v>8587.329999999998</v>
      </c>
      <c r="O92" t="s">
        <v>273</v>
      </c>
    </row>
    <row r="93" spans="7:12" ht="15">
      <c r="G93" s="1" t="s">
        <v>283</v>
      </c>
      <c r="H93" s="1">
        <v>8557.33</v>
      </c>
      <c r="I93" s="1">
        <v>5755.95</v>
      </c>
      <c r="J93" s="1">
        <v>6710.57</v>
      </c>
      <c r="K93" s="1"/>
      <c r="L93" s="1">
        <v>7632.71</v>
      </c>
    </row>
    <row r="94" spans="7:12" ht="15">
      <c r="G94" s="1" t="s">
        <v>298</v>
      </c>
      <c r="H94" s="1">
        <v>7632.71</v>
      </c>
      <c r="I94" s="1">
        <v>5816.55</v>
      </c>
      <c r="J94" s="1">
        <v>4738.55</v>
      </c>
      <c r="K94" s="1"/>
      <c r="L94" s="1">
        <v>8710.71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R98"/>
  <sheetViews>
    <sheetView zoomScalePageLayoutView="0" workbookViewId="0" topLeftCell="A46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299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61147.37</v>
      </c>
      <c r="C9" s="17">
        <v>22851.46</v>
      </c>
      <c r="D9" s="17">
        <v>23295.23</v>
      </c>
      <c r="E9" s="1"/>
      <c r="F9" s="17">
        <f>D9</f>
        <v>23295.23</v>
      </c>
      <c r="G9" s="17">
        <f>B9+C9-F9</f>
        <v>60703.600000000006</v>
      </c>
      <c r="H9" s="1"/>
    </row>
    <row r="10" spans="1:8" ht="15">
      <c r="A10" s="1" t="s">
        <v>11</v>
      </c>
      <c r="B10" s="17">
        <v>69650.85</v>
      </c>
      <c r="C10" s="17">
        <v>29917.24</v>
      </c>
      <c r="D10" s="17">
        <v>30069.08</v>
      </c>
      <c r="E10" s="1"/>
      <c r="F10" s="17">
        <f>D10</f>
        <v>30069.08</v>
      </c>
      <c r="G10" s="17">
        <f>B10+C10-F10</f>
        <v>69499.01000000001</v>
      </c>
      <c r="H10" s="1"/>
    </row>
    <row r="11" spans="1:10" ht="15">
      <c r="A11" s="1" t="s">
        <v>12</v>
      </c>
      <c r="B11" s="1"/>
      <c r="C11" s="17">
        <f>SUM(C9:C10)</f>
        <v>52768.7</v>
      </c>
      <c r="D11" s="1"/>
      <c r="E11" s="1"/>
      <c r="F11" s="17">
        <f>SUM(F9:F10)</f>
        <v>53364.31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 t="s">
        <v>301</v>
      </c>
      <c r="C18" s="1" t="s">
        <v>302</v>
      </c>
      <c r="D18" s="1"/>
      <c r="E18" s="1"/>
      <c r="F18" s="1"/>
      <c r="G18" s="1"/>
      <c r="H18" s="1">
        <v>23468.57</v>
      </c>
      <c r="I18" s="9"/>
      <c r="J18" s="1"/>
      <c r="K18" s="1"/>
      <c r="L18" s="1"/>
      <c r="M18" s="1"/>
    </row>
    <row r="19" spans="1:13" ht="15">
      <c r="A19" s="1"/>
      <c r="B19" s="13"/>
      <c r="C19" s="1" t="s">
        <v>281</v>
      </c>
      <c r="D19" s="1"/>
      <c r="E19" s="1"/>
      <c r="F19" s="1"/>
      <c r="G19" s="1"/>
      <c r="H19" s="17">
        <v>2766.6</v>
      </c>
      <c r="I19" s="9"/>
      <c r="J19" s="1" t="s">
        <v>225</v>
      </c>
      <c r="K19" s="1" t="s">
        <v>275</v>
      </c>
      <c r="L19" s="1"/>
      <c r="M19" s="17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 t="s">
        <v>28</v>
      </c>
      <c r="H21" s="17">
        <f>SUM(H18:H20)</f>
        <v>26235.17</v>
      </c>
      <c r="I21" s="1"/>
      <c r="J21" s="1" t="s">
        <v>31</v>
      </c>
      <c r="K21" s="1"/>
      <c r="L21" s="1"/>
      <c r="M21" s="17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7">
        <v>4471.7</v>
      </c>
      <c r="F23" s="1">
        <v>1.68</v>
      </c>
      <c r="G23" s="1"/>
      <c r="H23" s="19">
        <f>E23*F23</f>
        <v>7512.455999999999</v>
      </c>
      <c r="I23" s="1"/>
      <c r="J23" s="1"/>
      <c r="K23" s="1"/>
      <c r="L23" s="1"/>
      <c r="M23" s="1"/>
    </row>
    <row r="24" spans="1:13" ht="15">
      <c r="A24" s="1"/>
      <c r="B24" s="1"/>
      <c r="C24" s="1" t="s">
        <v>29</v>
      </c>
      <c r="D24" s="1"/>
      <c r="E24" s="17">
        <v>4471.7</v>
      </c>
      <c r="F24" s="1">
        <v>2.22</v>
      </c>
      <c r="G24" s="1"/>
      <c r="H24" s="19">
        <f>E24*F24</f>
        <v>9927.174</v>
      </c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7">
        <v>4471.7</v>
      </c>
      <c r="F25" s="1">
        <v>0.69</v>
      </c>
      <c r="G25" s="1"/>
      <c r="H25" s="19">
        <f>E25*F25</f>
        <v>3085.4729999999995</v>
      </c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7">
        <v>4471.7</v>
      </c>
      <c r="F26" s="1">
        <v>1.14</v>
      </c>
      <c r="G26" s="1"/>
      <c r="H26" s="19">
        <f>E26*F26</f>
        <v>5097.737999999999</v>
      </c>
      <c r="I26" s="1"/>
      <c r="J26" s="1"/>
      <c r="K26" s="1"/>
      <c r="L26" s="1"/>
      <c r="M26" s="1"/>
    </row>
    <row r="27" spans="1:13" ht="15">
      <c r="A27" s="1"/>
      <c r="B27" s="1"/>
      <c r="C27" s="1" t="s">
        <v>277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8" t="s">
        <v>84</v>
      </c>
      <c r="D29" s="1"/>
      <c r="E29" s="17">
        <v>4471.7</v>
      </c>
      <c r="F29" s="1">
        <v>0.57</v>
      </c>
      <c r="G29" s="1"/>
      <c r="H29" s="19">
        <f>E29*F29</f>
        <v>2548.8689999999997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 t="s">
        <v>37</v>
      </c>
      <c r="D32" s="1"/>
      <c r="E32" s="17">
        <v>4471.7</v>
      </c>
      <c r="F32" s="1">
        <v>0.39</v>
      </c>
      <c r="G32" s="1"/>
      <c r="H32" s="19">
        <f>E32*F32</f>
        <v>1743.963</v>
      </c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5" t="s">
        <v>31</v>
      </c>
      <c r="H35" s="22">
        <f>SUM(H21:H34)</f>
        <v>56150.84299999999</v>
      </c>
      <c r="I35" s="1"/>
      <c r="J35" s="1"/>
      <c r="K35" s="1"/>
      <c r="L35" s="1"/>
      <c r="M35" s="1"/>
    </row>
    <row r="36" ht="15">
      <c r="D36" t="s">
        <v>39</v>
      </c>
    </row>
    <row r="37" ht="15">
      <c r="D37" t="s">
        <v>41</v>
      </c>
    </row>
    <row r="38" ht="15" hidden="1"/>
    <row r="39" ht="15" hidden="1"/>
    <row r="40" spans="8:10" ht="15">
      <c r="H40" t="s">
        <v>43</v>
      </c>
      <c r="J40" t="s">
        <v>173</v>
      </c>
    </row>
    <row r="41" spans="9:10" ht="15">
      <c r="I41" t="s">
        <v>174</v>
      </c>
      <c r="J41" t="s">
        <v>71</v>
      </c>
    </row>
    <row r="42" spans="7:9" ht="15">
      <c r="G42">
        <v>4471.7</v>
      </c>
      <c r="I42" t="str">
        <f>E3</f>
        <v>апрель 2012г</v>
      </c>
    </row>
    <row r="43" spans="7:18" ht="15">
      <c r="G43" s="1" t="s">
        <v>45</v>
      </c>
      <c r="H43" s="1" t="s">
        <v>46</v>
      </c>
      <c r="I43" s="1"/>
      <c r="J43" s="1"/>
      <c r="K43" s="1" t="s">
        <v>47</v>
      </c>
      <c r="L43" s="1" t="s">
        <v>48</v>
      </c>
      <c r="N43" s="1" t="s">
        <v>16</v>
      </c>
      <c r="O43" s="1"/>
      <c r="P43" s="1"/>
      <c r="Q43" s="1"/>
      <c r="R43" s="1"/>
    </row>
    <row r="44" spans="7:18" ht="15.75" thickBot="1">
      <c r="G44" s="3">
        <v>1</v>
      </c>
      <c r="H44" s="4" t="s">
        <v>278</v>
      </c>
      <c r="I44" s="3"/>
      <c r="J44" s="3"/>
      <c r="K44" s="3" t="s">
        <v>50</v>
      </c>
      <c r="L44" s="17">
        <f>C11</f>
        <v>52768.7</v>
      </c>
      <c r="N44" s="8" t="s">
        <v>21</v>
      </c>
      <c r="O44" s="1" t="s">
        <v>22</v>
      </c>
      <c r="P44" s="1" t="s">
        <v>23</v>
      </c>
      <c r="Q44" s="1" t="s">
        <v>24</v>
      </c>
      <c r="R44" s="1" t="s">
        <v>25</v>
      </c>
    </row>
    <row r="45" spans="7:18" ht="7.5" customHeight="1" thickBot="1">
      <c r="G45" s="1"/>
      <c r="H45" s="1"/>
      <c r="I45" s="1"/>
      <c r="J45" s="1"/>
      <c r="K45" s="1"/>
      <c r="L45" s="1"/>
      <c r="N45" s="10"/>
      <c r="O45" s="7"/>
      <c r="P45" s="1"/>
      <c r="Q45" s="1"/>
      <c r="R45" s="1"/>
    </row>
    <row r="46" spans="7:18" ht="15">
      <c r="G46" s="3">
        <v>2</v>
      </c>
      <c r="H46" s="4" t="s">
        <v>2</v>
      </c>
      <c r="I46" s="3"/>
      <c r="J46" s="3"/>
      <c r="K46" s="3" t="s">
        <v>50</v>
      </c>
      <c r="L46" s="17">
        <f>F11</f>
        <v>53364.31</v>
      </c>
      <c r="N46" s="9"/>
      <c r="O46" s="1"/>
      <c r="P46" s="1"/>
      <c r="Q46" s="1"/>
      <c r="R46" s="1"/>
    </row>
    <row r="47" spans="7:18" ht="15">
      <c r="G47" s="1">
        <v>3</v>
      </c>
      <c r="H47" s="1" t="s">
        <v>52</v>
      </c>
      <c r="I47" s="1"/>
      <c r="J47" s="1"/>
      <c r="K47" s="1" t="s">
        <v>50</v>
      </c>
      <c r="L47" s="1"/>
      <c r="N47" s="1"/>
      <c r="O47" s="1"/>
      <c r="P47" s="1"/>
      <c r="Q47" s="1"/>
      <c r="R47" s="1"/>
    </row>
    <row r="48" spans="7:18" ht="15">
      <c r="G48" s="3">
        <v>4</v>
      </c>
      <c r="H48" s="4" t="s">
        <v>53</v>
      </c>
      <c r="I48" s="3"/>
      <c r="J48" s="3"/>
      <c r="K48" s="4" t="s">
        <v>50</v>
      </c>
      <c r="L48" s="24">
        <v>56150.84</v>
      </c>
      <c r="M48" s="23">
        <f>L48-H35</f>
        <v>-0.0029999999969732016</v>
      </c>
      <c r="N48" s="1"/>
      <c r="O48" s="1" t="s">
        <v>96</v>
      </c>
      <c r="P48" s="1"/>
      <c r="Q48" s="1"/>
      <c r="R48" s="1"/>
    </row>
    <row r="49" spans="7:18" ht="15">
      <c r="G49" s="1"/>
      <c r="H49" s="5" t="s">
        <v>11</v>
      </c>
      <c r="I49" s="1"/>
      <c r="J49" s="1"/>
      <c r="K49" s="1"/>
      <c r="L49" s="1"/>
      <c r="N49" s="1"/>
      <c r="O49" s="1"/>
      <c r="P49" s="1"/>
      <c r="Q49" s="1"/>
      <c r="R49" s="1"/>
    </row>
    <row r="50" spans="7:18" ht="15">
      <c r="G50" s="1">
        <v>1.68</v>
      </c>
      <c r="H50" s="1" t="s">
        <v>150</v>
      </c>
      <c r="I50" s="1" t="s">
        <v>151</v>
      </c>
      <c r="J50" s="1"/>
      <c r="K50" s="1" t="s">
        <v>50</v>
      </c>
      <c r="L50" s="19">
        <f>H23</f>
        <v>7512.455999999999</v>
      </c>
      <c r="N50" s="1"/>
      <c r="O50" s="1"/>
      <c r="P50" s="1"/>
      <c r="Q50" s="1"/>
      <c r="R50" s="1"/>
    </row>
    <row r="51" spans="7:18" ht="15">
      <c r="G51" s="1">
        <v>2.22</v>
      </c>
      <c r="H51" s="1" t="s">
        <v>152</v>
      </c>
      <c r="I51" s="1"/>
      <c r="J51" s="1"/>
      <c r="K51" s="1" t="s">
        <v>50</v>
      </c>
      <c r="L51" s="1"/>
      <c r="N51" s="1"/>
      <c r="O51" s="1"/>
      <c r="P51" s="1"/>
      <c r="Q51" s="1"/>
      <c r="R51" s="1"/>
    </row>
    <row r="52" spans="7:18" ht="15">
      <c r="G52" s="1"/>
      <c r="H52" s="1" t="s">
        <v>153</v>
      </c>
      <c r="I52" s="1"/>
      <c r="J52" s="1"/>
      <c r="K52" s="1" t="s">
        <v>50</v>
      </c>
      <c r="L52" s="19">
        <f>H24</f>
        <v>9927.174</v>
      </c>
      <c r="N52" s="1"/>
      <c r="O52" s="1"/>
      <c r="P52" s="1"/>
      <c r="Q52" s="1"/>
      <c r="R52" s="1"/>
    </row>
    <row r="53" spans="7:18" ht="15">
      <c r="G53" s="1">
        <v>0.69</v>
      </c>
      <c r="H53" s="1" t="s">
        <v>154</v>
      </c>
      <c r="I53" s="1"/>
      <c r="J53" s="1"/>
      <c r="K53" s="1" t="s">
        <v>50</v>
      </c>
      <c r="L53" s="1"/>
      <c r="N53" s="1"/>
      <c r="O53" s="1"/>
      <c r="P53" s="1" t="s">
        <v>31</v>
      </c>
      <c r="Q53" s="1"/>
      <c r="R53" s="1">
        <f>SUM(R46:R52)</f>
        <v>0</v>
      </c>
    </row>
    <row r="54" spans="7:18" ht="15">
      <c r="G54" s="1"/>
      <c r="H54" s="1" t="s">
        <v>155</v>
      </c>
      <c r="I54" s="1"/>
      <c r="J54" s="1"/>
      <c r="K54" s="1"/>
      <c r="L54" s="19">
        <f>H25</f>
        <v>3085.4729999999995</v>
      </c>
      <c r="N54" s="9"/>
      <c r="O54" s="1"/>
      <c r="P54" s="1"/>
      <c r="Q54" s="1"/>
      <c r="R54" s="1"/>
    </row>
    <row r="55" spans="7:18" ht="15">
      <c r="G55" s="1">
        <v>1.14</v>
      </c>
      <c r="H55" s="1" t="s">
        <v>156</v>
      </c>
      <c r="I55" s="1"/>
      <c r="J55" s="1"/>
      <c r="K55" s="1"/>
      <c r="L55" s="1"/>
      <c r="N55" s="1"/>
      <c r="O55" s="1"/>
      <c r="P55" s="1"/>
      <c r="Q55" s="1"/>
      <c r="R55" s="1"/>
    </row>
    <row r="56" spans="7:18" ht="15">
      <c r="G56" s="1"/>
      <c r="H56" s="1" t="s">
        <v>157</v>
      </c>
      <c r="I56" s="1"/>
      <c r="J56" s="1" t="s">
        <v>158</v>
      </c>
      <c r="K56" s="1"/>
      <c r="L56" s="19">
        <f>H26</f>
        <v>5097.737999999999</v>
      </c>
      <c r="N56" s="1"/>
      <c r="O56" s="1"/>
      <c r="P56" s="1"/>
      <c r="Q56" s="1"/>
      <c r="R56" s="1"/>
    </row>
    <row r="57" spans="7:18" ht="15">
      <c r="G57" s="1">
        <v>0.57</v>
      </c>
      <c r="H57" s="1" t="s">
        <v>154</v>
      </c>
      <c r="I57" s="1"/>
      <c r="J57" s="1"/>
      <c r="K57" s="1"/>
      <c r="L57" s="19">
        <f>H29</f>
        <v>2548.8689999999997</v>
      </c>
      <c r="N57" s="1"/>
      <c r="O57" s="1"/>
      <c r="P57" s="1"/>
      <c r="Q57" s="1"/>
      <c r="R57" s="1"/>
    </row>
    <row r="58" spans="7:18" ht="15">
      <c r="G58" s="1"/>
      <c r="H58" s="1" t="s">
        <v>159</v>
      </c>
      <c r="I58" s="1"/>
      <c r="J58" s="1"/>
      <c r="K58" s="1"/>
      <c r="L58" s="1"/>
      <c r="N58" s="1"/>
      <c r="O58" s="1"/>
      <c r="P58" s="1"/>
      <c r="Q58" s="1"/>
      <c r="R58" s="1"/>
    </row>
    <row r="59" spans="7:18" ht="15">
      <c r="G59" s="1">
        <v>0.39</v>
      </c>
      <c r="H59" s="11" t="s">
        <v>160</v>
      </c>
      <c r="I59" s="1"/>
      <c r="J59" s="1"/>
      <c r="K59" s="1" t="s">
        <v>50</v>
      </c>
      <c r="L59" s="19">
        <f>H32</f>
        <v>1743.963</v>
      </c>
      <c r="N59" s="1"/>
      <c r="O59" s="1"/>
      <c r="P59" s="1"/>
      <c r="Q59" s="1"/>
      <c r="R59" s="1"/>
    </row>
    <row r="60" spans="7:18" ht="15">
      <c r="G60" s="3">
        <v>5.11</v>
      </c>
      <c r="H60" s="4" t="s">
        <v>61</v>
      </c>
      <c r="I60" s="3"/>
      <c r="J60" s="3"/>
      <c r="K60" s="3"/>
      <c r="L60" s="3"/>
      <c r="N60" s="1"/>
      <c r="O60" s="1"/>
      <c r="P60" s="1"/>
      <c r="Q60" s="1"/>
      <c r="R60" s="1"/>
    </row>
    <row r="61" spans="7:18" ht="15">
      <c r="G61" s="1"/>
      <c r="H61" s="1" t="s">
        <v>281</v>
      </c>
      <c r="I61" s="1"/>
      <c r="J61" s="1"/>
      <c r="K61" s="1"/>
      <c r="L61" s="17">
        <v>2766.6</v>
      </c>
      <c r="M61">
        <v>3710</v>
      </c>
      <c r="N61" s="1"/>
      <c r="O61" s="1"/>
      <c r="P61" s="1"/>
      <c r="Q61" s="1"/>
      <c r="R61" s="1"/>
    </row>
    <row r="62" spans="7:18" ht="13.5" customHeight="1">
      <c r="G62" s="1"/>
      <c r="H62" s="1" t="s">
        <v>302</v>
      </c>
      <c r="I62" s="1"/>
      <c r="J62" s="1"/>
      <c r="K62" s="1"/>
      <c r="L62" s="1">
        <v>23468.57</v>
      </c>
      <c r="M62">
        <v>3850</v>
      </c>
      <c r="N62" s="1"/>
      <c r="O62" s="1"/>
      <c r="P62" s="1"/>
      <c r="Q62" s="1"/>
      <c r="R62" s="1"/>
    </row>
    <row r="63" spans="7:18" ht="13.5" customHeight="1">
      <c r="G63" s="1"/>
      <c r="H63" s="1"/>
      <c r="I63" s="1"/>
      <c r="J63" s="1"/>
      <c r="K63" s="1"/>
      <c r="L63" s="1"/>
      <c r="N63" s="1"/>
      <c r="O63" s="1"/>
      <c r="P63" s="1"/>
      <c r="Q63" s="1"/>
      <c r="R63" s="1"/>
    </row>
    <row r="64" spans="7:18" ht="15.75" customHeight="1">
      <c r="G64" s="1"/>
      <c r="H64" s="1"/>
      <c r="I64" s="1"/>
      <c r="J64" s="1"/>
      <c r="K64" s="1"/>
      <c r="L64" s="1"/>
      <c r="N64" s="1"/>
      <c r="O64" s="1"/>
      <c r="P64" s="1"/>
      <c r="Q64" s="1"/>
      <c r="R64" s="1"/>
    </row>
    <row r="65" spans="7:18" ht="15" hidden="1">
      <c r="G65" s="1"/>
      <c r="H65" s="1"/>
      <c r="I65" s="1"/>
      <c r="J65" s="1"/>
      <c r="K65" s="1"/>
      <c r="L65" s="1"/>
      <c r="N65" s="1"/>
      <c r="O65" s="1"/>
      <c r="P65" s="1"/>
      <c r="Q65" s="1"/>
      <c r="R65" s="1"/>
    </row>
    <row r="66" spans="7:18" ht="15" hidden="1"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</row>
    <row r="67" spans="7:18" ht="15" hidden="1">
      <c r="G67" s="1"/>
      <c r="H67" s="1"/>
      <c r="I67" s="1"/>
      <c r="J67" s="1"/>
      <c r="K67" s="1"/>
      <c r="L67" s="1"/>
      <c r="N67" s="1"/>
      <c r="O67" s="1"/>
      <c r="P67" s="1"/>
      <c r="Q67" s="1"/>
      <c r="R67" s="1"/>
    </row>
    <row r="68" spans="7:18" ht="15">
      <c r="G68" s="1"/>
      <c r="H68" s="1"/>
      <c r="I68" s="1"/>
      <c r="J68" s="1"/>
      <c r="K68" s="1"/>
      <c r="L68" s="17"/>
      <c r="N68" s="1"/>
      <c r="O68" s="1"/>
      <c r="P68" s="1"/>
      <c r="Q68" s="1"/>
      <c r="R68" s="1"/>
    </row>
    <row r="69" spans="7:18" ht="15">
      <c r="G69" s="1"/>
      <c r="H69" s="1"/>
      <c r="I69" s="1"/>
      <c r="J69" s="1"/>
      <c r="K69" s="1" t="s">
        <v>50</v>
      </c>
      <c r="L69" s="1"/>
      <c r="N69" s="1"/>
      <c r="O69" s="1"/>
      <c r="P69" s="1"/>
      <c r="Q69" s="1"/>
      <c r="R69" s="1"/>
    </row>
    <row r="70" spans="7:18" ht="15">
      <c r="G70" s="1"/>
      <c r="H70" s="1" t="s">
        <v>296</v>
      </c>
      <c r="I70" s="1"/>
      <c r="J70" s="1"/>
      <c r="K70" s="1"/>
      <c r="L70" s="1"/>
      <c r="N70" s="1"/>
      <c r="O70" s="1"/>
      <c r="P70" s="1"/>
      <c r="Q70" s="1"/>
      <c r="R70" s="1"/>
    </row>
    <row r="71" spans="7:18" ht="15">
      <c r="G71" s="1" t="s">
        <v>293</v>
      </c>
      <c r="H71" s="1" t="s">
        <v>64</v>
      </c>
      <c r="I71" s="1"/>
      <c r="J71" s="1"/>
      <c r="K71" s="1"/>
      <c r="L71" s="17">
        <v>0</v>
      </c>
      <c r="N71" s="1"/>
      <c r="O71" s="1"/>
      <c r="P71" s="1"/>
      <c r="Q71" s="1"/>
      <c r="R71" s="1"/>
    </row>
    <row r="72" spans="7:18" ht="15" customHeight="1">
      <c r="G72" s="1"/>
      <c r="H72" s="1" t="s">
        <v>294</v>
      </c>
      <c r="I72" s="1"/>
      <c r="J72" s="1"/>
      <c r="K72" s="1" t="s">
        <v>50</v>
      </c>
      <c r="L72" s="17">
        <v>-12381.87</v>
      </c>
      <c r="N72" s="1"/>
      <c r="O72" s="1"/>
      <c r="P72" s="1"/>
      <c r="Q72" s="1"/>
      <c r="R72" s="1"/>
    </row>
    <row r="73" spans="7:18" ht="15" hidden="1">
      <c r="G73" s="1">
        <v>7</v>
      </c>
      <c r="H73" s="1" t="s">
        <v>66</v>
      </c>
      <c r="I73" s="1"/>
      <c r="J73" s="1"/>
      <c r="K73" s="1" t="s">
        <v>50</v>
      </c>
      <c r="L73" s="1">
        <v>6150.6</v>
      </c>
      <c r="N73" s="1"/>
      <c r="O73" s="1"/>
      <c r="P73" s="1"/>
      <c r="Q73" s="1"/>
      <c r="R73" s="1"/>
    </row>
    <row r="74" spans="7:18" ht="15">
      <c r="G74" s="1"/>
      <c r="H74" s="1"/>
      <c r="I74" s="1"/>
      <c r="J74" s="1"/>
      <c r="K74" s="1" t="s">
        <v>50</v>
      </c>
      <c r="L74" s="1"/>
      <c r="N74" s="1"/>
      <c r="O74" s="1"/>
      <c r="P74" s="1"/>
      <c r="Q74" s="1"/>
      <c r="R74" s="1"/>
    </row>
    <row r="75" spans="7:18" ht="15">
      <c r="G75" s="1"/>
      <c r="H75" s="1" t="s">
        <v>67</v>
      </c>
      <c r="I75" s="1"/>
      <c r="J75" s="1"/>
      <c r="K75" s="1" t="s">
        <v>50</v>
      </c>
      <c r="L75" s="20">
        <v>-9116.79</v>
      </c>
      <c r="N75" s="1"/>
      <c r="O75" s="1"/>
      <c r="P75" s="1"/>
      <c r="Q75" s="1"/>
      <c r="R75" s="1"/>
    </row>
    <row r="76" spans="7:18" ht="15">
      <c r="G76" s="1"/>
      <c r="H76" s="1" t="s">
        <v>295</v>
      </c>
      <c r="I76" s="1"/>
      <c r="J76" s="1"/>
      <c r="K76" s="1" t="s">
        <v>50</v>
      </c>
      <c r="L76" s="25"/>
      <c r="N76" s="1"/>
      <c r="O76" s="1"/>
      <c r="P76" s="1"/>
      <c r="Q76" s="1"/>
      <c r="R76" s="1"/>
    </row>
    <row r="77" spans="9:15" ht="15">
      <c r="I77" t="s">
        <v>69</v>
      </c>
      <c r="O77" t="s">
        <v>70</v>
      </c>
    </row>
    <row r="78" spans="7:12" ht="15">
      <c r="G78" s="1" t="s">
        <v>135</v>
      </c>
      <c r="H78" s="1" t="s">
        <v>136</v>
      </c>
      <c r="I78" s="1"/>
      <c r="J78" s="1" t="s">
        <v>138</v>
      </c>
      <c r="K78" s="1"/>
      <c r="L78" s="1" t="s">
        <v>139</v>
      </c>
    </row>
    <row r="79" spans="7:12" ht="15" hidden="1">
      <c r="G79" s="1" t="s">
        <v>133</v>
      </c>
      <c r="H79" s="1"/>
      <c r="I79" s="1">
        <v>5754.45</v>
      </c>
      <c r="J79" s="1">
        <v>2593.14</v>
      </c>
      <c r="K79" s="1"/>
      <c r="L79" s="1">
        <v>3159.81</v>
      </c>
    </row>
    <row r="80" spans="7:12" ht="15" hidden="1">
      <c r="G80" s="1" t="s">
        <v>162</v>
      </c>
      <c r="H80" s="1">
        <v>3159.81</v>
      </c>
      <c r="I80" s="1">
        <v>5754.45</v>
      </c>
      <c r="J80" s="1">
        <v>4159.35</v>
      </c>
      <c r="K80" s="1"/>
      <c r="L80" s="1">
        <v>4754.91</v>
      </c>
    </row>
    <row r="81" spans="7:12" ht="15" hidden="1">
      <c r="G81" s="1" t="s">
        <v>180</v>
      </c>
      <c r="H81" s="1">
        <v>4754.91</v>
      </c>
      <c r="I81" s="1">
        <v>5754.6</v>
      </c>
      <c r="J81" s="1">
        <v>4638.66</v>
      </c>
      <c r="K81" s="1"/>
      <c r="L81" s="1">
        <v>5870.85</v>
      </c>
    </row>
    <row r="82" spans="7:12" ht="15" hidden="1">
      <c r="G82" s="12" t="s">
        <v>194</v>
      </c>
      <c r="H82" s="1">
        <v>5870.85</v>
      </c>
      <c r="I82" s="1">
        <v>5754.56</v>
      </c>
      <c r="J82" s="12">
        <v>5931.56</v>
      </c>
      <c r="K82" s="1"/>
      <c r="L82" s="12">
        <v>5693.87</v>
      </c>
    </row>
    <row r="83" spans="7:12" ht="15" hidden="1">
      <c r="G83" s="1" t="s">
        <v>202</v>
      </c>
      <c r="H83" s="1">
        <v>5693.87</v>
      </c>
      <c r="I83" s="1">
        <v>5754.15</v>
      </c>
      <c r="J83" s="1">
        <v>5311.25</v>
      </c>
      <c r="K83" s="1"/>
      <c r="L83" s="1">
        <v>6136.77</v>
      </c>
    </row>
    <row r="84" spans="7:12" ht="15" hidden="1">
      <c r="G84" s="1" t="s">
        <v>212</v>
      </c>
      <c r="H84" s="1">
        <v>6136.77</v>
      </c>
      <c r="I84" s="1">
        <v>5754.15</v>
      </c>
      <c r="J84" s="1">
        <v>5617.71</v>
      </c>
      <c r="K84" s="1"/>
      <c r="L84" s="1">
        <v>6273.21</v>
      </c>
    </row>
    <row r="85" spans="7:12" ht="15" hidden="1">
      <c r="G85" s="1" t="s">
        <v>215</v>
      </c>
      <c r="H85" s="1">
        <v>6273.21</v>
      </c>
      <c r="I85" s="1">
        <v>5754.15</v>
      </c>
      <c r="J85" s="1">
        <v>4826.36</v>
      </c>
      <c r="K85" s="1"/>
      <c r="L85" s="1">
        <v>7201.01</v>
      </c>
    </row>
    <row r="86" spans="7:12" ht="15" hidden="1">
      <c r="G86" s="1" t="s">
        <v>228</v>
      </c>
      <c r="H86" s="1">
        <v>7201.01</v>
      </c>
      <c r="I86" s="1">
        <v>5754.15</v>
      </c>
      <c r="J86" s="1">
        <v>6286.8</v>
      </c>
      <c r="K86" s="1"/>
      <c r="L86" s="1">
        <v>6668.36</v>
      </c>
    </row>
    <row r="87" spans="7:12" ht="15" hidden="1">
      <c r="G87" s="1" t="s">
        <v>234</v>
      </c>
      <c r="H87" s="1">
        <v>6668.36</v>
      </c>
      <c r="I87" s="1">
        <v>5754.14</v>
      </c>
      <c r="J87" s="1">
        <v>4800.01</v>
      </c>
      <c r="K87" s="1"/>
      <c r="L87" s="1">
        <v>7622.49</v>
      </c>
    </row>
    <row r="88" spans="7:12" ht="15" hidden="1">
      <c r="G88" s="12" t="s">
        <v>237</v>
      </c>
      <c r="H88" s="12">
        <v>7622.49</v>
      </c>
      <c r="I88" s="12">
        <v>5754.17</v>
      </c>
      <c r="J88" s="12">
        <v>5802.49</v>
      </c>
      <c r="K88" s="1"/>
      <c r="L88" s="12">
        <v>7574.17</v>
      </c>
    </row>
    <row r="89" spans="7:12" ht="15" hidden="1">
      <c r="G89" s="1" t="s">
        <v>244</v>
      </c>
      <c r="H89" s="12">
        <v>7574.17</v>
      </c>
      <c r="I89" s="12">
        <v>5754.14</v>
      </c>
      <c r="J89" s="1">
        <v>4802.31</v>
      </c>
      <c r="K89" s="1"/>
      <c r="L89" s="1">
        <v>8526</v>
      </c>
    </row>
    <row r="90" spans="7:12" ht="15" hidden="1">
      <c r="G90" s="1" t="s">
        <v>255</v>
      </c>
      <c r="H90" s="1">
        <v>8526</v>
      </c>
      <c r="I90" s="1">
        <v>5754.14</v>
      </c>
      <c r="J90" s="1">
        <v>5628.73</v>
      </c>
      <c r="K90" s="1"/>
      <c r="L90" s="1">
        <v>8651.45</v>
      </c>
    </row>
    <row r="91" spans="7:12" ht="15" hidden="1">
      <c r="G91" s="1" t="s">
        <v>270</v>
      </c>
      <c r="H91" s="1">
        <v>8651.45</v>
      </c>
      <c r="I91" s="1">
        <v>5755.2</v>
      </c>
      <c r="J91" s="1">
        <v>7077.78</v>
      </c>
      <c r="K91" s="1"/>
      <c r="L91" s="1">
        <v>7329.92</v>
      </c>
    </row>
    <row r="92" spans="7:15" ht="15">
      <c r="G92" s="17" t="s">
        <v>279</v>
      </c>
      <c r="H92" s="17">
        <f>L91</f>
        <v>7329.92</v>
      </c>
      <c r="I92" s="17">
        <v>5755.2</v>
      </c>
      <c r="J92" s="17">
        <v>4497.79</v>
      </c>
      <c r="K92" s="17"/>
      <c r="L92" s="17">
        <f>H92+I92-J92</f>
        <v>8587.329999999998</v>
      </c>
      <c r="O92" t="s">
        <v>273</v>
      </c>
    </row>
    <row r="93" spans="7:12" ht="15">
      <c r="G93" s="1" t="s">
        <v>283</v>
      </c>
      <c r="H93" s="1">
        <v>8557.33</v>
      </c>
      <c r="I93" s="1">
        <v>5755.95</v>
      </c>
      <c r="J93" s="1">
        <v>6710.57</v>
      </c>
      <c r="K93" s="1"/>
      <c r="L93" s="1">
        <v>7632.71</v>
      </c>
    </row>
    <row r="94" spans="7:12" ht="15">
      <c r="G94" s="1" t="s">
        <v>298</v>
      </c>
      <c r="H94" s="1">
        <v>7632.71</v>
      </c>
      <c r="I94" s="1">
        <v>5816.55</v>
      </c>
      <c r="J94" s="1">
        <v>4738.55</v>
      </c>
      <c r="K94" s="1"/>
      <c r="L94" s="1">
        <v>8710.71</v>
      </c>
    </row>
    <row r="95" spans="7:12" ht="15">
      <c r="G95" s="1" t="s">
        <v>300</v>
      </c>
      <c r="H95" s="1">
        <v>8710.71</v>
      </c>
      <c r="I95" s="1">
        <v>5816.1</v>
      </c>
      <c r="J95" s="1">
        <v>6051.81</v>
      </c>
      <c r="K95" s="1"/>
      <c r="L95" s="1">
        <v>8475</v>
      </c>
    </row>
    <row r="98" spans="10:11" ht="15">
      <c r="J98" t="s">
        <v>303</v>
      </c>
      <c r="K98" t="s">
        <v>304</v>
      </c>
    </row>
  </sheetData>
  <sheetProtection/>
  <mergeCells count="1">
    <mergeCell ref="C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R100"/>
  <sheetViews>
    <sheetView zoomScalePageLayoutView="0" workbookViewId="0" topLeftCell="A5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305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60703.6</v>
      </c>
      <c r="C9" s="17">
        <v>22851.47</v>
      </c>
      <c r="D9" s="17">
        <v>21497.59</v>
      </c>
      <c r="E9" s="1"/>
      <c r="F9" s="17">
        <f>D9</f>
        <v>21497.59</v>
      </c>
      <c r="G9" s="17">
        <f>B9+C9-F9</f>
        <v>62057.48000000001</v>
      </c>
      <c r="H9" s="1"/>
    </row>
    <row r="10" spans="1:8" ht="15">
      <c r="A10" s="1" t="s">
        <v>11</v>
      </c>
      <c r="B10" s="17">
        <v>69499.01</v>
      </c>
      <c r="C10" s="17">
        <v>29917.25</v>
      </c>
      <c r="D10" s="17">
        <v>27809.93</v>
      </c>
      <c r="E10" s="1"/>
      <c r="F10" s="17">
        <f>D10</f>
        <v>27809.93</v>
      </c>
      <c r="G10" s="17">
        <f>B10+C10-F10</f>
        <v>71606.32999999999</v>
      </c>
      <c r="H10" s="1"/>
    </row>
    <row r="11" spans="1:10" ht="15">
      <c r="A11" s="1" t="s">
        <v>12</v>
      </c>
      <c r="B11" s="1"/>
      <c r="C11" s="17">
        <f>SUM(C9:C10)</f>
        <v>52768.72</v>
      </c>
      <c r="D11" s="1"/>
      <c r="E11" s="1"/>
      <c r="F11" s="17">
        <f>SUM(F9:F10)</f>
        <v>49307.520000000004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9"/>
      <c r="J18" s="1"/>
      <c r="K18" s="1"/>
      <c r="L18" s="1"/>
      <c r="M18" s="1"/>
    </row>
    <row r="19" spans="1:13" ht="15">
      <c r="A19" s="1"/>
      <c r="B19" s="13"/>
      <c r="C19" s="1" t="s">
        <v>281</v>
      </c>
      <c r="D19" s="1"/>
      <c r="E19" s="1"/>
      <c r="F19" s="1"/>
      <c r="G19" s="1"/>
      <c r="H19" s="17">
        <v>9510.4</v>
      </c>
      <c r="I19" s="9"/>
      <c r="J19" s="1" t="s">
        <v>225</v>
      </c>
      <c r="K19" s="1" t="s">
        <v>275</v>
      </c>
      <c r="L19" s="1"/>
      <c r="M19" s="17"/>
    </row>
    <row r="20" spans="1:13" ht="15">
      <c r="A20" s="1"/>
      <c r="B20" s="1" t="s">
        <v>307</v>
      </c>
      <c r="C20" s="1" t="s">
        <v>309</v>
      </c>
      <c r="D20" s="1"/>
      <c r="E20" s="1"/>
      <c r="F20" s="1"/>
      <c r="G20" s="1"/>
      <c r="H20" s="1">
        <v>12405</v>
      </c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SUM(H18:H20)</f>
        <v>21915.4</v>
      </c>
      <c r="I23" s="1"/>
      <c r="J23" s="1" t="s">
        <v>31</v>
      </c>
      <c r="K23" s="1"/>
      <c r="L23" s="1"/>
      <c r="M23" s="17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7">
        <v>4471.7</v>
      </c>
      <c r="F25" s="1">
        <v>1.68</v>
      </c>
      <c r="G25" s="1"/>
      <c r="H25" s="19">
        <f>E25*F25</f>
        <v>7512.455999999999</v>
      </c>
      <c r="I25" s="1"/>
      <c r="J25" s="1"/>
      <c r="K25" s="1"/>
      <c r="L25" s="1"/>
      <c r="M25" s="1"/>
    </row>
    <row r="26" spans="1:13" ht="15">
      <c r="A26" s="1"/>
      <c r="B26" s="1"/>
      <c r="C26" s="1" t="s">
        <v>29</v>
      </c>
      <c r="D26" s="1"/>
      <c r="E26" s="17">
        <v>4471.7</v>
      </c>
      <c r="F26" s="1">
        <v>2.22</v>
      </c>
      <c r="G26" s="1"/>
      <c r="H26" s="19">
        <f>E26*F26</f>
        <v>9927.174</v>
      </c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7">
        <v>4471.7</v>
      </c>
      <c r="F27" s="1">
        <v>0.69</v>
      </c>
      <c r="G27" s="1"/>
      <c r="H27" s="19">
        <f>E27*F27</f>
        <v>3085.4729999999995</v>
      </c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7">
        <v>4471.7</v>
      </c>
      <c r="F28" s="1">
        <v>1.14</v>
      </c>
      <c r="G28" s="1"/>
      <c r="H28" s="19">
        <f>E28*F28</f>
        <v>5097.737999999999</v>
      </c>
      <c r="I28" s="1"/>
      <c r="J28" s="1"/>
      <c r="K28" s="1"/>
      <c r="L28" s="1"/>
      <c r="M28" s="1"/>
    </row>
    <row r="29" spans="1:13" ht="15">
      <c r="A29" s="1"/>
      <c r="B29" s="1"/>
      <c r="C29" s="1" t="s">
        <v>277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8" t="s">
        <v>84</v>
      </c>
      <c r="D31" s="1"/>
      <c r="E31" s="17">
        <v>4471.7</v>
      </c>
      <c r="F31" s="1">
        <v>0.57</v>
      </c>
      <c r="G31" s="1"/>
      <c r="H31" s="19">
        <f>E31*F31</f>
        <v>2548.8689999999997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 t="s">
        <v>37</v>
      </c>
      <c r="D34" s="1"/>
      <c r="E34" s="17">
        <v>4471.7</v>
      </c>
      <c r="F34" s="1">
        <v>0.39</v>
      </c>
      <c r="G34" s="1"/>
      <c r="H34" s="19">
        <f>E34*F34</f>
        <v>1743.963</v>
      </c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5" t="s">
        <v>31</v>
      </c>
      <c r="H37" s="22">
        <f>SUM(H23:H36)</f>
        <v>51831.073</v>
      </c>
      <c r="I37" s="1"/>
      <c r="J37" s="1"/>
      <c r="K37" s="1"/>
      <c r="L37" s="1"/>
      <c r="M37" s="1"/>
    </row>
    <row r="38" ht="15">
      <c r="D38" t="s">
        <v>39</v>
      </c>
    </row>
    <row r="39" ht="15">
      <c r="D39" t="s">
        <v>41</v>
      </c>
    </row>
    <row r="40" ht="15" hidden="1"/>
    <row r="41" ht="15" hidden="1"/>
    <row r="42" spans="8:10" ht="15">
      <c r="H42" t="s">
        <v>43</v>
      </c>
      <c r="J42" t="s">
        <v>173</v>
      </c>
    </row>
    <row r="43" spans="9:10" ht="15">
      <c r="I43" t="s">
        <v>174</v>
      </c>
      <c r="J43" t="s">
        <v>71</v>
      </c>
    </row>
    <row r="44" spans="7:9" ht="15">
      <c r="G44">
        <v>4471.7</v>
      </c>
      <c r="I44" t="str">
        <f>E3</f>
        <v>май  2012г</v>
      </c>
    </row>
    <row r="45" spans="7:18" ht="15">
      <c r="G45" s="1" t="s">
        <v>45</v>
      </c>
      <c r="H45" s="1" t="s">
        <v>46</v>
      </c>
      <c r="I45" s="1"/>
      <c r="J45" s="1"/>
      <c r="K45" s="1" t="s">
        <v>47</v>
      </c>
      <c r="L45" s="1" t="s">
        <v>48</v>
      </c>
      <c r="N45" s="1" t="s">
        <v>16</v>
      </c>
      <c r="O45" s="1"/>
      <c r="P45" s="1"/>
      <c r="Q45" s="1"/>
      <c r="R45" s="1"/>
    </row>
    <row r="46" spans="7:18" ht="15.75" thickBot="1">
      <c r="G46" s="3">
        <v>1</v>
      </c>
      <c r="H46" s="4" t="s">
        <v>278</v>
      </c>
      <c r="I46" s="3"/>
      <c r="J46" s="3"/>
      <c r="K46" s="3" t="s">
        <v>50</v>
      </c>
      <c r="L46" s="17">
        <f>C11</f>
        <v>52768.72</v>
      </c>
      <c r="N46" s="8" t="s">
        <v>21</v>
      </c>
      <c r="O46" s="1" t="s">
        <v>22</v>
      </c>
      <c r="P46" s="1" t="s">
        <v>23</v>
      </c>
      <c r="Q46" s="1" t="s">
        <v>24</v>
      </c>
      <c r="R46" s="1" t="s">
        <v>25</v>
      </c>
    </row>
    <row r="47" spans="7:18" ht="7.5" customHeight="1" thickBot="1">
      <c r="G47" s="1"/>
      <c r="H47" s="1"/>
      <c r="I47" s="1"/>
      <c r="J47" s="1"/>
      <c r="K47" s="1"/>
      <c r="L47" s="1"/>
      <c r="N47" s="10"/>
      <c r="O47" s="7"/>
      <c r="P47" s="1"/>
      <c r="Q47" s="1"/>
      <c r="R47" s="1"/>
    </row>
    <row r="48" spans="7:18" ht="15">
      <c r="G48" s="3">
        <v>2</v>
      </c>
      <c r="H48" s="4" t="s">
        <v>2</v>
      </c>
      <c r="I48" s="3"/>
      <c r="J48" s="3"/>
      <c r="K48" s="3" t="s">
        <v>50</v>
      </c>
      <c r="L48" s="17">
        <f>F11</f>
        <v>49307.520000000004</v>
      </c>
      <c r="N48" s="9"/>
      <c r="O48" s="1"/>
      <c r="P48" s="1"/>
      <c r="Q48" s="1"/>
      <c r="R48" s="1"/>
    </row>
    <row r="49" spans="7:18" ht="15">
      <c r="G49" s="1">
        <v>3</v>
      </c>
      <c r="H49" s="1" t="s">
        <v>52</v>
      </c>
      <c r="I49" s="1"/>
      <c r="J49" s="1"/>
      <c r="K49" s="1" t="s">
        <v>50</v>
      </c>
      <c r="L49" s="1"/>
      <c r="N49" s="1"/>
      <c r="O49" s="1"/>
      <c r="P49" s="1"/>
      <c r="Q49" s="1"/>
      <c r="R49" s="1"/>
    </row>
    <row r="50" spans="7:18" ht="15">
      <c r="G50" s="3">
        <v>4</v>
      </c>
      <c r="H50" s="4" t="s">
        <v>53</v>
      </c>
      <c r="I50" s="3"/>
      <c r="J50" s="3"/>
      <c r="K50" s="4" t="s">
        <v>50</v>
      </c>
      <c r="L50" s="24">
        <v>51831.07</v>
      </c>
      <c r="M50" s="23">
        <f>L50-H37</f>
        <v>-0.0029999999969732016</v>
      </c>
      <c r="N50" s="1"/>
      <c r="O50" s="1" t="s">
        <v>96</v>
      </c>
      <c r="P50" s="1"/>
      <c r="Q50" s="1"/>
      <c r="R50" s="1"/>
    </row>
    <row r="51" spans="7:18" ht="15">
      <c r="G51" s="1"/>
      <c r="H51" s="5" t="s">
        <v>11</v>
      </c>
      <c r="I51" s="1"/>
      <c r="J51" s="1"/>
      <c r="K51" s="1"/>
      <c r="L51" s="1"/>
      <c r="N51" s="1"/>
      <c r="O51" s="1"/>
      <c r="P51" s="1"/>
      <c r="Q51" s="1"/>
      <c r="R51" s="1"/>
    </row>
    <row r="52" spans="7:18" ht="15">
      <c r="G52" s="1">
        <v>1.68</v>
      </c>
      <c r="H52" s="1" t="s">
        <v>150</v>
      </c>
      <c r="I52" s="1" t="s">
        <v>151</v>
      </c>
      <c r="J52" s="1"/>
      <c r="K52" s="1" t="s">
        <v>50</v>
      </c>
      <c r="L52" s="19">
        <f>H25</f>
        <v>7512.455999999999</v>
      </c>
      <c r="N52" s="1"/>
      <c r="O52" s="1"/>
      <c r="P52" s="1"/>
      <c r="Q52" s="1"/>
      <c r="R52" s="1"/>
    </row>
    <row r="53" spans="7:18" ht="15">
      <c r="G53" s="1">
        <v>2.22</v>
      </c>
      <c r="H53" s="1" t="s">
        <v>152</v>
      </c>
      <c r="I53" s="1"/>
      <c r="J53" s="1"/>
      <c r="K53" s="1" t="s">
        <v>50</v>
      </c>
      <c r="L53" s="1"/>
      <c r="N53" s="1"/>
      <c r="O53" s="1"/>
      <c r="P53" s="1"/>
      <c r="Q53" s="1"/>
      <c r="R53" s="1"/>
    </row>
    <row r="54" spans="7:18" ht="15">
      <c r="G54" s="1"/>
      <c r="H54" s="1" t="s">
        <v>153</v>
      </c>
      <c r="I54" s="1"/>
      <c r="J54" s="1"/>
      <c r="K54" s="1" t="s">
        <v>50</v>
      </c>
      <c r="L54" s="19">
        <f>H26</f>
        <v>9927.174</v>
      </c>
      <c r="N54" s="1"/>
      <c r="O54" s="1"/>
      <c r="P54" s="1"/>
      <c r="Q54" s="1"/>
      <c r="R54" s="1"/>
    </row>
    <row r="55" spans="7:18" ht="15">
      <c r="G55" s="1">
        <v>0.69</v>
      </c>
      <c r="H55" s="1" t="s">
        <v>154</v>
      </c>
      <c r="I55" s="1"/>
      <c r="J55" s="1"/>
      <c r="K55" s="1" t="s">
        <v>50</v>
      </c>
      <c r="L55" s="1"/>
      <c r="N55" s="1"/>
      <c r="O55" s="1"/>
      <c r="P55" s="1" t="s">
        <v>31</v>
      </c>
      <c r="Q55" s="1"/>
      <c r="R55" s="1">
        <f>SUM(R48:R54)</f>
        <v>0</v>
      </c>
    </row>
    <row r="56" spans="7:18" ht="15">
      <c r="G56" s="1"/>
      <c r="H56" s="1" t="s">
        <v>155</v>
      </c>
      <c r="I56" s="1"/>
      <c r="J56" s="1"/>
      <c r="K56" s="1"/>
      <c r="L56" s="19">
        <f>H27</f>
        <v>3085.4729999999995</v>
      </c>
      <c r="N56" s="9"/>
      <c r="O56" s="1"/>
      <c r="P56" s="1"/>
      <c r="Q56" s="1"/>
      <c r="R56" s="1"/>
    </row>
    <row r="57" spans="7:18" ht="15">
      <c r="G57" s="1">
        <v>1.14</v>
      </c>
      <c r="H57" s="1" t="s">
        <v>156</v>
      </c>
      <c r="I57" s="1"/>
      <c r="J57" s="1"/>
      <c r="K57" s="1"/>
      <c r="L57" s="1"/>
      <c r="N57" s="1"/>
      <c r="O57" s="1"/>
      <c r="P57" s="1"/>
      <c r="Q57" s="1"/>
      <c r="R57" s="1"/>
    </row>
    <row r="58" spans="7:18" ht="15">
      <c r="G58" s="1"/>
      <c r="H58" s="1" t="s">
        <v>157</v>
      </c>
      <c r="I58" s="1"/>
      <c r="J58" s="1" t="s">
        <v>158</v>
      </c>
      <c r="K58" s="1"/>
      <c r="L58" s="19">
        <f>H28</f>
        <v>5097.737999999999</v>
      </c>
      <c r="N58" s="1"/>
      <c r="O58" s="1"/>
      <c r="P58" s="1"/>
      <c r="Q58" s="1"/>
      <c r="R58" s="1"/>
    </row>
    <row r="59" spans="7:18" ht="15">
      <c r="G59" s="1">
        <v>0.57</v>
      </c>
      <c r="H59" s="1" t="s">
        <v>154</v>
      </c>
      <c r="I59" s="1"/>
      <c r="J59" s="1"/>
      <c r="K59" s="1"/>
      <c r="L59" s="19">
        <f>H31</f>
        <v>2548.8689999999997</v>
      </c>
      <c r="N59" s="1"/>
      <c r="O59" s="1"/>
      <c r="P59" s="1"/>
      <c r="Q59" s="1"/>
      <c r="R59" s="1"/>
    </row>
    <row r="60" spans="7:18" ht="15">
      <c r="G60" s="1"/>
      <c r="H60" s="1" t="s">
        <v>159</v>
      </c>
      <c r="I60" s="1"/>
      <c r="J60" s="1"/>
      <c r="K60" s="1"/>
      <c r="L60" s="1"/>
      <c r="N60" s="1"/>
      <c r="O60" s="1"/>
      <c r="P60" s="1"/>
      <c r="Q60" s="1"/>
      <c r="R60" s="1"/>
    </row>
    <row r="61" spans="7:18" ht="15">
      <c r="G61" s="1">
        <v>0.39</v>
      </c>
      <c r="H61" s="11" t="s">
        <v>160</v>
      </c>
      <c r="I61" s="1"/>
      <c r="J61" s="1"/>
      <c r="K61" s="1" t="s">
        <v>50</v>
      </c>
      <c r="L61" s="19">
        <f>H34</f>
        <v>1743.963</v>
      </c>
      <c r="N61" s="1"/>
      <c r="O61" s="1"/>
      <c r="P61" s="1"/>
      <c r="Q61" s="1"/>
      <c r="R61" s="1"/>
    </row>
    <row r="62" spans="7:18" ht="15">
      <c r="G62" s="3">
        <v>5.11</v>
      </c>
      <c r="H62" s="4" t="s">
        <v>61</v>
      </c>
      <c r="I62" s="3"/>
      <c r="J62" s="3"/>
      <c r="K62" s="3"/>
      <c r="L62" s="3"/>
      <c r="N62" s="1"/>
      <c r="O62" s="1"/>
      <c r="P62" s="1"/>
      <c r="Q62" s="1"/>
      <c r="R62" s="1"/>
    </row>
    <row r="63" spans="7:18" ht="15">
      <c r="G63" s="1"/>
      <c r="H63" s="1" t="s">
        <v>281</v>
      </c>
      <c r="I63" s="1"/>
      <c r="J63" s="1"/>
      <c r="K63" s="1"/>
      <c r="L63" s="17">
        <v>9510.4</v>
      </c>
      <c r="N63" s="1"/>
      <c r="O63" s="1"/>
      <c r="P63" s="1"/>
      <c r="Q63" s="1"/>
      <c r="R63" s="1"/>
    </row>
    <row r="64" spans="7:18" ht="13.5" customHeight="1">
      <c r="G64" s="1"/>
      <c r="H64" s="1" t="s">
        <v>308</v>
      </c>
      <c r="I64" s="1"/>
      <c r="J64" s="1"/>
      <c r="K64" s="1"/>
      <c r="L64" s="1">
        <v>12405</v>
      </c>
      <c r="N64" s="1"/>
      <c r="O64" s="1"/>
      <c r="P64" s="1"/>
      <c r="Q64" s="1"/>
      <c r="R64" s="1"/>
    </row>
    <row r="65" spans="7:18" ht="13.5" customHeight="1">
      <c r="G65" s="1"/>
      <c r="H65" s="1"/>
      <c r="I65" s="1"/>
      <c r="J65" s="1"/>
      <c r="K65" s="1"/>
      <c r="L65" s="1"/>
      <c r="N65" s="1"/>
      <c r="O65" s="1"/>
      <c r="P65" s="1"/>
      <c r="Q65" s="1"/>
      <c r="R65" s="1"/>
    </row>
    <row r="66" spans="7:18" ht="15.75" customHeight="1"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</row>
    <row r="67" spans="7:18" ht="15" hidden="1">
      <c r="G67" s="1"/>
      <c r="H67" s="1"/>
      <c r="I67" s="1"/>
      <c r="J67" s="1"/>
      <c r="K67" s="1"/>
      <c r="L67" s="1"/>
      <c r="N67" s="1"/>
      <c r="O67" s="1"/>
      <c r="P67" s="1"/>
      <c r="Q67" s="1"/>
      <c r="R67" s="1"/>
    </row>
    <row r="68" spans="7:18" ht="15" hidden="1"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</row>
    <row r="69" spans="7:18" ht="15" hidden="1"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</row>
    <row r="70" spans="7:18" ht="15">
      <c r="G70" s="1"/>
      <c r="H70" s="1"/>
      <c r="I70" s="1"/>
      <c r="J70" s="1"/>
      <c r="K70" s="1"/>
      <c r="L70" s="17"/>
      <c r="N70" s="1"/>
      <c r="O70" s="1"/>
      <c r="P70" s="1"/>
      <c r="Q70" s="1"/>
      <c r="R70" s="1"/>
    </row>
    <row r="71" spans="7:18" ht="15">
      <c r="G71" s="1"/>
      <c r="H71" s="1"/>
      <c r="I71" s="1"/>
      <c r="J71" s="1"/>
      <c r="K71" s="1" t="s">
        <v>50</v>
      </c>
      <c r="L71" s="1"/>
      <c r="N71" s="1"/>
      <c r="O71" s="1"/>
      <c r="P71" s="1"/>
      <c r="Q71" s="1"/>
      <c r="R71" s="1"/>
    </row>
    <row r="72" spans="7:18" ht="15">
      <c r="G72" s="1"/>
      <c r="H72" s="1" t="s">
        <v>296</v>
      </c>
      <c r="I72" s="1"/>
      <c r="J72" s="1"/>
      <c r="K72" s="1"/>
      <c r="L72" s="1"/>
      <c r="N72" s="1"/>
      <c r="O72" s="1"/>
      <c r="P72" s="1"/>
      <c r="Q72" s="1"/>
      <c r="R72" s="1"/>
    </row>
    <row r="73" spans="7:18" ht="15">
      <c r="G73" s="1" t="s">
        <v>293</v>
      </c>
      <c r="H73" s="1" t="s">
        <v>64</v>
      </c>
      <c r="I73" s="1"/>
      <c r="J73" s="1"/>
      <c r="K73" s="1"/>
      <c r="L73" s="17">
        <v>0</v>
      </c>
      <c r="N73" s="1"/>
      <c r="O73" s="1"/>
      <c r="P73" s="1"/>
      <c r="Q73" s="1"/>
      <c r="R73" s="1"/>
    </row>
    <row r="74" spans="7:18" ht="15" customHeight="1">
      <c r="G74" s="1"/>
      <c r="H74" s="1" t="s">
        <v>294</v>
      </c>
      <c r="I74" s="1"/>
      <c r="J74" s="1"/>
      <c r="K74" s="1" t="s">
        <v>50</v>
      </c>
      <c r="L74" s="17">
        <v>-9116.79</v>
      </c>
      <c r="N74" s="1"/>
      <c r="O74" s="1"/>
      <c r="P74" s="1"/>
      <c r="Q74" s="1"/>
      <c r="R74" s="1"/>
    </row>
    <row r="75" spans="7:18" ht="15" hidden="1">
      <c r="G75" s="1">
        <v>7</v>
      </c>
      <c r="H75" s="1" t="s">
        <v>66</v>
      </c>
      <c r="I75" s="1"/>
      <c r="J75" s="1"/>
      <c r="K75" s="1" t="s">
        <v>50</v>
      </c>
      <c r="L75" s="1">
        <v>6150.6</v>
      </c>
      <c r="N75" s="1"/>
      <c r="O75" s="1"/>
      <c r="P75" s="1"/>
      <c r="Q75" s="1"/>
      <c r="R75" s="1"/>
    </row>
    <row r="76" spans="7:18" ht="15">
      <c r="G76" s="1"/>
      <c r="H76" s="1"/>
      <c r="I76" s="1"/>
      <c r="J76" s="1"/>
      <c r="K76" s="1" t="s">
        <v>50</v>
      </c>
      <c r="L76" s="1"/>
      <c r="N76" s="1"/>
      <c r="O76" s="1"/>
      <c r="P76" s="1"/>
      <c r="Q76" s="1"/>
      <c r="R76" s="1"/>
    </row>
    <row r="77" spans="7:18" ht="15">
      <c r="G77" s="1"/>
      <c r="H77" s="1" t="s">
        <v>67</v>
      </c>
      <c r="I77" s="1"/>
      <c r="J77" s="1"/>
      <c r="K77" s="1" t="s">
        <v>50</v>
      </c>
      <c r="L77" s="20">
        <v>-5764.16</v>
      </c>
      <c r="M77" s="26"/>
      <c r="N77" s="1"/>
      <c r="O77" s="1"/>
      <c r="P77" s="1"/>
      <c r="Q77" s="1"/>
      <c r="R77" s="1"/>
    </row>
    <row r="78" spans="7:18" ht="15">
      <c r="G78" s="1"/>
      <c r="H78" s="1" t="s">
        <v>295</v>
      </c>
      <c r="I78" s="1"/>
      <c r="J78" s="1"/>
      <c r="K78" s="1" t="s">
        <v>50</v>
      </c>
      <c r="L78" s="25"/>
      <c r="M78" s="26"/>
      <c r="N78" s="1"/>
      <c r="O78" s="1"/>
      <c r="P78" s="1"/>
      <c r="Q78" s="1"/>
      <c r="R78" s="1"/>
    </row>
    <row r="79" spans="9:15" ht="15">
      <c r="I79" t="s">
        <v>69</v>
      </c>
      <c r="O79" t="s">
        <v>70</v>
      </c>
    </row>
    <row r="80" spans="7:12" ht="15">
      <c r="G80" s="1" t="s">
        <v>135</v>
      </c>
      <c r="H80" s="1" t="s">
        <v>136</v>
      </c>
      <c r="I80" s="1"/>
      <c r="J80" s="1" t="s">
        <v>138</v>
      </c>
      <c r="K80" s="1"/>
      <c r="L80" s="1" t="s">
        <v>139</v>
      </c>
    </row>
    <row r="81" spans="7:12" ht="15" hidden="1">
      <c r="G81" s="1" t="s">
        <v>133</v>
      </c>
      <c r="H81" s="1"/>
      <c r="I81" s="1">
        <v>5754.45</v>
      </c>
      <c r="J81" s="1">
        <v>2593.14</v>
      </c>
      <c r="K81" s="1"/>
      <c r="L81" s="1">
        <v>3159.81</v>
      </c>
    </row>
    <row r="82" spans="7:12" ht="15" hidden="1">
      <c r="G82" s="1" t="s">
        <v>162</v>
      </c>
      <c r="H82" s="1">
        <v>3159.81</v>
      </c>
      <c r="I82" s="1">
        <v>5754.45</v>
      </c>
      <c r="J82" s="1">
        <v>4159.35</v>
      </c>
      <c r="K82" s="1"/>
      <c r="L82" s="1">
        <v>4754.91</v>
      </c>
    </row>
    <row r="83" spans="7:12" ht="15" hidden="1">
      <c r="G83" s="1" t="s">
        <v>180</v>
      </c>
      <c r="H83" s="1">
        <v>4754.91</v>
      </c>
      <c r="I83" s="1">
        <v>5754.6</v>
      </c>
      <c r="J83" s="1">
        <v>4638.66</v>
      </c>
      <c r="K83" s="1"/>
      <c r="L83" s="1">
        <v>5870.85</v>
      </c>
    </row>
    <row r="84" spans="7:12" ht="15" hidden="1">
      <c r="G84" s="12" t="s">
        <v>194</v>
      </c>
      <c r="H84" s="1">
        <v>5870.85</v>
      </c>
      <c r="I84" s="1">
        <v>5754.56</v>
      </c>
      <c r="J84" s="12">
        <v>5931.56</v>
      </c>
      <c r="K84" s="1"/>
      <c r="L84" s="12">
        <v>5693.87</v>
      </c>
    </row>
    <row r="85" spans="7:12" ht="15" hidden="1">
      <c r="G85" s="1" t="s">
        <v>202</v>
      </c>
      <c r="H85" s="1">
        <v>5693.87</v>
      </c>
      <c r="I85" s="1">
        <v>5754.15</v>
      </c>
      <c r="J85" s="1">
        <v>5311.25</v>
      </c>
      <c r="K85" s="1"/>
      <c r="L85" s="1">
        <v>6136.77</v>
      </c>
    </row>
    <row r="86" spans="7:12" ht="15" hidden="1">
      <c r="G86" s="1" t="s">
        <v>212</v>
      </c>
      <c r="H86" s="1">
        <v>6136.77</v>
      </c>
      <c r="I86" s="1">
        <v>5754.15</v>
      </c>
      <c r="J86" s="1">
        <v>5617.71</v>
      </c>
      <c r="K86" s="1"/>
      <c r="L86" s="1">
        <v>6273.21</v>
      </c>
    </row>
    <row r="87" spans="7:12" ht="15" hidden="1">
      <c r="G87" s="1" t="s">
        <v>215</v>
      </c>
      <c r="H87" s="1">
        <v>6273.21</v>
      </c>
      <c r="I87" s="1">
        <v>5754.15</v>
      </c>
      <c r="J87" s="1">
        <v>4826.36</v>
      </c>
      <c r="K87" s="1"/>
      <c r="L87" s="1">
        <v>7201.01</v>
      </c>
    </row>
    <row r="88" spans="7:12" ht="15" hidden="1">
      <c r="G88" s="1" t="s">
        <v>228</v>
      </c>
      <c r="H88" s="1">
        <v>7201.01</v>
      </c>
      <c r="I88" s="1">
        <v>5754.15</v>
      </c>
      <c r="J88" s="1">
        <v>6286.8</v>
      </c>
      <c r="K88" s="1"/>
      <c r="L88" s="1">
        <v>6668.36</v>
      </c>
    </row>
    <row r="89" spans="7:12" ht="15" hidden="1">
      <c r="G89" s="1" t="s">
        <v>234</v>
      </c>
      <c r="H89" s="1">
        <v>6668.36</v>
      </c>
      <c r="I89" s="1">
        <v>5754.14</v>
      </c>
      <c r="J89" s="1">
        <v>4800.01</v>
      </c>
      <c r="K89" s="1"/>
      <c r="L89" s="1">
        <v>7622.49</v>
      </c>
    </row>
    <row r="90" spans="7:12" ht="15" hidden="1">
      <c r="G90" s="12" t="s">
        <v>237</v>
      </c>
      <c r="H90" s="12">
        <v>7622.49</v>
      </c>
      <c r="I90" s="12">
        <v>5754.17</v>
      </c>
      <c r="J90" s="12">
        <v>5802.49</v>
      </c>
      <c r="K90" s="1"/>
      <c r="L90" s="12">
        <v>7574.17</v>
      </c>
    </row>
    <row r="91" spans="7:12" ht="15" hidden="1">
      <c r="G91" s="1" t="s">
        <v>244</v>
      </c>
      <c r="H91" s="12">
        <v>7574.17</v>
      </c>
      <c r="I91" s="12">
        <v>5754.14</v>
      </c>
      <c r="J91" s="1">
        <v>4802.31</v>
      </c>
      <c r="K91" s="1"/>
      <c r="L91" s="1">
        <v>8526</v>
      </c>
    </row>
    <row r="92" spans="7:12" ht="15" hidden="1">
      <c r="G92" s="1" t="s">
        <v>255</v>
      </c>
      <c r="H92" s="1">
        <v>8526</v>
      </c>
      <c r="I92" s="1">
        <v>5754.14</v>
      </c>
      <c r="J92" s="1">
        <v>5628.73</v>
      </c>
      <c r="K92" s="1"/>
      <c r="L92" s="1">
        <v>8651.45</v>
      </c>
    </row>
    <row r="93" spans="7:12" ht="15" hidden="1">
      <c r="G93" s="1" t="s">
        <v>270</v>
      </c>
      <c r="H93" s="1">
        <v>8651.45</v>
      </c>
      <c r="I93" s="1">
        <v>5755.2</v>
      </c>
      <c r="J93" s="1">
        <v>7077.78</v>
      </c>
      <c r="K93" s="1"/>
      <c r="L93" s="1">
        <v>7329.92</v>
      </c>
    </row>
    <row r="94" spans="7:15" ht="15">
      <c r="G94" s="17" t="s">
        <v>279</v>
      </c>
      <c r="H94" s="17">
        <f>L93</f>
        <v>7329.92</v>
      </c>
      <c r="I94" s="17">
        <v>5755.2</v>
      </c>
      <c r="J94" s="17">
        <v>4497.79</v>
      </c>
      <c r="K94" s="17"/>
      <c r="L94" s="17">
        <f>H94+I94-J94</f>
        <v>8587.329999999998</v>
      </c>
      <c r="O94" t="s">
        <v>273</v>
      </c>
    </row>
    <row r="95" spans="7:12" ht="15">
      <c r="G95" s="1" t="s">
        <v>283</v>
      </c>
      <c r="H95" s="1">
        <v>8557.33</v>
      </c>
      <c r="I95" s="1">
        <v>5755.95</v>
      </c>
      <c r="J95" s="1">
        <v>6710.57</v>
      </c>
      <c r="K95" s="1"/>
      <c r="L95" s="1">
        <v>7632.71</v>
      </c>
    </row>
    <row r="96" spans="7:12" ht="15">
      <c r="G96" s="1" t="s">
        <v>298</v>
      </c>
      <c r="H96" s="1">
        <v>7632.71</v>
      </c>
      <c r="I96" s="1">
        <v>5816.55</v>
      </c>
      <c r="J96" s="1">
        <v>4738.55</v>
      </c>
      <c r="K96" s="1"/>
      <c r="L96" s="1">
        <v>8710.71</v>
      </c>
    </row>
    <row r="97" spans="7:12" ht="15">
      <c r="G97" s="1" t="s">
        <v>300</v>
      </c>
      <c r="H97" s="1">
        <v>8710.71</v>
      </c>
      <c r="I97" s="1">
        <v>5816.1</v>
      </c>
      <c r="J97" s="1">
        <v>6051.81</v>
      </c>
      <c r="K97" s="1"/>
      <c r="L97" s="1">
        <v>8475</v>
      </c>
    </row>
    <row r="98" spans="7:12" ht="15">
      <c r="G98" s="1" t="s">
        <v>306</v>
      </c>
      <c r="H98" s="1">
        <v>8475</v>
      </c>
      <c r="I98" s="1">
        <v>5816.1</v>
      </c>
      <c r="J98" s="1">
        <v>5876.18</v>
      </c>
      <c r="K98" s="1"/>
      <c r="L98" s="1">
        <v>8414.92</v>
      </c>
    </row>
    <row r="100" spans="10:11" ht="15">
      <c r="J100" t="s">
        <v>303</v>
      </c>
      <c r="K100" t="s">
        <v>304</v>
      </c>
    </row>
  </sheetData>
  <sheetProtection/>
  <mergeCells count="1">
    <mergeCell ref="C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S100"/>
  <sheetViews>
    <sheetView zoomScalePageLayoutView="0" workbookViewId="0" topLeftCell="C57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310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62057.48</v>
      </c>
      <c r="C9" s="17">
        <v>22846.35</v>
      </c>
      <c r="D9" s="17">
        <v>22494.33</v>
      </c>
      <c r="E9" s="1"/>
      <c r="F9" s="17">
        <f>D9</f>
        <v>22494.33</v>
      </c>
      <c r="G9" s="17">
        <v>62410.35</v>
      </c>
      <c r="H9" s="1"/>
    </row>
    <row r="10" spans="1:8" ht="15">
      <c r="A10" s="1" t="s">
        <v>11</v>
      </c>
      <c r="B10" s="17">
        <v>71606.33</v>
      </c>
      <c r="C10" s="17">
        <v>29910.57</v>
      </c>
      <c r="D10" s="17">
        <v>29114.71</v>
      </c>
      <c r="E10" s="1"/>
      <c r="F10" s="17">
        <f>D10</f>
        <v>29114.71</v>
      </c>
      <c r="G10" s="17">
        <v>72403.31</v>
      </c>
      <c r="H10" s="1"/>
    </row>
    <row r="11" spans="1:10" ht="15">
      <c r="A11" s="1" t="s">
        <v>12</v>
      </c>
      <c r="B11" s="1"/>
      <c r="C11" s="17">
        <f>SUM(C9:C10)</f>
        <v>52756.92</v>
      </c>
      <c r="D11" s="1"/>
      <c r="E11" s="1"/>
      <c r="F11" s="17">
        <f>SUM(F9:F10)</f>
        <v>51609.04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 customHeight="1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/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/>
      <c r="B19" s="13"/>
      <c r="C19" s="1" t="s">
        <v>281</v>
      </c>
      <c r="D19" s="1"/>
      <c r="E19" s="1"/>
      <c r="F19" s="1"/>
      <c r="G19" s="1"/>
      <c r="H19" s="17">
        <v>3850</v>
      </c>
      <c r="I19" s="14"/>
      <c r="J19" s="14"/>
      <c r="K19" s="14"/>
      <c r="L19" s="14"/>
      <c r="M19" s="28"/>
    </row>
    <row r="20" spans="1:13" ht="15">
      <c r="A20" s="1"/>
      <c r="B20" s="1" t="s">
        <v>312</v>
      </c>
      <c r="C20" s="1" t="s">
        <v>313</v>
      </c>
      <c r="D20" s="1"/>
      <c r="E20" s="1"/>
      <c r="F20" s="1"/>
      <c r="G20" s="1"/>
      <c r="H20" s="1">
        <v>3852</v>
      </c>
      <c r="I20" s="14"/>
      <c r="J20" s="14"/>
      <c r="K20" s="14"/>
      <c r="L20" s="14"/>
      <c r="M20" s="14"/>
    </row>
    <row r="21" spans="1:13" ht="15">
      <c r="A21" s="1"/>
      <c r="B21" s="1" t="s">
        <v>312</v>
      </c>
      <c r="C21" s="1" t="s">
        <v>314</v>
      </c>
      <c r="D21" s="1"/>
      <c r="E21" s="1"/>
      <c r="F21" s="1"/>
      <c r="G21" s="1"/>
      <c r="H21" s="1">
        <v>1300.75</v>
      </c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9002.75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"/>
      <c r="C25" s="1"/>
      <c r="D25" s="1"/>
      <c r="E25" s="17">
        <v>4471.7</v>
      </c>
      <c r="F25" s="1">
        <v>1.68</v>
      </c>
      <c r="G25" s="1"/>
      <c r="H25" s="19">
        <f>E25*F25</f>
        <v>7512.455999999999</v>
      </c>
      <c r="I25" s="14"/>
      <c r="J25" s="14"/>
      <c r="K25" s="14"/>
      <c r="L25" s="14"/>
      <c r="M25" s="14"/>
    </row>
    <row r="26" spans="1:13" ht="15">
      <c r="A26" s="1"/>
      <c r="B26" s="1"/>
      <c r="C26" s="1" t="s">
        <v>29</v>
      </c>
      <c r="D26" s="1"/>
      <c r="E26" s="17">
        <v>4471.7</v>
      </c>
      <c r="F26" s="1">
        <v>2.22</v>
      </c>
      <c r="G26" s="1"/>
      <c r="H26" s="19">
        <f>E26*F26</f>
        <v>9927.174</v>
      </c>
      <c r="I26" s="14"/>
      <c r="J26" s="14"/>
      <c r="K26" s="14"/>
      <c r="L26" s="14"/>
      <c r="M26" s="14"/>
    </row>
    <row r="27" spans="1:13" ht="15">
      <c r="A27" s="1"/>
      <c r="B27" s="1"/>
      <c r="C27" s="1"/>
      <c r="D27" s="1"/>
      <c r="E27" s="17">
        <v>4471.7</v>
      </c>
      <c r="F27" s="1">
        <v>0.69</v>
      </c>
      <c r="G27" s="1"/>
      <c r="H27" s="19">
        <f>E27*F27</f>
        <v>3085.4729999999995</v>
      </c>
      <c r="I27" s="14"/>
      <c r="J27" s="14"/>
      <c r="K27" s="14"/>
      <c r="L27" s="14"/>
      <c r="M27" s="14"/>
    </row>
    <row r="28" spans="1:13" ht="15">
      <c r="A28" s="1"/>
      <c r="B28" s="1"/>
      <c r="C28" s="1"/>
      <c r="D28" s="1"/>
      <c r="E28" s="17">
        <v>4471.7</v>
      </c>
      <c r="F28" s="1">
        <v>1.14</v>
      </c>
      <c r="G28" s="1"/>
      <c r="H28" s="19">
        <f>E28*F28</f>
        <v>5097.737999999999</v>
      </c>
      <c r="I28" s="14"/>
      <c r="J28" s="14"/>
      <c r="K28" s="14"/>
      <c r="L28" s="14"/>
      <c r="M28" s="14"/>
    </row>
    <row r="29" spans="1:13" ht="15">
      <c r="A29" s="1"/>
      <c r="B29" s="1"/>
      <c r="C29" s="1" t="s">
        <v>277</v>
      </c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8" t="s">
        <v>84</v>
      </c>
      <c r="D31" s="1"/>
      <c r="E31" s="17">
        <v>4471.7</v>
      </c>
      <c r="F31" s="1">
        <v>0.57</v>
      </c>
      <c r="G31" s="1"/>
      <c r="H31" s="19">
        <f>E31*F31</f>
        <v>2548.8689999999997</v>
      </c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1"/>
      <c r="H32" s="1"/>
      <c r="I32" s="14"/>
      <c r="J32" s="14"/>
      <c r="K32" s="14"/>
      <c r="L32" s="14"/>
      <c r="M32" s="14"/>
    </row>
    <row r="33" spans="1:13" ht="15">
      <c r="A33" s="1"/>
      <c r="B33" s="1"/>
      <c r="C33" s="1"/>
      <c r="D33" s="1"/>
      <c r="E33" s="1"/>
      <c r="F33" s="1"/>
      <c r="G33" s="1"/>
      <c r="H33" s="1"/>
      <c r="I33" s="14"/>
      <c r="J33" s="14"/>
      <c r="K33" s="14"/>
      <c r="L33" s="14"/>
      <c r="M33" s="14"/>
    </row>
    <row r="34" spans="1:13" ht="15">
      <c r="A34" s="1"/>
      <c r="B34" s="1"/>
      <c r="C34" s="1" t="s">
        <v>37</v>
      </c>
      <c r="D34" s="1"/>
      <c r="E34" s="17">
        <v>4471.7</v>
      </c>
      <c r="F34" s="1">
        <v>0.39</v>
      </c>
      <c r="G34" s="1"/>
      <c r="H34" s="19">
        <f>E34*F34</f>
        <v>1743.963</v>
      </c>
      <c r="I34" s="14"/>
      <c r="J34" s="14"/>
      <c r="K34" s="14"/>
      <c r="L34" s="14"/>
      <c r="M34" s="14"/>
    </row>
    <row r="35" spans="1:13" ht="15">
      <c r="A35" s="1"/>
      <c r="B35" s="1"/>
      <c r="C35" s="1"/>
      <c r="D35" s="1"/>
      <c r="E35" s="1"/>
      <c r="F35" s="1"/>
      <c r="G35" s="1"/>
      <c r="H35" s="1"/>
      <c r="I35" s="14"/>
      <c r="J35" s="14"/>
      <c r="K35" s="14"/>
      <c r="L35" s="14"/>
      <c r="M35" s="14"/>
    </row>
    <row r="36" spans="1:13" ht="15">
      <c r="A36" s="1"/>
      <c r="B36" s="1"/>
      <c r="C36" s="1"/>
      <c r="D36" s="1"/>
      <c r="E36" s="1"/>
      <c r="F36" s="1"/>
      <c r="G36" s="1"/>
      <c r="H36" s="1"/>
      <c r="I36" s="14"/>
      <c r="J36" s="14"/>
      <c r="K36" s="14"/>
      <c r="L36" s="14"/>
      <c r="M36" s="14"/>
    </row>
    <row r="37" spans="1:13" ht="15">
      <c r="A37" s="1"/>
      <c r="B37" s="1"/>
      <c r="C37" s="1"/>
      <c r="D37" s="1"/>
      <c r="E37" s="1"/>
      <c r="F37" s="1"/>
      <c r="G37" s="5" t="s">
        <v>31</v>
      </c>
      <c r="H37" s="22">
        <f>SUM(H23:H36)</f>
        <v>38918.422999999995</v>
      </c>
      <c r="I37" s="14"/>
      <c r="J37" s="14"/>
      <c r="K37" s="14"/>
      <c r="L37" s="14"/>
      <c r="M37" s="14"/>
    </row>
    <row r="38" spans="4:13" ht="15">
      <c r="D38" t="s">
        <v>39</v>
      </c>
      <c r="I38" s="14"/>
      <c r="J38" s="14"/>
      <c r="K38" s="14"/>
      <c r="L38" s="14"/>
      <c r="M38" s="14"/>
    </row>
    <row r="39" ht="15">
      <c r="D39" t="s">
        <v>41</v>
      </c>
    </row>
    <row r="40" ht="15" customHeight="1" hidden="1"/>
    <row r="41" ht="15" customHeight="1" hidden="1"/>
    <row r="42" spans="8:10" ht="15">
      <c r="H42" t="s">
        <v>43</v>
      </c>
      <c r="J42" t="s">
        <v>173</v>
      </c>
    </row>
    <row r="43" spans="9:10" ht="15">
      <c r="I43" t="s">
        <v>174</v>
      </c>
      <c r="J43" t="s">
        <v>71</v>
      </c>
    </row>
    <row r="44" spans="7:19" ht="15">
      <c r="G44">
        <v>4471.7</v>
      </c>
      <c r="I44" t="str">
        <f>E3</f>
        <v>июнь  2012г</v>
      </c>
      <c r="M44" s="14"/>
      <c r="N44" s="14"/>
      <c r="O44" s="14"/>
      <c r="P44" s="14"/>
      <c r="Q44" s="14"/>
      <c r="R44" s="14"/>
      <c r="S44" s="14"/>
    </row>
    <row r="45" spans="7:19" ht="15">
      <c r="G45" s="1" t="s">
        <v>45</v>
      </c>
      <c r="H45" s="1" t="s">
        <v>46</v>
      </c>
      <c r="I45" s="1"/>
      <c r="J45" s="1"/>
      <c r="K45" s="1" t="s">
        <v>47</v>
      </c>
      <c r="L45" s="1" t="s">
        <v>48</v>
      </c>
      <c r="M45" s="14"/>
      <c r="N45" s="14"/>
      <c r="O45" s="14"/>
      <c r="P45" s="14"/>
      <c r="Q45" s="14"/>
      <c r="R45" s="14"/>
      <c r="S45" s="14"/>
    </row>
    <row r="46" spans="7:19" ht="15">
      <c r="G46" s="3">
        <v>1</v>
      </c>
      <c r="H46" s="4" t="s">
        <v>278</v>
      </c>
      <c r="I46" s="3"/>
      <c r="J46" s="3"/>
      <c r="K46" s="3" t="s">
        <v>50</v>
      </c>
      <c r="L46" s="17">
        <f>C11</f>
        <v>52756.92</v>
      </c>
      <c r="M46" s="14"/>
      <c r="N46" s="14"/>
      <c r="O46" s="14"/>
      <c r="P46" s="14"/>
      <c r="Q46" s="14"/>
      <c r="R46" s="14"/>
      <c r="S46" s="14"/>
    </row>
    <row r="47" spans="7:19" ht="7.5" customHeight="1">
      <c r="G47" s="1"/>
      <c r="H47" s="1"/>
      <c r="I47" s="1"/>
      <c r="J47" s="1"/>
      <c r="K47" s="1"/>
      <c r="L47" s="1"/>
      <c r="M47" s="14"/>
      <c r="N47" s="14"/>
      <c r="O47" s="14"/>
      <c r="P47" s="14"/>
      <c r="Q47" s="14"/>
      <c r="R47" s="14"/>
      <c r="S47" s="14"/>
    </row>
    <row r="48" spans="7:19" ht="15">
      <c r="G48" s="3">
        <v>2</v>
      </c>
      <c r="H48" s="4" t="s">
        <v>2</v>
      </c>
      <c r="I48" s="3"/>
      <c r="J48" s="3"/>
      <c r="K48" s="3" t="s">
        <v>50</v>
      </c>
      <c r="L48" s="17">
        <f>F11</f>
        <v>51609.04</v>
      </c>
      <c r="M48" s="14"/>
      <c r="N48" s="14"/>
      <c r="O48" s="14"/>
      <c r="P48" s="14"/>
      <c r="Q48" s="14"/>
      <c r="R48" s="14"/>
      <c r="S48" s="14"/>
    </row>
    <row r="49" spans="7:19" ht="15">
      <c r="G49" s="1">
        <v>3</v>
      </c>
      <c r="H49" s="1" t="s">
        <v>52</v>
      </c>
      <c r="I49" s="1"/>
      <c r="J49" s="1"/>
      <c r="K49" s="1" t="s">
        <v>50</v>
      </c>
      <c r="L49" s="1"/>
      <c r="M49" s="14"/>
      <c r="N49" s="14"/>
      <c r="O49" s="14"/>
      <c r="P49" s="14"/>
      <c r="Q49" s="14"/>
      <c r="R49" s="14"/>
      <c r="S49" s="14"/>
    </row>
    <row r="50" spans="7:19" ht="15">
      <c r="G50" s="3">
        <v>4</v>
      </c>
      <c r="H50" s="4" t="s">
        <v>53</v>
      </c>
      <c r="I50" s="3"/>
      <c r="J50" s="3"/>
      <c r="K50" s="4" t="s">
        <v>50</v>
      </c>
      <c r="L50" s="24">
        <v>38918.42</v>
      </c>
      <c r="M50" s="30"/>
      <c r="N50" s="14"/>
      <c r="O50" s="14"/>
      <c r="P50" s="14"/>
      <c r="Q50" s="14"/>
      <c r="R50" s="14"/>
      <c r="S50" s="14"/>
    </row>
    <row r="51" spans="7:19" ht="15">
      <c r="G51" s="1"/>
      <c r="H51" s="5" t="s">
        <v>11</v>
      </c>
      <c r="I51" s="1"/>
      <c r="J51" s="1"/>
      <c r="K51" s="1"/>
      <c r="L51" s="1"/>
      <c r="M51" s="14"/>
      <c r="N51" s="14"/>
      <c r="O51" s="14"/>
      <c r="P51" s="14"/>
      <c r="Q51" s="14"/>
      <c r="R51" s="14"/>
      <c r="S51" s="14"/>
    </row>
    <row r="52" spans="7:19" ht="15">
      <c r="G52" s="1">
        <v>1.68</v>
      </c>
      <c r="H52" s="1" t="s">
        <v>150</v>
      </c>
      <c r="I52" s="1" t="s">
        <v>151</v>
      </c>
      <c r="J52" s="1"/>
      <c r="K52" s="1" t="s">
        <v>50</v>
      </c>
      <c r="L52" s="19">
        <f>H25</f>
        <v>7512.455999999999</v>
      </c>
      <c r="M52" s="14"/>
      <c r="N52" s="14"/>
      <c r="O52" s="14"/>
      <c r="P52" s="14"/>
      <c r="Q52" s="14"/>
      <c r="R52" s="14"/>
      <c r="S52" s="14"/>
    </row>
    <row r="53" spans="7:19" ht="15">
      <c r="G53" s="1">
        <v>2.22</v>
      </c>
      <c r="H53" s="1" t="s">
        <v>152</v>
      </c>
      <c r="I53" s="1"/>
      <c r="J53" s="1"/>
      <c r="K53" s="1" t="s">
        <v>50</v>
      </c>
      <c r="L53" s="1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" t="s">
        <v>153</v>
      </c>
      <c r="I54" s="1"/>
      <c r="J54" s="1"/>
      <c r="K54" s="1" t="s">
        <v>50</v>
      </c>
      <c r="L54" s="19">
        <f>H26</f>
        <v>9927.174</v>
      </c>
      <c r="M54" s="14"/>
      <c r="N54" s="14"/>
      <c r="O54" s="14"/>
      <c r="P54" s="14"/>
      <c r="Q54" s="14"/>
      <c r="R54" s="14"/>
      <c r="S54" s="14"/>
    </row>
    <row r="55" spans="7:19" ht="15">
      <c r="G55" s="1">
        <v>0.69</v>
      </c>
      <c r="H55" s="1" t="s">
        <v>154</v>
      </c>
      <c r="I55" s="1"/>
      <c r="J55" s="1"/>
      <c r="K55" s="1" t="s">
        <v>50</v>
      </c>
      <c r="L55" s="1"/>
      <c r="M55" s="14"/>
      <c r="N55" s="14"/>
      <c r="O55" s="14"/>
      <c r="P55" s="14"/>
      <c r="Q55" s="14"/>
      <c r="R55" s="14"/>
      <c r="S55" s="14"/>
    </row>
    <row r="56" spans="7:19" ht="15">
      <c r="G56" s="1"/>
      <c r="H56" s="1" t="s">
        <v>155</v>
      </c>
      <c r="I56" s="1"/>
      <c r="J56" s="1"/>
      <c r="K56" s="1"/>
      <c r="L56" s="19">
        <f>H27</f>
        <v>3085.4729999999995</v>
      </c>
      <c r="M56" s="14"/>
      <c r="N56" s="14"/>
      <c r="O56" s="14"/>
      <c r="P56" s="14"/>
      <c r="Q56" s="14"/>
      <c r="R56" s="14"/>
      <c r="S56" s="14"/>
    </row>
    <row r="57" spans="7:19" ht="15">
      <c r="G57" s="1">
        <v>1.14</v>
      </c>
      <c r="H57" s="1" t="s">
        <v>156</v>
      </c>
      <c r="I57" s="1"/>
      <c r="J57" s="1"/>
      <c r="K57" s="1"/>
      <c r="L57" s="1"/>
      <c r="M57" s="14"/>
      <c r="N57" s="14"/>
      <c r="O57" s="14"/>
      <c r="P57" s="14"/>
      <c r="Q57" s="14"/>
      <c r="R57" s="14"/>
      <c r="S57" s="14"/>
    </row>
    <row r="58" spans="7:19" ht="15">
      <c r="G58" s="1"/>
      <c r="H58" s="1" t="s">
        <v>157</v>
      </c>
      <c r="I58" s="1"/>
      <c r="J58" s="1" t="s">
        <v>158</v>
      </c>
      <c r="K58" s="1"/>
      <c r="L58" s="19">
        <f>H28</f>
        <v>5097.737999999999</v>
      </c>
      <c r="M58" s="14"/>
      <c r="N58" s="14"/>
      <c r="O58" s="14"/>
      <c r="P58" s="14"/>
      <c r="Q58" s="14"/>
      <c r="R58" s="14"/>
      <c r="S58" s="14"/>
    </row>
    <row r="59" spans="7:19" ht="15">
      <c r="G59" s="1">
        <v>0.57</v>
      </c>
      <c r="H59" s="1" t="s">
        <v>154</v>
      </c>
      <c r="I59" s="1"/>
      <c r="J59" s="1"/>
      <c r="K59" s="1"/>
      <c r="L59" s="19">
        <f>H31</f>
        <v>2548.8689999999997</v>
      </c>
      <c r="M59" s="14"/>
      <c r="N59" s="14"/>
      <c r="O59" s="14"/>
      <c r="P59" s="14"/>
      <c r="Q59" s="14"/>
      <c r="R59" s="14"/>
      <c r="S59" s="14"/>
    </row>
    <row r="60" spans="7:19" ht="15">
      <c r="G60" s="1"/>
      <c r="H60" s="1" t="s">
        <v>159</v>
      </c>
      <c r="I60" s="1"/>
      <c r="J60" s="1"/>
      <c r="K60" s="1"/>
      <c r="L60" s="1"/>
      <c r="M60" s="14"/>
      <c r="N60" s="14"/>
      <c r="O60" s="14"/>
      <c r="P60" s="14"/>
      <c r="Q60" s="14"/>
      <c r="R60" s="14"/>
      <c r="S60" s="14"/>
    </row>
    <row r="61" spans="7:19" ht="15">
      <c r="G61" s="1">
        <v>0.39</v>
      </c>
      <c r="H61" s="11" t="s">
        <v>160</v>
      </c>
      <c r="I61" s="1"/>
      <c r="J61" s="1"/>
      <c r="K61" s="1" t="s">
        <v>50</v>
      </c>
      <c r="L61" s="19">
        <f>H34</f>
        <v>1743.963</v>
      </c>
      <c r="M61" s="14"/>
      <c r="N61" s="14"/>
      <c r="O61" s="14"/>
      <c r="P61" s="14"/>
      <c r="Q61" s="14"/>
      <c r="R61" s="14"/>
      <c r="S61" s="14"/>
    </row>
    <row r="62" spans="7:19" ht="15">
      <c r="G62" s="3">
        <v>5.11</v>
      </c>
      <c r="H62" s="4" t="s">
        <v>61</v>
      </c>
      <c r="I62" s="3"/>
      <c r="J62" s="3"/>
      <c r="K62" s="3"/>
      <c r="L62" s="3">
        <f>L63+L64+L65</f>
        <v>9002.75</v>
      </c>
      <c r="M62" s="14"/>
      <c r="N62" s="14"/>
      <c r="O62" s="14"/>
      <c r="P62" s="14"/>
      <c r="Q62" s="14"/>
      <c r="R62" s="14"/>
      <c r="S62" s="14"/>
    </row>
    <row r="63" spans="7:19" ht="15">
      <c r="G63" s="1"/>
      <c r="H63" s="1" t="s">
        <v>281</v>
      </c>
      <c r="I63" s="1"/>
      <c r="J63" s="1"/>
      <c r="K63" s="1"/>
      <c r="L63" s="17">
        <v>3850</v>
      </c>
      <c r="M63" s="14"/>
      <c r="N63" s="14"/>
      <c r="O63" s="14"/>
      <c r="P63" s="14"/>
      <c r="Q63" s="14"/>
      <c r="R63" s="14"/>
      <c r="S63" s="14"/>
    </row>
    <row r="64" spans="7:19" ht="13.5" customHeight="1">
      <c r="G64" s="1"/>
      <c r="H64" s="1" t="s">
        <v>313</v>
      </c>
      <c r="I64" s="1"/>
      <c r="J64" s="1"/>
      <c r="K64" s="1"/>
      <c r="L64" s="1">
        <v>3852</v>
      </c>
      <c r="M64" s="14"/>
      <c r="N64" s="14"/>
      <c r="O64" s="14"/>
      <c r="P64" s="14"/>
      <c r="Q64" s="14"/>
      <c r="R64" s="14"/>
      <c r="S64" s="14"/>
    </row>
    <row r="65" spans="7:19" ht="13.5" customHeight="1">
      <c r="G65" s="1"/>
      <c r="H65" s="1" t="s">
        <v>314</v>
      </c>
      <c r="I65" s="1"/>
      <c r="J65" s="1"/>
      <c r="K65" s="1"/>
      <c r="L65" s="1">
        <v>1300.75</v>
      </c>
      <c r="M65" s="14"/>
      <c r="N65" s="14"/>
      <c r="O65" s="14"/>
      <c r="P65" s="14"/>
      <c r="Q65" s="14"/>
      <c r="R65" s="14"/>
      <c r="S65" s="14"/>
    </row>
    <row r="66" spans="7:19" ht="15.75" customHeight="1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 customHeight="1" hidden="1">
      <c r="G67" s="1"/>
      <c r="H67" s="1"/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 customHeight="1" hidden="1">
      <c r="G68" s="1"/>
      <c r="H68" s="1"/>
      <c r="I68" s="1"/>
      <c r="J68" s="1"/>
      <c r="K68" s="1"/>
      <c r="L68" s="1"/>
      <c r="M68" s="14"/>
      <c r="N68" s="14"/>
      <c r="O68" s="14"/>
      <c r="P68" s="14"/>
      <c r="Q68" s="14"/>
      <c r="R68" s="14"/>
      <c r="S68" s="14"/>
    </row>
    <row r="69" spans="7:19" ht="15" customHeight="1" hidden="1">
      <c r="G69" s="1"/>
      <c r="H69" s="1"/>
      <c r="I69" s="1"/>
      <c r="J69" s="1"/>
      <c r="K69" s="1"/>
      <c r="L69" s="1"/>
      <c r="M69" s="14"/>
      <c r="N69" s="14"/>
      <c r="O69" s="14"/>
      <c r="P69" s="14"/>
      <c r="Q69" s="14"/>
      <c r="R69" s="14"/>
      <c r="S69" s="14"/>
    </row>
    <row r="70" spans="7:19" ht="15">
      <c r="G70" s="1"/>
      <c r="H70" s="1"/>
      <c r="I70" s="1"/>
      <c r="J70" s="1"/>
      <c r="K70" s="1"/>
      <c r="L70" s="17"/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296</v>
      </c>
      <c r="I72" s="1"/>
      <c r="J72" s="1"/>
      <c r="K72" s="1"/>
      <c r="L72" s="1"/>
      <c r="M72" s="14"/>
      <c r="N72" s="14"/>
      <c r="O72" s="14"/>
      <c r="P72" s="14"/>
      <c r="Q72" s="14"/>
      <c r="R72" s="14"/>
      <c r="S72" s="14"/>
    </row>
    <row r="73" spans="7:19" ht="15">
      <c r="G73" s="1" t="s">
        <v>293</v>
      </c>
      <c r="H73" s="1" t="s">
        <v>64</v>
      </c>
      <c r="I73" s="1"/>
      <c r="J73" s="1"/>
      <c r="K73" s="1"/>
      <c r="L73" s="17">
        <v>5236.56</v>
      </c>
      <c r="M73" s="14"/>
      <c r="N73" s="14"/>
      <c r="O73" s="14"/>
      <c r="P73" s="14"/>
      <c r="Q73" s="14"/>
      <c r="R73" s="14"/>
      <c r="S73" s="14"/>
    </row>
    <row r="74" spans="7:19" ht="15" customHeight="1">
      <c r="G74" s="1"/>
      <c r="H74" s="1" t="s">
        <v>294</v>
      </c>
      <c r="I74" s="1"/>
      <c r="J74" s="1"/>
      <c r="K74" s="1" t="s">
        <v>50</v>
      </c>
      <c r="L74" s="17">
        <v>-5764.16</v>
      </c>
      <c r="M74" s="14"/>
      <c r="N74" s="14"/>
      <c r="O74" s="14"/>
      <c r="P74" s="14"/>
      <c r="Q74" s="14"/>
      <c r="R74" s="14"/>
      <c r="S74" s="14"/>
    </row>
    <row r="75" spans="7:19" ht="15" hidden="1">
      <c r="G75" s="1">
        <v>7</v>
      </c>
      <c r="H75" s="1" t="s">
        <v>66</v>
      </c>
      <c r="I75" s="1"/>
      <c r="J75" s="1"/>
      <c r="K75" s="1" t="s">
        <v>50</v>
      </c>
      <c r="L75" s="1">
        <v>6150.6</v>
      </c>
      <c r="M75" s="14"/>
      <c r="N75" s="14"/>
      <c r="O75" s="14"/>
      <c r="P75" s="14"/>
      <c r="Q75" s="14"/>
      <c r="R75" s="14"/>
      <c r="S75" s="14"/>
    </row>
    <row r="76" spans="7:19" ht="15">
      <c r="G76" s="1"/>
      <c r="H76" s="1"/>
      <c r="I76" s="1"/>
      <c r="J76" s="1"/>
      <c r="K76" s="1" t="s">
        <v>50</v>
      </c>
      <c r="L76" s="1"/>
      <c r="M76" s="14"/>
      <c r="N76" s="14"/>
      <c r="O76" s="14"/>
      <c r="P76" s="14"/>
      <c r="Q76" s="14"/>
      <c r="R76" s="14"/>
      <c r="S76" s="14"/>
    </row>
    <row r="77" spans="7:19" ht="15">
      <c r="G77" s="1"/>
      <c r="H77" s="1" t="s">
        <v>67</v>
      </c>
      <c r="I77" s="1"/>
      <c r="J77" s="1"/>
      <c r="K77" s="1" t="s">
        <v>50</v>
      </c>
      <c r="L77" s="20"/>
      <c r="M77" s="31"/>
      <c r="N77" s="14"/>
      <c r="O77" s="14"/>
      <c r="P77" s="14"/>
      <c r="Q77" s="14"/>
      <c r="R77" s="14"/>
      <c r="S77" s="14"/>
    </row>
    <row r="78" spans="7:19" ht="15">
      <c r="G78" s="1"/>
      <c r="H78" s="1" t="s">
        <v>295</v>
      </c>
      <c r="I78" s="1"/>
      <c r="J78" s="1"/>
      <c r="K78" s="1" t="s">
        <v>50</v>
      </c>
      <c r="L78" s="25">
        <v>6926.46</v>
      </c>
      <c r="M78" s="31"/>
      <c r="N78" s="14"/>
      <c r="O78" s="14"/>
      <c r="P78" s="14"/>
      <c r="Q78" s="14"/>
      <c r="R78" s="14"/>
      <c r="S78" s="14"/>
    </row>
    <row r="79" spans="9:19" ht="15">
      <c r="I79" t="s">
        <v>69</v>
      </c>
      <c r="M79" s="14"/>
      <c r="N79" s="14"/>
      <c r="O79" s="14"/>
      <c r="P79" s="14"/>
      <c r="Q79" s="14"/>
      <c r="R79" s="14"/>
      <c r="S79" s="14"/>
    </row>
    <row r="80" spans="7:19" ht="15">
      <c r="G80" s="1" t="s">
        <v>135</v>
      </c>
      <c r="H80" s="1" t="s">
        <v>136</v>
      </c>
      <c r="I80" s="1"/>
      <c r="J80" s="1" t="s">
        <v>138</v>
      </c>
      <c r="K80" s="1"/>
      <c r="L80" s="6" t="s">
        <v>139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133</v>
      </c>
      <c r="H81" s="1"/>
      <c r="I81" s="1">
        <v>5754.45</v>
      </c>
      <c r="J81" s="1">
        <v>2593.14</v>
      </c>
      <c r="K81" s="1"/>
      <c r="L81" s="6">
        <v>3159.81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162</v>
      </c>
      <c r="H82" s="1">
        <v>3159.81</v>
      </c>
      <c r="I82" s="1">
        <v>5754.45</v>
      </c>
      <c r="J82" s="1">
        <v>4159.35</v>
      </c>
      <c r="K82" s="1"/>
      <c r="L82" s="6">
        <v>4754.91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180</v>
      </c>
      <c r="H83" s="1">
        <v>4754.91</v>
      </c>
      <c r="I83" s="1">
        <v>5754.6</v>
      </c>
      <c r="J83" s="1">
        <v>4638.66</v>
      </c>
      <c r="K83" s="1"/>
      <c r="L83" s="6">
        <v>5870.85</v>
      </c>
      <c r="M83" s="14"/>
      <c r="N83" s="14"/>
      <c r="O83" s="14"/>
      <c r="P83" s="14"/>
      <c r="Q83" s="14"/>
      <c r="R83" s="14"/>
      <c r="S83" s="14"/>
    </row>
    <row r="84" spans="7:19" ht="15" hidden="1">
      <c r="G84" s="12" t="s">
        <v>194</v>
      </c>
      <c r="H84" s="1">
        <v>5870.85</v>
      </c>
      <c r="I84" s="1">
        <v>5754.56</v>
      </c>
      <c r="J84" s="12">
        <v>5931.56</v>
      </c>
      <c r="K84" s="1"/>
      <c r="L84" s="29">
        <v>5693.87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202</v>
      </c>
      <c r="H85" s="1">
        <v>5693.87</v>
      </c>
      <c r="I85" s="1">
        <v>5754.15</v>
      </c>
      <c r="J85" s="1">
        <v>5311.25</v>
      </c>
      <c r="K85" s="1"/>
      <c r="L85" s="6">
        <v>6136.77</v>
      </c>
      <c r="M85" s="14"/>
      <c r="N85" s="14"/>
      <c r="O85" s="14"/>
      <c r="P85" s="14"/>
      <c r="Q85" s="14"/>
      <c r="R85" s="14"/>
      <c r="S85" s="14"/>
    </row>
    <row r="86" spans="7:19" ht="15" hidden="1">
      <c r="G86" s="1" t="s">
        <v>212</v>
      </c>
      <c r="H86" s="1">
        <v>6136.77</v>
      </c>
      <c r="I86" s="1">
        <v>5754.15</v>
      </c>
      <c r="J86" s="1">
        <v>5617.71</v>
      </c>
      <c r="K86" s="1"/>
      <c r="L86" s="6">
        <v>6273.21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215</v>
      </c>
      <c r="H87" s="1">
        <v>6273.21</v>
      </c>
      <c r="I87" s="1">
        <v>5754.15</v>
      </c>
      <c r="J87" s="1">
        <v>4826.36</v>
      </c>
      <c r="K87" s="1"/>
      <c r="L87" s="6">
        <v>7201.01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228</v>
      </c>
      <c r="H88" s="1">
        <v>7201.01</v>
      </c>
      <c r="I88" s="1">
        <v>5754.15</v>
      </c>
      <c r="J88" s="1">
        <v>6286.8</v>
      </c>
      <c r="K88" s="1"/>
      <c r="L88" s="6">
        <v>6668.36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234</v>
      </c>
      <c r="H89" s="1">
        <v>6668.36</v>
      </c>
      <c r="I89" s="1">
        <v>5754.14</v>
      </c>
      <c r="J89" s="1">
        <v>4800.01</v>
      </c>
      <c r="K89" s="1"/>
      <c r="L89" s="6">
        <v>7622.49</v>
      </c>
      <c r="M89" s="14"/>
      <c r="N89" s="14"/>
      <c r="O89" s="14"/>
      <c r="P89" s="14"/>
      <c r="Q89" s="14"/>
      <c r="R89" s="14"/>
      <c r="S89" s="14"/>
    </row>
    <row r="90" spans="7:19" ht="15" hidden="1">
      <c r="G90" s="12" t="s">
        <v>237</v>
      </c>
      <c r="H90" s="12">
        <v>7622.49</v>
      </c>
      <c r="I90" s="12">
        <v>5754.17</v>
      </c>
      <c r="J90" s="12">
        <v>5802.49</v>
      </c>
      <c r="K90" s="1"/>
      <c r="L90" s="29">
        <v>7574.17</v>
      </c>
      <c r="M90" s="14"/>
      <c r="N90" s="14"/>
      <c r="O90" s="14"/>
      <c r="P90" s="14"/>
      <c r="Q90" s="14"/>
      <c r="R90" s="14"/>
      <c r="S90" s="14"/>
    </row>
    <row r="91" spans="7:19" ht="15" hidden="1">
      <c r="G91" s="1" t="s">
        <v>244</v>
      </c>
      <c r="H91" s="12">
        <v>7574.17</v>
      </c>
      <c r="I91" s="12">
        <v>5754.14</v>
      </c>
      <c r="J91" s="1">
        <v>4802.31</v>
      </c>
      <c r="K91" s="1"/>
      <c r="L91" s="6">
        <v>8526</v>
      </c>
      <c r="M91" s="14"/>
      <c r="N91" s="14"/>
      <c r="O91" s="14"/>
      <c r="P91" s="14"/>
      <c r="Q91" s="14"/>
      <c r="R91" s="14"/>
      <c r="S91" s="14"/>
    </row>
    <row r="92" spans="7:19" ht="15" hidden="1">
      <c r="G92" s="1" t="s">
        <v>255</v>
      </c>
      <c r="H92" s="1">
        <v>8526</v>
      </c>
      <c r="I92" s="1">
        <v>5754.14</v>
      </c>
      <c r="J92" s="1">
        <v>5628.73</v>
      </c>
      <c r="K92" s="1"/>
      <c r="L92" s="6">
        <v>8651.45</v>
      </c>
      <c r="M92" s="14"/>
      <c r="N92" s="14"/>
      <c r="O92" s="14"/>
      <c r="P92" s="14"/>
      <c r="Q92" s="14"/>
      <c r="R92" s="14"/>
      <c r="S92" s="14"/>
    </row>
    <row r="93" spans="7:19" ht="15" hidden="1">
      <c r="G93" s="1" t="s">
        <v>270</v>
      </c>
      <c r="H93" s="1">
        <v>8651.45</v>
      </c>
      <c r="I93" s="1">
        <v>5755.2</v>
      </c>
      <c r="J93" s="1">
        <v>7077.78</v>
      </c>
      <c r="K93" s="1"/>
      <c r="L93" s="6">
        <v>7329.92</v>
      </c>
      <c r="M93" s="14"/>
      <c r="N93" s="14"/>
      <c r="O93" s="14"/>
      <c r="P93" s="14"/>
      <c r="Q93" s="14"/>
      <c r="R93" s="14"/>
      <c r="S93" s="14"/>
    </row>
    <row r="94" spans="7:19" ht="15">
      <c r="G94" s="17" t="s">
        <v>279</v>
      </c>
      <c r="H94" s="17">
        <f>L93</f>
        <v>7329.92</v>
      </c>
      <c r="I94" s="17">
        <v>5755.2</v>
      </c>
      <c r="J94" s="17">
        <v>4497.79</v>
      </c>
      <c r="K94" s="17"/>
      <c r="L94" s="27">
        <f>H94+I94-J94</f>
        <v>8587.329999999998</v>
      </c>
      <c r="M94" s="14"/>
      <c r="N94" s="14"/>
      <c r="O94" s="14"/>
      <c r="P94" s="14"/>
      <c r="Q94" s="14"/>
      <c r="R94" s="14"/>
      <c r="S94" s="14"/>
    </row>
    <row r="95" spans="7:19" ht="15">
      <c r="G95" s="1" t="s">
        <v>283</v>
      </c>
      <c r="H95" s="1">
        <v>8557.33</v>
      </c>
      <c r="I95" s="1">
        <v>5755.95</v>
      </c>
      <c r="J95" s="1">
        <v>6710.57</v>
      </c>
      <c r="K95" s="1"/>
      <c r="L95" s="6">
        <v>7632.71</v>
      </c>
      <c r="M95" s="14"/>
      <c r="N95" s="14"/>
      <c r="O95" s="14"/>
      <c r="P95" s="14"/>
      <c r="Q95" s="14"/>
      <c r="R95" s="14"/>
      <c r="S95" s="14"/>
    </row>
    <row r="96" spans="7:12" ht="15">
      <c r="G96" s="1" t="s">
        <v>298</v>
      </c>
      <c r="H96" s="1">
        <v>7632.71</v>
      </c>
      <c r="I96" s="1">
        <v>5816.55</v>
      </c>
      <c r="J96" s="1">
        <v>4738.55</v>
      </c>
      <c r="K96" s="1"/>
      <c r="L96" s="1">
        <v>8710.71</v>
      </c>
    </row>
    <row r="97" spans="7:12" ht="15">
      <c r="G97" s="1" t="s">
        <v>300</v>
      </c>
      <c r="H97" s="1">
        <v>8710.71</v>
      </c>
      <c r="I97" s="1">
        <v>5816.1</v>
      </c>
      <c r="J97" s="1">
        <v>6051.81</v>
      </c>
      <c r="K97" s="1"/>
      <c r="L97" s="1">
        <v>8475</v>
      </c>
    </row>
    <row r="98" spans="7:12" ht="15">
      <c r="G98" s="1" t="s">
        <v>306</v>
      </c>
      <c r="H98" s="1">
        <v>8475</v>
      </c>
      <c r="I98" s="1">
        <v>5816.1</v>
      </c>
      <c r="J98" s="1">
        <v>5876.18</v>
      </c>
      <c r="K98" s="1"/>
      <c r="L98" s="1">
        <v>8414.92</v>
      </c>
    </row>
    <row r="99" spans="7:12" ht="15">
      <c r="G99" s="1" t="s">
        <v>311</v>
      </c>
      <c r="H99" s="1">
        <v>8414.92</v>
      </c>
      <c r="I99" s="1">
        <v>5814.61</v>
      </c>
      <c r="J99" s="1">
        <v>5236.56</v>
      </c>
      <c r="K99" s="1"/>
      <c r="L99" s="1">
        <v>8993.22</v>
      </c>
    </row>
    <row r="100" ht="15">
      <c r="K100" t="s">
        <v>304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S87"/>
  <sheetViews>
    <sheetView zoomScalePageLayoutView="0" workbookViewId="0" topLeftCell="A6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321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62410.35</v>
      </c>
      <c r="C9" s="17">
        <v>0</v>
      </c>
      <c r="D9" s="17">
        <v>11300.51</v>
      </c>
      <c r="E9" s="1"/>
      <c r="F9" s="17">
        <f>D9</f>
        <v>11300.51</v>
      </c>
      <c r="G9" s="17">
        <v>51109.64</v>
      </c>
      <c r="H9" s="1"/>
    </row>
    <row r="10" spans="1:8" ht="15">
      <c r="A10" s="1" t="s">
        <v>11</v>
      </c>
      <c r="B10" s="17">
        <v>72403.31</v>
      </c>
      <c r="C10" s="17">
        <v>59507.72</v>
      </c>
      <c r="D10" s="17">
        <v>36030.12</v>
      </c>
      <c r="E10" s="1"/>
      <c r="F10" s="17">
        <f>D10</f>
        <v>36030.12</v>
      </c>
      <c r="G10" s="17">
        <v>95880.91</v>
      </c>
      <c r="H10" s="1"/>
    </row>
    <row r="11" spans="1:10" ht="15">
      <c r="A11" s="1" t="s">
        <v>12</v>
      </c>
      <c r="B11" s="1"/>
      <c r="C11" s="17">
        <f>SUM(C9:C10)</f>
        <v>59507.72</v>
      </c>
      <c r="D11" s="1"/>
      <c r="E11" s="1"/>
      <c r="F11" s="17">
        <f>SUM(F9:F10)</f>
        <v>47330.630000000005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/>
      <c r="B19" s="13"/>
      <c r="C19" s="1"/>
      <c r="D19" s="1"/>
      <c r="E19" s="1"/>
      <c r="F19" s="1"/>
      <c r="G19" s="1"/>
      <c r="H19" s="17">
        <v>0</v>
      </c>
      <c r="I19" s="14"/>
      <c r="J19" s="14"/>
      <c r="K19" s="14"/>
      <c r="L19" s="14"/>
      <c r="M19" s="28"/>
    </row>
    <row r="20" spans="1:13" ht="15">
      <c r="A20" s="1"/>
      <c r="B20" s="1"/>
      <c r="C20" s="1"/>
      <c r="D20" s="1"/>
      <c r="E20" s="1"/>
      <c r="F20" s="1"/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0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2" t="s">
        <v>316</v>
      </c>
      <c r="C25" s="32"/>
      <c r="D25" s="32"/>
      <c r="E25" s="17"/>
      <c r="F25" s="1">
        <v>4470.9</v>
      </c>
      <c r="G25" s="1">
        <v>7.55</v>
      </c>
      <c r="H25" s="19">
        <f>F25*G25</f>
        <v>33755.295</v>
      </c>
      <c r="I25" s="14"/>
      <c r="J25" s="14"/>
      <c r="K25" s="14"/>
      <c r="L25" s="14"/>
      <c r="M25" s="14"/>
    </row>
    <row r="26" spans="1:13" ht="15">
      <c r="A26" s="1"/>
      <c r="B26" s="12" t="s">
        <v>317</v>
      </c>
      <c r="C26" s="32"/>
      <c r="D26" s="32"/>
      <c r="E26" s="17"/>
      <c r="F26" s="1"/>
      <c r="G26" s="1"/>
      <c r="H26" s="19">
        <f>E26*F26</f>
        <v>0</v>
      </c>
      <c r="I26" s="14"/>
      <c r="J26" s="14"/>
      <c r="K26" s="14"/>
      <c r="L26" s="14"/>
      <c r="M26" s="14"/>
    </row>
    <row r="27" spans="1:13" ht="15">
      <c r="A27" s="1"/>
      <c r="B27" s="12" t="s">
        <v>318</v>
      </c>
      <c r="C27" s="12" t="s">
        <v>319</v>
      </c>
      <c r="D27" s="32"/>
      <c r="E27" s="17"/>
      <c r="F27" s="1"/>
      <c r="G27" s="1"/>
      <c r="H27" s="19">
        <f>E27*F27</f>
        <v>0</v>
      </c>
      <c r="I27" s="14"/>
      <c r="J27" s="14"/>
      <c r="K27" s="14"/>
      <c r="L27" s="14"/>
      <c r="M27" s="14"/>
    </row>
    <row r="28" spans="1:13" ht="15">
      <c r="A28" s="1"/>
      <c r="B28" s="12" t="s">
        <v>320</v>
      </c>
      <c r="C28" s="32"/>
      <c r="D28" s="32"/>
      <c r="E28" s="17"/>
      <c r="F28" s="1"/>
      <c r="G28" s="1"/>
      <c r="H28" s="19">
        <f>E28*F28</f>
        <v>0</v>
      </c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33755.295</v>
      </c>
      <c r="I32" s="14"/>
      <c r="J32" s="14"/>
      <c r="K32" s="14"/>
      <c r="L32" s="14"/>
      <c r="M32" s="14"/>
    </row>
    <row r="33" spans="4:13" ht="15"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8:12" ht="18.75"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4470.9</v>
      </c>
      <c r="H39" s="47"/>
      <c r="I39" s="47" t="str">
        <f>E3</f>
        <v>июль  2012г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47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59507.72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f>F11</f>
        <v>47330.630000000005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33755.3</v>
      </c>
      <c r="M45" s="30"/>
      <c r="N45" s="14"/>
      <c r="O45" s="14"/>
      <c r="P45" s="14"/>
      <c r="Q45" s="14"/>
      <c r="R45" s="14"/>
      <c r="S45" s="14"/>
    </row>
    <row r="46" spans="7:19" ht="15">
      <c r="G46" s="1"/>
      <c r="H46" s="5"/>
      <c r="I46" s="1"/>
      <c r="J46" s="1"/>
      <c r="K46" s="1"/>
      <c r="L46" s="1"/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316</v>
      </c>
      <c r="I47" s="32"/>
      <c r="J47" s="32"/>
      <c r="K47" s="17"/>
      <c r="L47" s="19">
        <f>H25</f>
        <v>33755.295</v>
      </c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317</v>
      </c>
      <c r="I48" s="32"/>
      <c r="J48" s="32"/>
      <c r="K48" s="17"/>
      <c r="L48" s="1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318</v>
      </c>
      <c r="I49" s="12" t="s">
        <v>319</v>
      </c>
      <c r="J49" s="32"/>
      <c r="K49" s="17"/>
      <c r="L49" s="19">
        <f>H26</f>
        <v>0</v>
      </c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320</v>
      </c>
      <c r="I50" s="32"/>
      <c r="J50" s="32"/>
      <c r="K50" s="17"/>
      <c r="L50" s="1"/>
      <c r="M50" s="14"/>
      <c r="N50" s="14"/>
      <c r="O50" s="14"/>
      <c r="P50" s="14"/>
      <c r="Q50" s="14"/>
      <c r="R50" s="14"/>
      <c r="S50" s="14"/>
    </row>
    <row r="51" spans="7:19" ht="15">
      <c r="G51" s="1"/>
      <c r="H51" s="1"/>
      <c r="I51" s="1"/>
      <c r="J51" s="1"/>
      <c r="K51" s="1"/>
      <c r="L51" s="19">
        <f>H27</f>
        <v>0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"/>
      <c r="I52" s="1"/>
      <c r="J52" s="1"/>
      <c r="K52" s="1"/>
      <c r="L52" s="1"/>
      <c r="M52" s="14"/>
      <c r="N52" s="14"/>
      <c r="O52" s="14"/>
      <c r="P52" s="14"/>
      <c r="Q52" s="14"/>
      <c r="R52" s="14"/>
      <c r="S52" s="14"/>
    </row>
    <row r="53" spans="7:19" ht="18.75">
      <c r="G53" s="40" t="s">
        <v>61</v>
      </c>
      <c r="H53" s="41"/>
      <c r="I53" s="41"/>
      <c r="J53" s="42" t="s">
        <v>322</v>
      </c>
      <c r="K53" s="42">
        <v>5.76</v>
      </c>
      <c r="L53" s="3">
        <f>G39*K53</f>
        <v>25752.384</v>
      </c>
      <c r="M53" s="14"/>
      <c r="N53" s="14"/>
      <c r="O53" s="14"/>
      <c r="P53" s="14"/>
      <c r="Q53" s="14"/>
      <c r="R53" s="14"/>
      <c r="S53" s="14"/>
    </row>
    <row r="54" spans="7:19" ht="18.75">
      <c r="G54" s="40"/>
      <c r="H54" s="41"/>
      <c r="I54" s="41"/>
      <c r="J54" s="42" t="s">
        <v>138</v>
      </c>
      <c r="K54" s="43"/>
      <c r="L54" s="19">
        <f>L43-L47</f>
        <v>13575.335000000006</v>
      </c>
      <c r="M54" s="14"/>
      <c r="N54" s="14"/>
      <c r="O54" s="14"/>
      <c r="P54" s="14"/>
      <c r="Q54" s="14"/>
      <c r="R54" s="14"/>
      <c r="S54" s="14"/>
    </row>
    <row r="55" spans="7:19" ht="13.5" customHeight="1">
      <c r="G55" s="49" t="s">
        <v>326</v>
      </c>
      <c r="H55" s="49"/>
      <c r="I55" s="49"/>
      <c r="J55" s="49"/>
      <c r="K55" s="50"/>
      <c r="L55" s="1"/>
      <c r="M55" s="14"/>
      <c r="N55" s="14"/>
      <c r="O55" s="14"/>
      <c r="P55" s="14"/>
      <c r="Q55" s="14"/>
      <c r="R55" s="14"/>
      <c r="S55" s="14"/>
    </row>
    <row r="56" spans="7:19" ht="13.5" customHeight="1">
      <c r="G56" s="1"/>
      <c r="H56" s="1"/>
      <c r="I56" s="1"/>
      <c r="J56" s="1"/>
      <c r="K56" s="1"/>
      <c r="L56" s="1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"/>
      <c r="I57" s="1"/>
      <c r="J57" s="1"/>
      <c r="K57" s="1" t="s">
        <v>50</v>
      </c>
      <c r="L57" s="1"/>
      <c r="M57" s="14"/>
      <c r="N57" s="14"/>
      <c r="O57" s="14"/>
      <c r="P57" s="14"/>
      <c r="Q57" s="14"/>
      <c r="R57" s="14"/>
      <c r="S57" s="14"/>
    </row>
    <row r="58" spans="7:19" ht="15">
      <c r="G58" s="1"/>
      <c r="H58" s="1" t="s">
        <v>296</v>
      </c>
      <c r="I58" s="1"/>
      <c r="J58" s="1"/>
      <c r="K58" s="1"/>
      <c r="L58" s="1"/>
      <c r="M58" s="14"/>
      <c r="N58" s="14"/>
      <c r="O58" s="14"/>
      <c r="P58" s="14"/>
      <c r="Q58" s="14"/>
      <c r="R58" s="14"/>
      <c r="S58" s="14"/>
    </row>
    <row r="59" spans="7:19" ht="15">
      <c r="G59" s="1" t="s">
        <v>293</v>
      </c>
      <c r="H59" s="1" t="s">
        <v>64</v>
      </c>
      <c r="I59" s="1"/>
      <c r="J59" s="1"/>
      <c r="K59" s="1"/>
      <c r="L59" s="17">
        <v>10238.19</v>
      </c>
      <c r="M59" s="14"/>
      <c r="N59" s="14"/>
      <c r="O59" s="14"/>
      <c r="P59" s="14"/>
      <c r="Q59" s="14"/>
      <c r="R59" s="14"/>
      <c r="S59" s="14"/>
    </row>
    <row r="60" spans="7:19" ht="15" customHeight="1">
      <c r="G60" s="1"/>
      <c r="H60" s="1" t="s">
        <v>294</v>
      </c>
      <c r="I60" s="1"/>
      <c r="J60" s="1"/>
      <c r="K60" s="1" t="s">
        <v>50</v>
      </c>
      <c r="L60" s="17">
        <v>6926.46</v>
      </c>
      <c r="M60" s="14"/>
      <c r="N60" s="14"/>
      <c r="O60" s="14"/>
      <c r="P60" s="14"/>
      <c r="Q60" s="14"/>
      <c r="R60" s="14"/>
      <c r="S60" s="14"/>
    </row>
    <row r="61" spans="7:19" ht="15" hidden="1">
      <c r="G61" s="1">
        <v>7</v>
      </c>
      <c r="H61" s="1" t="s">
        <v>66</v>
      </c>
      <c r="I61" s="1"/>
      <c r="J61" s="1"/>
      <c r="K61" s="1" t="s">
        <v>50</v>
      </c>
      <c r="L61" s="1">
        <v>6150.6</v>
      </c>
      <c r="M61" s="14"/>
      <c r="N61" s="14"/>
      <c r="O61" s="14"/>
      <c r="P61" s="14"/>
      <c r="Q61" s="14"/>
      <c r="R61" s="14"/>
      <c r="S61" s="14"/>
    </row>
    <row r="62" spans="7:19" ht="15">
      <c r="G62" s="1"/>
      <c r="H62" s="1"/>
      <c r="I62" s="1"/>
      <c r="J62" s="1"/>
      <c r="K62" s="1" t="s">
        <v>50</v>
      </c>
      <c r="L62" s="1"/>
      <c r="M62" s="14"/>
      <c r="N62" s="14"/>
      <c r="O62" s="14"/>
      <c r="P62" s="14"/>
      <c r="Q62" s="14"/>
      <c r="R62" s="14"/>
      <c r="S62" s="14"/>
    </row>
    <row r="63" spans="7:19" ht="15">
      <c r="G63" s="1"/>
      <c r="H63" s="1" t="s">
        <v>67</v>
      </c>
      <c r="I63" s="1"/>
      <c r="J63" s="1"/>
      <c r="K63" s="1" t="s">
        <v>50</v>
      </c>
      <c r="L63" s="20"/>
      <c r="M63" s="31"/>
      <c r="N63" s="14"/>
      <c r="O63" s="14"/>
      <c r="P63" s="14"/>
      <c r="Q63" s="14"/>
      <c r="R63" s="14"/>
      <c r="S63" s="14"/>
    </row>
    <row r="64" spans="7:19" ht="15">
      <c r="G64" s="1"/>
      <c r="H64" s="1" t="s">
        <v>295</v>
      </c>
      <c r="I64" s="1"/>
      <c r="J64" s="1"/>
      <c r="K64" s="1" t="s">
        <v>50</v>
      </c>
      <c r="L64" s="25">
        <f>L60+L43-L45</f>
        <v>20501.79</v>
      </c>
      <c r="M64" s="31"/>
      <c r="N64" s="14"/>
      <c r="O64" s="14"/>
      <c r="P64" s="14"/>
      <c r="Q64" s="14"/>
      <c r="R64" s="14"/>
      <c r="S64" s="14"/>
    </row>
    <row r="65" spans="9:19" ht="15.75" thickBot="1">
      <c r="I65" t="s">
        <v>69</v>
      </c>
      <c r="M65" s="14"/>
      <c r="N65" s="14"/>
      <c r="O65" s="14"/>
      <c r="P65" s="14"/>
      <c r="Q65" s="14"/>
      <c r="R65" s="14"/>
      <c r="S65" s="14"/>
    </row>
    <row r="66" spans="7:19" ht="15.75" thickBot="1">
      <c r="G66" s="44" t="s">
        <v>64</v>
      </c>
      <c r="H66" s="45"/>
      <c r="I66" s="45"/>
      <c r="J66" s="45" t="s">
        <v>323</v>
      </c>
      <c r="K66" s="45"/>
      <c r="L66" s="46" t="s">
        <v>324</v>
      </c>
      <c r="M66" s="14"/>
      <c r="N66" s="14"/>
      <c r="O66" s="14"/>
      <c r="P66" s="14"/>
      <c r="Q66" s="14"/>
      <c r="R66" s="14"/>
      <c r="S66" s="14"/>
    </row>
    <row r="67" spans="7:19" ht="15">
      <c r="G67" s="1" t="s">
        <v>135</v>
      </c>
      <c r="H67" s="1" t="s">
        <v>136</v>
      </c>
      <c r="I67" s="1"/>
      <c r="J67" s="1" t="s">
        <v>138</v>
      </c>
      <c r="K67" s="1"/>
      <c r="L67" s="6" t="s">
        <v>139</v>
      </c>
      <c r="M67" s="14"/>
      <c r="N67" s="14"/>
      <c r="O67" s="14"/>
      <c r="P67" s="14"/>
      <c r="Q67" s="14"/>
      <c r="R67" s="14"/>
      <c r="S67" s="14"/>
    </row>
    <row r="68" spans="7:19" ht="15" hidden="1">
      <c r="G68" s="1" t="s">
        <v>133</v>
      </c>
      <c r="H68" s="1"/>
      <c r="I68" s="1">
        <v>5754.45</v>
      </c>
      <c r="J68" s="1">
        <v>2593.14</v>
      </c>
      <c r="K68" s="1"/>
      <c r="L68" s="6">
        <v>3159.81</v>
      </c>
      <c r="M68" s="14"/>
      <c r="N68" s="14"/>
      <c r="O68" s="14"/>
      <c r="P68" s="14"/>
      <c r="Q68" s="14"/>
      <c r="R68" s="14"/>
      <c r="S68" s="14"/>
    </row>
    <row r="69" spans="7:19" ht="15" hidden="1">
      <c r="G69" s="1" t="s">
        <v>162</v>
      </c>
      <c r="H69" s="1">
        <v>3159.81</v>
      </c>
      <c r="I69" s="1">
        <v>5754.45</v>
      </c>
      <c r="J69" s="1">
        <v>4159.35</v>
      </c>
      <c r="K69" s="1"/>
      <c r="L69" s="6">
        <v>4754.91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 t="s">
        <v>180</v>
      </c>
      <c r="H70" s="1">
        <v>4754.91</v>
      </c>
      <c r="I70" s="1">
        <v>5754.6</v>
      </c>
      <c r="J70" s="1">
        <v>4638.66</v>
      </c>
      <c r="K70" s="1"/>
      <c r="L70" s="6">
        <v>5870.85</v>
      </c>
      <c r="M70" s="14"/>
      <c r="N70" s="14"/>
      <c r="O70" s="14"/>
      <c r="P70" s="14"/>
      <c r="Q70" s="14"/>
      <c r="R70" s="14"/>
      <c r="S70" s="14"/>
    </row>
    <row r="71" spans="7:19" ht="15" hidden="1">
      <c r="G71" s="12" t="s">
        <v>194</v>
      </c>
      <c r="H71" s="1">
        <v>5870.85</v>
      </c>
      <c r="I71" s="1">
        <v>5754.56</v>
      </c>
      <c r="J71" s="12">
        <v>5931.56</v>
      </c>
      <c r="K71" s="1"/>
      <c r="L71" s="29">
        <v>5693.87</v>
      </c>
      <c r="M71" s="14"/>
      <c r="N71" s="14"/>
      <c r="O71" s="14"/>
      <c r="P71" s="14"/>
      <c r="Q71" s="14"/>
      <c r="R71" s="14"/>
      <c r="S71" s="14"/>
    </row>
    <row r="72" spans="7:19" ht="15" hidden="1">
      <c r="G72" s="1" t="s">
        <v>202</v>
      </c>
      <c r="H72" s="1">
        <v>5693.87</v>
      </c>
      <c r="I72" s="1">
        <v>5754.15</v>
      </c>
      <c r="J72" s="1">
        <v>5311.25</v>
      </c>
      <c r="K72" s="1"/>
      <c r="L72" s="6">
        <v>6136.77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 t="s">
        <v>212</v>
      </c>
      <c r="H73" s="1">
        <v>6136.77</v>
      </c>
      <c r="I73" s="1">
        <v>5754.15</v>
      </c>
      <c r="J73" s="1">
        <v>5617.71</v>
      </c>
      <c r="K73" s="1"/>
      <c r="L73" s="6">
        <v>6273.21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215</v>
      </c>
      <c r="H74" s="1">
        <v>6273.21</v>
      </c>
      <c r="I74" s="1">
        <v>5754.15</v>
      </c>
      <c r="J74" s="1">
        <v>4826.36</v>
      </c>
      <c r="K74" s="1"/>
      <c r="L74" s="6">
        <v>7201.01</v>
      </c>
      <c r="M74" s="14"/>
      <c r="N74" s="14"/>
      <c r="O74" s="14"/>
      <c r="P74" s="14"/>
      <c r="Q74" s="14"/>
      <c r="R74" s="14"/>
      <c r="S74" s="14"/>
    </row>
    <row r="75" spans="7:19" ht="15" hidden="1">
      <c r="G75" s="1" t="s">
        <v>228</v>
      </c>
      <c r="H75" s="1">
        <v>7201.01</v>
      </c>
      <c r="I75" s="1">
        <v>5754.15</v>
      </c>
      <c r="J75" s="1">
        <v>6286.8</v>
      </c>
      <c r="K75" s="1"/>
      <c r="L75" s="6">
        <v>6668.36</v>
      </c>
      <c r="M75" s="14"/>
      <c r="N75" s="14"/>
      <c r="O75" s="14"/>
      <c r="P75" s="14"/>
      <c r="Q75" s="14"/>
      <c r="R75" s="14"/>
      <c r="S75" s="14"/>
    </row>
    <row r="76" spans="7:19" ht="15" hidden="1">
      <c r="G76" s="1" t="s">
        <v>234</v>
      </c>
      <c r="H76" s="1">
        <v>6668.36</v>
      </c>
      <c r="I76" s="1">
        <v>5754.14</v>
      </c>
      <c r="J76" s="1">
        <v>4800.01</v>
      </c>
      <c r="K76" s="1"/>
      <c r="L76" s="6">
        <v>7622.49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2" t="s">
        <v>237</v>
      </c>
      <c r="H77" s="12">
        <v>7622.49</v>
      </c>
      <c r="I77" s="12">
        <v>5754.17</v>
      </c>
      <c r="J77" s="12">
        <v>5802.49</v>
      </c>
      <c r="K77" s="1"/>
      <c r="L77" s="29">
        <v>7574.17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244</v>
      </c>
      <c r="H78" s="12">
        <v>7574.17</v>
      </c>
      <c r="I78" s="12">
        <v>5754.14</v>
      </c>
      <c r="J78" s="1">
        <v>4802.31</v>
      </c>
      <c r="K78" s="1"/>
      <c r="L78" s="6">
        <v>8526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255</v>
      </c>
      <c r="H79" s="1">
        <v>8526</v>
      </c>
      <c r="I79" s="1">
        <v>5754.14</v>
      </c>
      <c r="J79" s="1">
        <v>5628.73</v>
      </c>
      <c r="K79" s="1"/>
      <c r="L79" s="6">
        <v>8651.45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270</v>
      </c>
      <c r="H80" s="1">
        <v>8651.45</v>
      </c>
      <c r="I80" s="1">
        <v>5755.2</v>
      </c>
      <c r="J80" s="1">
        <v>7077.78</v>
      </c>
      <c r="K80" s="1"/>
      <c r="L80" s="6">
        <v>7329.92</v>
      </c>
      <c r="M80" s="14"/>
      <c r="N80" s="14"/>
      <c r="O80" s="14"/>
      <c r="P80" s="14"/>
      <c r="Q80" s="14"/>
      <c r="R80" s="14"/>
      <c r="S80" s="14"/>
    </row>
    <row r="81" spans="7:19" ht="15">
      <c r="G81" s="17" t="s">
        <v>279</v>
      </c>
      <c r="H81" s="17">
        <f>L80</f>
        <v>7329.92</v>
      </c>
      <c r="I81" s="17">
        <v>5755.2</v>
      </c>
      <c r="J81" s="17">
        <v>4497.79</v>
      </c>
      <c r="K81" s="17"/>
      <c r="L81" s="27">
        <f>H81+I81-J81</f>
        <v>8587.329999999998</v>
      </c>
      <c r="M81" s="14"/>
      <c r="N81" s="14"/>
      <c r="O81" s="14"/>
      <c r="P81" s="14"/>
      <c r="Q81" s="14"/>
      <c r="R81" s="14"/>
      <c r="S81" s="14"/>
    </row>
    <row r="82" spans="7:19" ht="15">
      <c r="G82" s="1" t="s">
        <v>283</v>
      </c>
      <c r="H82" s="1">
        <v>8557.33</v>
      </c>
      <c r="I82" s="1">
        <v>5755.95</v>
      </c>
      <c r="J82" s="1">
        <v>6710.57</v>
      </c>
      <c r="K82" s="1"/>
      <c r="L82" s="6">
        <v>7632.71</v>
      </c>
      <c r="M82" s="14"/>
      <c r="N82" s="14"/>
      <c r="O82" s="14"/>
      <c r="P82" s="14"/>
      <c r="Q82" s="14"/>
      <c r="R82" s="14"/>
      <c r="S82" s="14"/>
    </row>
    <row r="83" spans="7:12" ht="15">
      <c r="G83" s="1" t="s">
        <v>298</v>
      </c>
      <c r="H83" s="1">
        <v>7632.71</v>
      </c>
      <c r="I83" s="1">
        <v>5816.55</v>
      </c>
      <c r="J83" s="1">
        <v>4738.55</v>
      </c>
      <c r="K83" s="1"/>
      <c r="L83" s="1">
        <v>8710.71</v>
      </c>
    </row>
    <row r="84" spans="7:12" ht="15">
      <c r="G84" s="1" t="s">
        <v>300</v>
      </c>
      <c r="H84" s="1">
        <v>8710.71</v>
      </c>
      <c r="I84" s="1">
        <v>5816.1</v>
      </c>
      <c r="J84" s="1">
        <v>6051.81</v>
      </c>
      <c r="K84" s="1"/>
      <c r="L84" s="1">
        <v>8475</v>
      </c>
    </row>
    <row r="85" spans="7:12" ht="15">
      <c r="G85" s="1" t="s">
        <v>306</v>
      </c>
      <c r="H85" s="1">
        <v>8475</v>
      </c>
      <c r="I85" s="1">
        <v>5816.1</v>
      </c>
      <c r="J85" s="1">
        <v>5876.18</v>
      </c>
      <c r="K85" s="1"/>
      <c r="L85" s="1">
        <v>8414.92</v>
      </c>
    </row>
    <row r="86" spans="7:12" ht="15">
      <c r="G86" s="1" t="s">
        <v>311</v>
      </c>
      <c r="H86" s="1">
        <v>8414.92</v>
      </c>
      <c r="I86" s="1">
        <v>5814.61</v>
      </c>
      <c r="J86" s="1">
        <v>5236.56</v>
      </c>
      <c r="K86" s="1"/>
      <c r="L86" s="1">
        <v>8993.22</v>
      </c>
    </row>
    <row r="87" spans="7:12" ht="15">
      <c r="G87" s="1" t="s">
        <v>325</v>
      </c>
      <c r="H87" s="1">
        <v>8993.22</v>
      </c>
      <c r="I87" s="1">
        <v>5814.59</v>
      </c>
      <c r="J87" s="1">
        <v>5001.63</v>
      </c>
      <c r="K87" s="1"/>
      <c r="L87" s="1">
        <v>9806.18</v>
      </c>
    </row>
  </sheetData>
  <sheetProtection/>
  <mergeCells count="1">
    <mergeCell ref="C1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S98"/>
  <sheetViews>
    <sheetView zoomScalePageLayoutView="0" workbookViewId="0" topLeftCell="A3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335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44754.09</v>
      </c>
      <c r="C9" s="17">
        <v>0</v>
      </c>
      <c r="D9" s="17">
        <v>2485.19</v>
      </c>
      <c r="E9" s="1"/>
      <c r="F9" s="17">
        <f>D9</f>
        <v>2485.19</v>
      </c>
      <c r="G9" s="17">
        <f>C9-D9+B9</f>
        <v>42268.899999999994</v>
      </c>
      <c r="H9" s="1"/>
    </row>
    <row r="10" spans="1:8" ht="15">
      <c r="A10" s="1" t="s">
        <v>11</v>
      </c>
      <c r="B10" s="17">
        <v>103878.12</v>
      </c>
      <c r="C10" s="17">
        <v>59507.72</v>
      </c>
      <c r="D10" s="17">
        <v>51289.2</v>
      </c>
      <c r="E10" s="1"/>
      <c r="F10" s="17">
        <f>D10</f>
        <v>51289.2</v>
      </c>
      <c r="G10" s="17">
        <v>112096.64</v>
      </c>
      <c r="H10" s="1"/>
    </row>
    <row r="11" spans="1:10" ht="15">
      <c r="A11" s="1" t="s">
        <v>12</v>
      </c>
      <c r="B11" s="1"/>
      <c r="C11" s="17">
        <f>SUM(C9:C10)</f>
        <v>59507.72</v>
      </c>
      <c r="D11" s="1"/>
      <c r="E11" s="1"/>
      <c r="F11" s="17">
        <f>SUM(F9:F10)</f>
        <v>53774.39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/>
      <c r="B19" s="13"/>
      <c r="C19" s="1"/>
      <c r="D19" s="1"/>
      <c r="E19" s="1"/>
      <c r="F19" s="1"/>
      <c r="G19" s="1"/>
      <c r="H19" s="17"/>
      <c r="I19" s="14"/>
      <c r="J19" s="14"/>
      <c r="K19" s="14"/>
      <c r="L19" s="14"/>
      <c r="M19" s="28"/>
    </row>
    <row r="20" spans="1:13" ht="15">
      <c r="A20" s="1"/>
      <c r="B20" s="1"/>
      <c r="C20" s="1"/>
      <c r="D20" s="1"/>
      <c r="E20" s="1"/>
      <c r="F20" s="1"/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0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2" t="s">
        <v>316</v>
      </c>
      <c r="C25" s="32"/>
      <c r="D25" s="32"/>
      <c r="E25" s="17"/>
      <c r="F25" s="1">
        <v>4470.9</v>
      </c>
      <c r="G25" s="1">
        <v>7.55</v>
      </c>
      <c r="H25" s="19">
        <f>F25*G25</f>
        <v>33755.295</v>
      </c>
      <c r="I25" s="14"/>
      <c r="J25" s="14"/>
      <c r="K25" s="14"/>
      <c r="L25" s="14"/>
      <c r="M25" s="14"/>
    </row>
    <row r="26" spans="1:13" ht="15">
      <c r="A26" s="1"/>
      <c r="B26" s="12" t="s">
        <v>317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318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320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33755.295</v>
      </c>
      <c r="I32" s="14"/>
      <c r="J32" s="14"/>
      <c r="K32" s="14"/>
      <c r="L32" s="14"/>
      <c r="M32" s="14"/>
    </row>
    <row r="33" spans="4:13" ht="15"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8:12" ht="18.75"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4470.9</v>
      </c>
      <c r="H39" s="47"/>
      <c r="I39" s="47" t="str">
        <f>E3</f>
        <v>сентябрь    2012г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334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59507.72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v>57866.26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53282.41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H25</f>
        <v>33755.295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7511.111999999999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9925.398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3084.9209999999994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8941.8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2548.4129999999996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1743.6509999999998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5.76</v>
      </c>
      <c r="L60" s="3">
        <f>G39*K60</f>
        <v>25752.384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24110.965000000004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" t="s">
        <v>328</v>
      </c>
      <c r="H63" s="13" t="s">
        <v>329</v>
      </c>
      <c r="I63" s="1"/>
      <c r="J63" s="1"/>
      <c r="K63" s="1"/>
      <c r="L63" s="1">
        <v>8620</v>
      </c>
      <c r="M63" s="14"/>
      <c r="N63" s="14"/>
      <c r="O63" s="14"/>
      <c r="P63" s="14"/>
      <c r="Q63" s="14"/>
      <c r="R63" s="14"/>
      <c r="S63" s="14"/>
    </row>
    <row r="64" spans="7:19" ht="15">
      <c r="G64" s="1" t="s">
        <v>328</v>
      </c>
      <c r="H64" s="1" t="s">
        <v>281</v>
      </c>
      <c r="I64" s="1"/>
      <c r="J64" s="1"/>
      <c r="K64" s="1"/>
      <c r="L64" s="1">
        <v>3850</v>
      </c>
      <c r="M64" s="14"/>
      <c r="N64" s="14"/>
      <c r="O64" s="14"/>
      <c r="P64" s="14"/>
      <c r="Q64" s="14"/>
      <c r="R64" s="14"/>
      <c r="S64" s="14"/>
    </row>
    <row r="65" spans="7:19" ht="15">
      <c r="G65" s="1" t="s">
        <v>328</v>
      </c>
      <c r="H65" s="1" t="s">
        <v>330</v>
      </c>
      <c r="I65" s="1"/>
      <c r="J65" s="1"/>
      <c r="K65" s="1"/>
      <c r="L65" s="1">
        <v>7057.11</v>
      </c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296</v>
      </c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5" t="s">
        <v>293</v>
      </c>
      <c r="H68" s="5" t="s">
        <v>64</v>
      </c>
      <c r="I68" s="5"/>
      <c r="J68" s="5"/>
      <c r="K68" s="5"/>
      <c r="L68" s="22">
        <v>15600.52</v>
      </c>
      <c r="M68" s="14"/>
      <c r="N68" s="14"/>
      <c r="O68" s="14"/>
      <c r="P68" s="14"/>
      <c r="Q68" s="14"/>
      <c r="R68" s="14"/>
      <c r="S68" s="14"/>
    </row>
    <row r="69" spans="7:19" ht="15" customHeight="1">
      <c r="G69" s="1"/>
      <c r="H69" s="1" t="s">
        <v>294</v>
      </c>
      <c r="I69" s="1"/>
      <c r="J69" s="1"/>
      <c r="K69" s="1" t="s">
        <v>50</v>
      </c>
      <c r="L69" s="17">
        <v>20501.79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>
        <v>7</v>
      </c>
      <c r="H70" s="1" t="s">
        <v>66</v>
      </c>
      <c r="I70" s="1"/>
      <c r="J70" s="1"/>
      <c r="K70" s="1" t="s">
        <v>50</v>
      </c>
      <c r="L70" s="1">
        <v>6150.6</v>
      </c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67</v>
      </c>
      <c r="I72" s="1"/>
      <c r="J72" s="1"/>
      <c r="K72" s="1" t="s">
        <v>50</v>
      </c>
      <c r="L72" s="20"/>
      <c r="M72" s="31"/>
      <c r="N72" s="14"/>
      <c r="O72" s="14"/>
      <c r="P72" s="14"/>
      <c r="Q72" s="14"/>
      <c r="R72" s="14"/>
      <c r="S72" s="14"/>
    </row>
    <row r="73" spans="7:19" ht="15">
      <c r="G73" s="5"/>
      <c r="H73" s="5" t="s">
        <v>295</v>
      </c>
      <c r="I73" s="5"/>
      <c r="J73" s="5"/>
      <c r="K73" s="5" t="s">
        <v>50</v>
      </c>
      <c r="L73" s="53">
        <f>L69+L43-L45</f>
        <v>25085.64</v>
      </c>
      <c r="M73" s="31"/>
      <c r="N73" s="14"/>
      <c r="O73" s="14"/>
      <c r="P73" s="14"/>
      <c r="Q73" s="14"/>
      <c r="R73" s="14"/>
      <c r="S73" s="14"/>
    </row>
    <row r="74" spans="9:19" ht="15.75" thickBot="1">
      <c r="I74" t="s">
        <v>69</v>
      </c>
      <c r="M74" s="14"/>
      <c r="N74" s="14"/>
      <c r="O74" s="14"/>
      <c r="P74" s="14"/>
      <c r="Q74" s="14"/>
      <c r="R74" s="14"/>
      <c r="S74" s="14"/>
    </row>
    <row r="75" spans="7:19" ht="15.75" thickBot="1">
      <c r="G75" s="44" t="s">
        <v>64</v>
      </c>
      <c r="H75" s="45"/>
      <c r="I75" s="45"/>
      <c r="J75" s="45" t="s">
        <v>323</v>
      </c>
      <c r="K75" s="45"/>
      <c r="L75" s="46" t="s">
        <v>324</v>
      </c>
      <c r="M75" s="14"/>
      <c r="N75" s="14"/>
      <c r="O75" s="14"/>
      <c r="P75" s="14"/>
      <c r="Q75" s="14"/>
      <c r="R75" s="14"/>
      <c r="S75" s="14"/>
    </row>
    <row r="76" spans="7:19" ht="15">
      <c r="G76" s="1" t="s">
        <v>135</v>
      </c>
      <c r="H76" s="1" t="s">
        <v>136</v>
      </c>
      <c r="I76" s="1"/>
      <c r="J76" s="1" t="s">
        <v>138</v>
      </c>
      <c r="K76" s="1"/>
      <c r="L76" s="6" t="s">
        <v>139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133</v>
      </c>
      <c r="H77" s="1"/>
      <c r="I77" s="1">
        <v>5754.45</v>
      </c>
      <c r="J77" s="1">
        <v>2593.14</v>
      </c>
      <c r="K77" s="1"/>
      <c r="L77" s="6">
        <v>3159.81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162</v>
      </c>
      <c r="H78" s="1">
        <v>3159.81</v>
      </c>
      <c r="I78" s="1">
        <v>5754.45</v>
      </c>
      <c r="J78" s="1">
        <v>4159.35</v>
      </c>
      <c r="K78" s="1"/>
      <c r="L78" s="6">
        <v>4754.91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180</v>
      </c>
      <c r="H79" s="1">
        <v>4754.91</v>
      </c>
      <c r="I79" s="1">
        <v>5754.6</v>
      </c>
      <c r="J79" s="1">
        <v>4638.66</v>
      </c>
      <c r="K79" s="1"/>
      <c r="L79" s="6">
        <v>5870.85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2" t="s">
        <v>194</v>
      </c>
      <c r="H80" s="1">
        <v>5870.85</v>
      </c>
      <c r="I80" s="1">
        <v>5754.56</v>
      </c>
      <c r="J80" s="12">
        <v>5931.56</v>
      </c>
      <c r="K80" s="1"/>
      <c r="L80" s="29">
        <v>5693.87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202</v>
      </c>
      <c r="H81" s="1">
        <v>5693.87</v>
      </c>
      <c r="I81" s="1">
        <v>5754.15</v>
      </c>
      <c r="J81" s="1">
        <v>5311.25</v>
      </c>
      <c r="K81" s="1"/>
      <c r="L81" s="6">
        <v>6136.77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212</v>
      </c>
      <c r="H82" s="1">
        <v>6136.77</v>
      </c>
      <c r="I82" s="1">
        <v>5754.15</v>
      </c>
      <c r="J82" s="1">
        <v>5617.71</v>
      </c>
      <c r="K82" s="1"/>
      <c r="L82" s="6">
        <v>6273.21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215</v>
      </c>
      <c r="H83" s="1">
        <v>6273.21</v>
      </c>
      <c r="I83" s="1">
        <v>5754.15</v>
      </c>
      <c r="J83" s="1">
        <v>4826.36</v>
      </c>
      <c r="K83" s="1"/>
      <c r="L83" s="6">
        <v>7201.01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228</v>
      </c>
      <c r="H84" s="1">
        <v>7201.01</v>
      </c>
      <c r="I84" s="1">
        <v>5754.15</v>
      </c>
      <c r="J84" s="1">
        <v>6286.8</v>
      </c>
      <c r="K84" s="1"/>
      <c r="L84" s="6">
        <v>6668.36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234</v>
      </c>
      <c r="H85" s="1">
        <v>6668.36</v>
      </c>
      <c r="I85" s="1">
        <v>5754.14</v>
      </c>
      <c r="J85" s="1">
        <v>4800.01</v>
      </c>
      <c r="K85" s="1"/>
      <c r="L85" s="6">
        <v>7622.49</v>
      </c>
      <c r="M85" s="14"/>
      <c r="N85" s="14"/>
      <c r="O85" s="14"/>
      <c r="P85" s="14"/>
      <c r="Q85" s="14"/>
      <c r="R85" s="14"/>
      <c r="S85" s="14"/>
    </row>
    <row r="86" spans="7:19" ht="15" hidden="1">
      <c r="G86" s="12" t="s">
        <v>237</v>
      </c>
      <c r="H86" s="12">
        <v>7622.49</v>
      </c>
      <c r="I86" s="12">
        <v>5754.17</v>
      </c>
      <c r="J86" s="12">
        <v>5802.49</v>
      </c>
      <c r="K86" s="1"/>
      <c r="L86" s="29">
        <v>7574.17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244</v>
      </c>
      <c r="H87" s="12">
        <v>7574.17</v>
      </c>
      <c r="I87" s="12">
        <v>5754.14</v>
      </c>
      <c r="J87" s="1">
        <v>4802.31</v>
      </c>
      <c r="K87" s="1"/>
      <c r="L87" s="6">
        <v>8526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255</v>
      </c>
      <c r="H88" s="1">
        <v>8526</v>
      </c>
      <c r="I88" s="1">
        <v>5754.14</v>
      </c>
      <c r="J88" s="1">
        <v>5628.73</v>
      </c>
      <c r="K88" s="1"/>
      <c r="L88" s="6">
        <v>8651.45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270</v>
      </c>
      <c r="H89" s="1">
        <v>8651.45</v>
      </c>
      <c r="I89" s="1">
        <v>5755.2</v>
      </c>
      <c r="J89" s="1">
        <v>7077.78</v>
      </c>
      <c r="K89" s="1"/>
      <c r="L89" s="6">
        <v>7329.92</v>
      </c>
      <c r="M89" s="14"/>
      <c r="N89" s="14"/>
      <c r="O89" s="14"/>
      <c r="P89" s="14"/>
      <c r="Q89" s="14"/>
      <c r="R89" s="14"/>
      <c r="S89" s="14"/>
    </row>
    <row r="90" spans="7:19" ht="15">
      <c r="G90" s="17" t="s">
        <v>279</v>
      </c>
      <c r="H90" s="17">
        <f>L89</f>
        <v>7329.92</v>
      </c>
      <c r="I90" s="17">
        <v>5755.2</v>
      </c>
      <c r="J90" s="17">
        <v>4497.79</v>
      </c>
      <c r="K90" s="17"/>
      <c r="L90" s="27">
        <f>H90+I90-J90</f>
        <v>8587.329999999998</v>
      </c>
      <c r="M90" s="14"/>
      <c r="N90" s="14"/>
      <c r="O90" s="14"/>
      <c r="P90" s="14"/>
      <c r="Q90" s="14"/>
      <c r="R90" s="14"/>
      <c r="S90" s="14"/>
    </row>
    <row r="91" spans="7:19" ht="15">
      <c r="G91" s="1" t="s">
        <v>283</v>
      </c>
      <c r="H91" s="1">
        <v>8557.33</v>
      </c>
      <c r="I91" s="1">
        <v>5755.95</v>
      </c>
      <c r="J91" s="1">
        <v>6710.57</v>
      </c>
      <c r="K91" s="1"/>
      <c r="L91" s="6">
        <v>7632.71</v>
      </c>
      <c r="M91" s="14"/>
      <c r="N91" s="14"/>
      <c r="O91" s="14"/>
      <c r="P91" s="14"/>
      <c r="Q91" s="14"/>
      <c r="R91" s="14"/>
      <c r="S91" s="14"/>
    </row>
    <row r="92" spans="7:12" ht="15">
      <c r="G92" s="1" t="s">
        <v>298</v>
      </c>
      <c r="H92" s="1">
        <v>7632.71</v>
      </c>
      <c r="I92" s="1">
        <v>5816.55</v>
      </c>
      <c r="J92" s="1">
        <v>4738.55</v>
      </c>
      <c r="K92" s="1"/>
      <c r="L92" s="1">
        <v>8710.71</v>
      </c>
    </row>
    <row r="93" spans="7:12" ht="15">
      <c r="G93" s="1" t="s">
        <v>300</v>
      </c>
      <c r="H93" s="1">
        <v>8710.71</v>
      </c>
      <c r="I93" s="1">
        <v>5816.1</v>
      </c>
      <c r="J93" s="1">
        <v>6051.81</v>
      </c>
      <c r="K93" s="1"/>
      <c r="L93" s="1">
        <v>8475</v>
      </c>
    </row>
    <row r="94" spans="7:12" ht="15">
      <c r="G94" s="1" t="s">
        <v>306</v>
      </c>
      <c r="H94" s="1">
        <v>8475</v>
      </c>
      <c r="I94" s="1">
        <v>5816.1</v>
      </c>
      <c r="J94" s="1">
        <v>5876.18</v>
      </c>
      <c r="K94" s="1"/>
      <c r="L94" s="1">
        <v>8414.92</v>
      </c>
    </row>
    <row r="95" spans="7:12" ht="15">
      <c r="G95" s="1" t="s">
        <v>311</v>
      </c>
      <c r="H95" s="1">
        <v>8414.92</v>
      </c>
      <c r="I95" s="1">
        <v>5814.61</v>
      </c>
      <c r="J95" s="1">
        <v>5236.56</v>
      </c>
      <c r="K95" s="1"/>
      <c r="L95" s="1">
        <v>8993.22</v>
      </c>
    </row>
    <row r="96" spans="7:12" ht="15">
      <c r="G96" s="1" t="s">
        <v>325</v>
      </c>
      <c r="H96" s="1">
        <v>8993.22</v>
      </c>
      <c r="I96" s="1">
        <v>5814.59</v>
      </c>
      <c r="J96" s="1">
        <v>5001.63</v>
      </c>
      <c r="K96" s="1"/>
      <c r="L96" s="1">
        <v>9806.18</v>
      </c>
    </row>
    <row r="97" spans="7:12" ht="15">
      <c r="G97" s="1" t="s">
        <v>327</v>
      </c>
      <c r="H97" s="1">
        <v>9806.18</v>
      </c>
      <c r="I97" s="1">
        <v>5814.6</v>
      </c>
      <c r="J97" s="1">
        <v>5362.33</v>
      </c>
      <c r="K97" s="1"/>
      <c r="L97" s="1">
        <v>10258.45</v>
      </c>
    </row>
    <row r="98" spans="7:12" ht="15">
      <c r="G98" s="1" t="s">
        <v>336</v>
      </c>
      <c r="H98" s="1">
        <v>10258.45</v>
      </c>
      <c r="I98" s="1">
        <v>5814.6</v>
      </c>
      <c r="J98" s="1">
        <v>5723.93</v>
      </c>
      <c r="K98" s="1"/>
      <c r="L98" s="1">
        <v>10349.12</v>
      </c>
    </row>
  </sheetData>
  <sheetProtection/>
  <mergeCells count="1">
    <mergeCell ref="C16:D17"/>
  </mergeCells>
  <printOptions/>
  <pageMargins left="0.7" right="0.7" top="0.4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S98"/>
  <sheetViews>
    <sheetView zoomScalePageLayoutView="0" workbookViewId="0" topLeftCell="A5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335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44754.09</v>
      </c>
      <c r="C9" s="17">
        <v>0</v>
      </c>
      <c r="D9" s="17">
        <v>2485.19</v>
      </c>
      <c r="E9" s="1"/>
      <c r="F9" s="17">
        <f>D9</f>
        <v>2485.19</v>
      </c>
      <c r="G9" s="17">
        <f>C9-D9+B9</f>
        <v>42268.899999999994</v>
      </c>
      <c r="H9" s="1"/>
    </row>
    <row r="10" spans="1:8" ht="15">
      <c r="A10" s="1" t="s">
        <v>11</v>
      </c>
      <c r="B10" s="17">
        <v>103878.12</v>
      </c>
      <c r="C10" s="17">
        <v>59507.72</v>
      </c>
      <c r="D10" s="17">
        <v>51289.2</v>
      </c>
      <c r="E10" s="1"/>
      <c r="F10" s="17">
        <f>D10</f>
        <v>51289.2</v>
      </c>
      <c r="G10" s="17">
        <v>112096.64</v>
      </c>
      <c r="H10" s="1"/>
    </row>
    <row r="11" spans="1:10" ht="15">
      <c r="A11" s="1" t="s">
        <v>12</v>
      </c>
      <c r="B11" s="1"/>
      <c r="C11" s="17">
        <f>SUM(C9:C10)</f>
        <v>59507.72</v>
      </c>
      <c r="D11" s="1"/>
      <c r="E11" s="1"/>
      <c r="F11" s="17">
        <f>SUM(F9:F10)</f>
        <v>53774.39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/>
      <c r="B19" s="13" t="s">
        <v>337</v>
      </c>
      <c r="C19" s="1" t="s">
        <v>338</v>
      </c>
      <c r="D19" s="1"/>
      <c r="E19" s="1"/>
      <c r="F19" s="1"/>
      <c r="G19" s="1"/>
      <c r="H19" s="17">
        <v>300</v>
      </c>
      <c r="I19" s="14"/>
      <c r="J19" s="14"/>
      <c r="K19" s="14"/>
      <c r="L19" s="14"/>
      <c r="M19" s="28"/>
    </row>
    <row r="20" spans="1:13" ht="15">
      <c r="A20" s="1"/>
      <c r="B20" s="1"/>
      <c r="C20" s="1"/>
      <c r="D20" s="1"/>
      <c r="E20" s="1"/>
      <c r="F20" s="1"/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300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2" t="s">
        <v>316</v>
      </c>
      <c r="C25" s="32"/>
      <c r="D25" s="32"/>
      <c r="E25" s="17"/>
      <c r="F25" s="1">
        <v>4470.9</v>
      </c>
      <c r="G25" s="1">
        <v>7.55</v>
      </c>
      <c r="H25" s="19">
        <f>F25*G25</f>
        <v>33755.295</v>
      </c>
      <c r="I25" s="14"/>
      <c r="J25" s="14"/>
      <c r="K25" s="14"/>
      <c r="L25" s="14"/>
      <c r="M25" s="14"/>
    </row>
    <row r="26" spans="1:13" ht="15">
      <c r="A26" s="1"/>
      <c r="B26" s="12" t="s">
        <v>317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318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320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34055.295</v>
      </c>
      <c r="I32" s="14"/>
      <c r="J32" s="14"/>
      <c r="K32" s="14"/>
      <c r="L32" s="14"/>
      <c r="M32" s="14"/>
    </row>
    <row r="33" spans="4:13" ht="15"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8:12" ht="18.75"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4470.9</v>
      </c>
      <c r="H39" s="47"/>
      <c r="I39" s="47" t="str">
        <f>E3</f>
        <v>сентябрь    2012г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334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59507.72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f>F11</f>
        <v>53774.39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34055.3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H25</f>
        <v>33755.295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7511.111999999999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9925.398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3084.9209999999994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8941.8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2548.4129999999996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1743.6509999999998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5.76</v>
      </c>
      <c r="L60" s="3">
        <f>G39*K60</f>
        <v>25752.384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20019.095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3" t="s">
        <v>337</v>
      </c>
      <c r="H63" s="1" t="s">
        <v>338</v>
      </c>
      <c r="I63" s="1"/>
      <c r="J63" s="1"/>
      <c r="K63" s="1"/>
      <c r="L63" s="1">
        <v>300</v>
      </c>
      <c r="M63" s="14"/>
      <c r="N63" s="14"/>
      <c r="O63" s="14"/>
      <c r="P63" s="14"/>
      <c r="Q63" s="14"/>
      <c r="R63" s="14"/>
      <c r="S63" s="14"/>
    </row>
    <row r="64" spans="7:19" ht="15">
      <c r="G64" s="1"/>
      <c r="H64" s="1"/>
      <c r="I64" s="1"/>
      <c r="J64" s="1"/>
      <c r="K64" s="1"/>
      <c r="L64" s="1"/>
      <c r="M64" s="14"/>
      <c r="N64" s="14"/>
      <c r="O64" s="14"/>
      <c r="P64" s="14"/>
      <c r="Q64" s="14"/>
      <c r="R64" s="14"/>
      <c r="S64" s="14"/>
    </row>
    <row r="65" spans="7:19" ht="15">
      <c r="G65" s="1"/>
      <c r="H65" s="1"/>
      <c r="I65" s="1"/>
      <c r="J65" s="1"/>
      <c r="K65" s="1"/>
      <c r="L65" s="1"/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296</v>
      </c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5" t="s">
        <v>293</v>
      </c>
      <c r="H68" s="5" t="s">
        <v>64</v>
      </c>
      <c r="I68" s="5"/>
      <c r="J68" s="5"/>
      <c r="K68" s="5"/>
      <c r="L68" s="22">
        <v>21323.93</v>
      </c>
      <c r="M68" s="14"/>
      <c r="N68" s="14"/>
      <c r="O68" s="14"/>
      <c r="P68" s="14"/>
      <c r="Q68" s="14"/>
      <c r="R68" s="14"/>
      <c r="S68" s="14"/>
    </row>
    <row r="69" spans="7:19" ht="15" customHeight="1">
      <c r="G69" s="1"/>
      <c r="H69" s="1" t="s">
        <v>294</v>
      </c>
      <c r="I69" s="1"/>
      <c r="J69" s="1"/>
      <c r="K69" s="1" t="s">
        <v>50</v>
      </c>
      <c r="L69" s="17">
        <v>20993.77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>
        <v>7</v>
      </c>
      <c r="H70" s="1" t="s">
        <v>66</v>
      </c>
      <c r="I70" s="1"/>
      <c r="J70" s="1"/>
      <c r="K70" s="1" t="s">
        <v>50</v>
      </c>
      <c r="L70" s="1">
        <v>6150.6</v>
      </c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67</v>
      </c>
      <c r="I72" s="1"/>
      <c r="J72" s="1"/>
      <c r="K72" s="1" t="s">
        <v>50</v>
      </c>
      <c r="L72" s="20"/>
      <c r="M72" s="31"/>
      <c r="N72" s="14"/>
      <c r="O72" s="14"/>
      <c r="P72" s="14"/>
      <c r="Q72" s="14"/>
      <c r="R72" s="14"/>
      <c r="S72" s="14"/>
    </row>
    <row r="73" spans="7:19" ht="15">
      <c r="G73" s="5"/>
      <c r="H73" s="5" t="s">
        <v>295</v>
      </c>
      <c r="I73" s="5"/>
      <c r="J73" s="5"/>
      <c r="K73" s="5" t="s">
        <v>50</v>
      </c>
      <c r="L73" s="53">
        <f>L69+L43-L45</f>
        <v>40712.86</v>
      </c>
      <c r="M73" s="31"/>
      <c r="N73" s="14"/>
      <c r="O73" s="14"/>
      <c r="P73" s="14"/>
      <c r="Q73" s="14"/>
      <c r="R73" s="14"/>
      <c r="S73" s="14"/>
    </row>
    <row r="74" spans="9:19" ht="15.75" thickBot="1">
      <c r="I74" t="s">
        <v>69</v>
      </c>
      <c r="M74" s="14"/>
      <c r="N74" s="14"/>
      <c r="O74" s="14"/>
      <c r="P74" s="14"/>
      <c r="Q74" s="14"/>
      <c r="R74" s="14"/>
      <c r="S74" s="14"/>
    </row>
    <row r="75" spans="7:19" ht="15.75" thickBot="1">
      <c r="G75" s="44" t="s">
        <v>64</v>
      </c>
      <c r="H75" s="45"/>
      <c r="I75" s="45"/>
      <c r="J75" s="45" t="s">
        <v>323</v>
      </c>
      <c r="K75" s="45"/>
      <c r="L75" s="46" t="s">
        <v>324</v>
      </c>
      <c r="M75" s="14"/>
      <c r="N75" s="14"/>
      <c r="O75" s="14"/>
      <c r="P75" s="14"/>
      <c r="Q75" s="14"/>
      <c r="R75" s="14"/>
      <c r="S75" s="14"/>
    </row>
    <row r="76" spans="7:19" ht="15">
      <c r="G76" s="1" t="s">
        <v>135</v>
      </c>
      <c r="H76" s="1" t="s">
        <v>136</v>
      </c>
      <c r="I76" s="1"/>
      <c r="J76" s="1" t="s">
        <v>138</v>
      </c>
      <c r="K76" s="1"/>
      <c r="L76" s="6" t="s">
        <v>139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133</v>
      </c>
      <c r="H77" s="1"/>
      <c r="I77" s="1">
        <v>5754.45</v>
      </c>
      <c r="J77" s="1">
        <v>2593.14</v>
      </c>
      <c r="K77" s="1"/>
      <c r="L77" s="6">
        <v>3159.81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162</v>
      </c>
      <c r="H78" s="1">
        <v>3159.81</v>
      </c>
      <c r="I78" s="1">
        <v>5754.45</v>
      </c>
      <c r="J78" s="1">
        <v>4159.35</v>
      </c>
      <c r="K78" s="1"/>
      <c r="L78" s="6">
        <v>4754.91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180</v>
      </c>
      <c r="H79" s="1">
        <v>4754.91</v>
      </c>
      <c r="I79" s="1">
        <v>5754.6</v>
      </c>
      <c r="J79" s="1">
        <v>4638.66</v>
      </c>
      <c r="K79" s="1"/>
      <c r="L79" s="6">
        <v>5870.85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2" t="s">
        <v>194</v>
      </c>
      <c r="H80" s="1">
        <v>5870.85</v>
      </c>
      <c r="I80" s="1">
        <v>5754.56</v>
      </c>
      <c r="J80" s="12">
        <v>5931.56</v>
      </c>
      <c r="K80" s="1"/>
      <c r="L80" s="29">
        <v>5693.87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202</v>
      </c>
      <c r="H81" s="1">
        <v>5693.87</v>
      </c>
      <c r="I81" s="1">
        <v>5754.15</v>
      </c>
      <c r="J81" s="1">
        <v>5311.25</v>
      </c>
      <c r="K81" s="1"/>
      <c r="L81" s="6">
        <v>6136.77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212</v>
      </c>
      <c r="H82" s="1">
        <v>6136.77</v>
      </c>
      <c r="I82" s="1">
        <v>5754.15</v>
      </c>
      <c r="J82" s="1">
        <v>5617.71</v>
      </c>
      <c r="K82" s="1"/>
      <c r="L82" s="6">
        <v>6273.21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215</v>
      </c>
      <c r="H83" s="1">
        <v>6273.21</v>
      </c>
      <c r="I83" s="1">
        <v>5754.15</v>
      </c>
      <c r="J83" s="1">
        <v>4826.36</v>
      </c>
      <c r="K83" s="1"/>
      <c r="L83" s="6">
        <v>7201.01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228</v>
      </c>
      <c r="H84" s="1">
        <v>7201.01</v>
      </c>
      <c r="I84" s="1">
        <v>5754.15</v>
      </c>
      <c r="J84" s="1">
        <v>6286.8</v>
      </c>
      <c r="K84" s="1"/>
      <c r="L84" s="6">
        <v>6668.36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234</v>
      </c>
      <c r="H85" s="1">
        <v>6668.36</v>
      </c>
      <c r="I85" s="1">
        <v>5754.14</v>
      </c>
      <c r="J85" s="1">
        <v>4800.01</v>
      </c>
      <c r="K85" s="1"/>
      <c r="L85" s="6">
        <v>7622.49</v>
      </c>
      <c r="M85" s="14"/>
      <c r="N85" s="14"/>
      <c r="O85" s="14"/>
      <c r="P85" s="14"/>
      <c r="Q85" s="14"/>
      <c r="R85" s="14"/>
      <c r="S85" s="14"/>
    </row>
    <row r="86" spans="7:19" ht="15" hidden="1">
      <c r="G86" s="12" t="s">
        <v>237</v>
      </c>
      <c r="H86" s="12">
        <v>7622.49</v>
      </c>
      <c r="I86" s="12">
        <v>5754.17</v>
      </c>
      <c r="J86" s="12">
        <v>5802.49</v>
      </c>
      <c r="K86" s="1"/>
      <c r="L86" s="29">
        <v>7574.17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244</v>
      </c>
      <c r="H87" s="12">
        <v>7574.17</v>
      </c>
      <c r="I87" s="12">
        <v>5754.14</v>
      </c>
      <c r="J87" s="1">
        <v>4802.31</v>
      </c>
      <c r="K87" s="1"/>
      <c r="L87" s="6">
        <v>8526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255</v>
      </c>
      <c r="H88" s="1">
        <v>8526</v>
      </c>
      <c r="I88" s="1">
        <v>5754.14</v>
      </c>
      <c r="J88" s="1">
        <v>5628.73</v>
      </c>
      <c r="K88" s="1"/>
      <c r="L88" s="6">
        <v>8651.45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270</v>
      </c>
      <c r="H89" s="1">
        <v>8651.45</v>
      </c>
      <c r="I89" s="1">
        <v>5755.2</v>
      </c>
      <c r="J89" s="1">
        <v>7077.78</v>
      </c>
      <c r="K89" s="1"/>
      <c r="L89" s="6">
        <v>7329.92</v>
      </c>
      <c r="M89" s="14"/>
      <c r="N89" s="14"/>
      <c r="O89" s="14"/>
      <c r="P89" s="14"/>
      <c r="Q89" s="14"/>
      <c r="R89" s="14"/>
      <c r="S89" s="14"/>
    </row>
    <row r="90" spans="7:19" ht="15">
      <c r="G90" s="17" t="s">
        <v>279</v>
      </c>
      <c r="H90" s="17">
        <f>L89</f>
        <v>7329.92</v>
      </c>
      <c r="I90" s="17">
        <v>5755.2</v>
      </c>
      <c r="J90" s="17">
        <v>4497.79</v>
      </c>
      <c r="K90" s="17"/>
      <c r="L90" s="27">
        <f>H90+I90-J90</f>
        <v>8587.329999999998</v>
      </c>
      <c r="M90" s="14"/>
      <c r="N90" s="14"/>
      <c r="O90" s="14"/>
      <c r="P90" s="14"/>
      <c r="Q90" s="14"/>
      <c r="R90" s="14"/>
      <c r="S90" s="14"/>
    </row>
    <row r="91" spans="7:19" ht="15">
      <c r="G91" s="1" t="s">
        <v>283</v>
      </c>
      <c r="H91" s="1">
        <v>8557.33</v>
      </c>
      <c r="I91" s="1">
        <v>5755.95</v>
      </c>
      <c r="J91" s="1">
        <v>6710.57</v>
      </c>
      <c r="K91" s="1"/>
      <c r="L91" s="6">
        <v>7632.71</v>
      </c>
      <c r="M91" s="14"/>
      <c r="N91" s="14"/>
      <c r="O91" s="14"/>
      <c r="P91" s="14"/>
      <c r="Q91" s="14"/>
      <c r="R91" s="14"/>
      <c r="S91" s="14"/>
    </row>
    <row r="92" spans="7:12" ht="15">
      <c r="G92" s="1" t="s">
        <v>298</v>
      </c>
      <c r="H92" s="1">
        <v>7632.71</v>
      </c>
      <c r="I92" s="1">
        <v>5816.55</v>
      </c>
      <c r="J92" s="1">
        <v>4738.55</v>
      </c>
      <c r="K92" s="1"/>
      <c r="L92" s="1">
        <v>8710.71</v>
      </c>
    </row>
    <row r="93" spans="7:12" ht="15">
      <c r="G93" s="1" t="s">
        <v>300</v>
      </c>
      <c r="H93" s="1">
        <v>8710.71</v>
      </c>
      <c r="I93" s="1">
        <v>5816.1</v>
      </c>
      <c r="J93" s="1">
        <v>6051.81</v>
      </c>
      <c r="K93" s="1"/>
      <c r="L93" s="1">
        <v>8475</v>
      </c>
    </row>
    <row r="94" spans="7:12" ht="15">
      <c r="G94" s="1" t="s">
        <v>306</v>
      </c>
      <c r="H94" s="1">
        <v>8475</v>
      </c>
      <c r="I94" s="1">
        <v>5816.1</v>
      </c>
      <c r="J94" s="1">
        <v>5876.18</v>
      </c>
      <c r="K94" s="1"/>
      <c r="L94" s="1">
        <v>8414.92</v>
      </c>
    </row>
    <row r="95" spans="7:12" ht="15">
      <c r="G95" s="1" t="s">
        <v>311</v>
      </c>
      <c r="H95" s="1">
        <v>8414.92</v>
      </c>
      <c r="I95" s="1">
        <v>5814.61</v>
      </c>
      <c r="J95" s="1">
        <v>5236.56</v>
      </c>
      <c r="K95" s="1"/>
      <c r="L95" s="1">
        <v>8993.22</v>
      </c>
    </row>
    <row r="96" spans="7:12" ht="15">
      <c r="G96" s="1" t="s">
        <v>325</v>
      </c>
      <c r="H96" s="1">
        <v>8993.22</v>
      </c>
      <c r="I96" s="1">
        <v>5814.59</v>
      </c>
      <c r="J96" s="1">
        <v>5001.63</v>
      </c>
      <c r="K96" s="1"/>
      <c r="L96" s="1">
        <v>9806.18</v>
      </c>
    </row>
    <row r="97" spans="7:12" ht="15">
      <c r="G97" s="1" t="s">
        <v>327</v>
      </c>
      <c r="H97" s="1">
        <v>9806.18</v>
      </c>
      <c r="I97" s="1">
        <v>5814.6</v>
      </c>
      <c r="J97" s="1">
        <v>5362.33</v>
      </c>
      <c r="K97" s="1"/>
      <c r="L97" s="1">
        <v>10258.45</v>
      </c>
    </row>
    <row r="98" spans="7:12" ht="15">
      <c r="G98" s="1" t="s">
        <v>336</v>
      </c>
      <c r="H98" s="1">
        <v>10258.45</v>
      </c>
      <c r="I98" s="1">
        <v>5814.6</v>
      </c>
      <c r="J98" s="1">
        <v>5723.93</v>
      </c>
      <c r="K98" s="1"/>
      <c r="L98" s="1">
        <v>10349.12</v>
      </c>
    </row>
  </sheetData>
  <sheetProtection/>
  <mergeCells count="1">
    <mergeCell ref="C16:D17"/>
  </mergeCells>
  <printOptions/>
  <pageMargins left="0.7" right="0.7" top="0.39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S99"/>
  <sheetViews>
    <sheetView zoomScalePageLayoutView="0" workbookViewId="0" topLeftCell="A55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339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42268.9</v>
      </c>
      <c r="C9" s="17">
        <v>0</v>
      </c>
      <c r="D9" s="17">
        <v>1573.31</v>
      </c>
      <c r="E9" s="1"/>
      <c r="F9" s="17">
        <f>D9</f>
        <v>1573.31</v>
      </c>
      <c r="G9" s="17">
        <f>C9-D9+B9</f>
        <v>40695.590000000004</v>
      </c>
      <c r="H9" s="1"/>
    </row>
    <row r="10" spans="1:8" ht="15">
      <c r="A10" s="1" t="s">
        <v>11</v>
      </c>
      <c r="B10" s="17">
        <v>112096.64</v>
      </c>
      <c r="C10" s="17">
        <v>59509.06</v>
      </c>
      <c r="D10" s="17">
        <v>54226.4</v>
      </c>
      <c r="E10" s="1"/>
      <c r="F10" s="17">
        <f>D10</f>
        <v>54226.4</v>
      </c>
      <c r="G10" s="17">
        <v>117380.63</v>
      </c>
      <c r="H10" s="1"/>
    </row>
    <row r="11" spans="1:10" ht="15">
      <c r="A11" s="1" t="s">
        <v>12</v>
      </c>
      <c r="B11" s="1"/>
      <c r="C11" s="17">
        <f>SUM(C9:C10)</f>
        <v>59509.06</v>
      </c>
      <c r="D11" s="1"/>
      <c r="E11" s="1"/>
      <c r="F11" s="17">
        <f>SUM(F9:F10)</f>
        <v>55799.71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/>
      <c r="B19" s="13" t="s">
        <v>340</v>
      </c>
      <c r="C19" s="1" t="s">
        <v>341</v>
      </c>
      <c r="D19" s="1"/>
      <c r="E19" s="1"/>
      <c r="F19" s="1"/>
      <c r="G19" s="1"/>
      <c r="H19" s="17">
        <v>3850</v>
      </c>
      <c r="I19" s="14"/>
      <c r="J19" s="14"/>
      <c r="K19" s="14"/>
      <c r="L19" s="14"/>
      <c r="M19" s="28"/>
    </row>
    <row r="20" spans="1:13" ht="15">
      <c r="A20" s="1"/>
      <c r="B20" s="1" t="s">
        <v>340</v>
      </c>
      <c r="C20" s="1" t="s">
        <v>342</v>
      </c>
      <c r="D20" s="1"/>
      <c r="E20" s="1"/>
      <c r="F20" s="1" t="s">
        <v>218</v>
      </c>
      <c r="G20" s="1"/>
      <c r="H20" s="1">
        <v>2260.44</v>
      </c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6110.4400000000005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2" t="s">
        <v>316</v>
      </c>
      <c r="C25" s="32"/>
      <c r="D25" s="32"/>
      <c r="E25" s="17"/>
      <c r="F25" s="1">
        <v>4471</v>
      </c>
      <c r="G25" s="1">
        <v>7.55</v>
      </c>
      <c r="H25" s="19">
        <f>F25*G25</f>
        <v>33756.049999999996</v>
      </c>
      <c r="I25" s="14"/>
      <c r="J25" s="14"/>
      <c r="K25" s="14"/>
      <c r="L25" s="14"/>
      <c r="M25" s="14"/>
    </row>
    <row r="26" spans="1:13" ht="15">
      <c r="A26" s="1"/>
      <c r="B26" s="12" t="s">
        <v>317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318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320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39866.49</v>
      </c>
      <c r="I32" s="14"/>
      <c r="J32" s="14"/>
      <c r="K32" s="14"/>
      <c r="L32" s="14"/>
      <c r="M32" s="14"/>
    </row>
    <row r="33" spans="4:13" ht="15"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8:12" ht="18.75"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4471</v>
      </c>
      <c r="H39" s="47"/>
      <c r="I39" s="47" t="str">
        <f>E3</f>
        <v>октябрь    2012г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334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59509.06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f>F11</f>
        <v>55799.71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39865.74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H25</f>
        <v>33756.049999999996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7511.28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9925.62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3084.99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8942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2548.47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1743.69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5.76</v>
      </c>
      <c r="L60" s="3">
        <f>G39*K60</f>
        <v>25752.96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22043.660000000003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3" t="s">
        <v>340</v>
      </c>
      <c r="H63" s="1" t="s">
        <v>341</v>
      </c>
      <c r="I63" s="1"/>
      <c r="J63" s="1"/>
      <c r="K63" s="1"/>
      <c r="L63" s="1">
        <v>3850</v>
      </c>
      <c r="M63" s="14"/>
      <c r="N63" s="14"/>
      <c r="O63" s="14"/>
      <c r="P63" s="14"/>
      <c r="Q63" s="14"/>
      <c r="R63" s="14"/>
      <c r="S63" s="14"/>
    </row>
    <row r="64" spans="7:19" ht="15">
      <c r="G64" s="1" t="s">
        <v>340</v>
      </c>
      <c r="H64" s="1" t="s">
        <v>119</v>
      </c>
      <c r="I64" s="1"/>
      <c r="J64" s="1"/>
      <c r="K64" s="1"/>
      <c r="L64" s="1">
        <v>2260.44</v>
      </c>
      <c r="M64" s="14"/>
      <c r="N64" s="14"/>
      <c r="O64" s="14"/>
      <c r="P64" s="14"/>
      <c r="Q64" s="14"/>
      <c r="R64" s="14"/>
      <c r="S64" s="14"/>
    </row>
    <row r="65" spans="7:19" ht="15">
      <c r="G65" s="1"/>
      <c r="H65" s="1"/>
      <c r="I65" s="1"/>
      <c r="J65" s="1"/>
      <c r="K65" s="1"/>
      <c r="L65" s="1"/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296</v>
      </c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5" t="s">
        <v>293</v>
      </c>
      <c r="H68" s="5" t="s">
        <v>64</v>
      </c>
      <c r="I68" s="5"/>
      <c r="J68" s="5"/>
      <c r="K68" s="5"/>
      <c r="L68" s="22">
        <v>26519.84</v>
      </c>
      <c r="M68" s="14"/>
      <c r="N68" s="14"/>
      <c r="O68" s="14"/>
      <c r="P68" s="14"/>
      <c r="Q68" s="14"/>
      <c r="R68" s="14"/>
      <c r="S68" s="14"/>
    </row>
    <row r="69" spans="7:19" ht="15" customHeight="1">
      <c r="G69" s="1"/>
      <c r="H69" s="1" t="s">
        <v>294</v>
      </c>
      <c r="I69" s="1"/>
      <c r="J69" s="1"/>
      <c r="K69" s="1" t="s">
        <v>50</v>
      </c>
      <c r="L69" s="17">
        <v>40712.86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>
        <v>7</v>
      </c>
      <c r="H70" s="1" t="s">
        <v>66</v>
      </c>
      <c r="I70" s="1"/>
      <c r="J70" s="1"/>
      <c r="K70" s="1" t="s">
        <v>50</v>
      </c>
      <c r="L70" s="1">
        <v>6150.6</v>
      </c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67</v>
      </c>
      <c r="I72" s="1"/>
      <c r="J72" s="1"/>
      <c r="K72" s="1" t="s">
        <v>50</v>
      </c>
      <c r="L72" s="20"/>
      <c r="M72" s="31"/>
      <c r="N72" s="14"/>
      <c r="O72" s="14"/>
      <c r="P72" s="14"/>
      <c r="Q72" s="14"/>
      <c r="R72" s="14"/>
      <c r="S72" s="14"/>
    </row>
    <row r="73" spans="7:19" ht="15">
      <c r="G73" s="5"/>
      <c r="H73" s="5" t="s">
        <v>295</v>
      </c>
      <c r="I73" s="5"/>
      <c r="J73" s="5"/>
      <c r="K73" s="5" t="s">
        <v>50</v>
      </c>
      <c r="L73" s="53">
        <f>L69+L43-L45</f>
        <v>56646.83000000001</v>
      </c>
      <c r="M73" s="31"/>
      <c r="N73" s="14"/>
      <c r="O73" s="14"/>
      <c r="P73" s="14"/>
      <c r="Q73" s="14"/>
      <c r="R73" s="14"/>
      <c r="S73" s="14"/>
    </row>
    <row r="74" spans="9:19" ht="15.75" thickBot="1">
      <c r="I74" t="s">
        <v>69</v>
      </c>
      <c r="M74" s="14"/>
      <c r="N74" s="14"/>
      <c r="O74" s="14"/>
      <c r="P74" s="14"/>
      <c r="Q74" s="14"/>
      <c r="R74" s="14"/>
      <c r="S74" s="14"/>
    </row>
    <row r="75" spans="7:19" ht="15.75" thickBot="1">
      <c r="G75" s="44" t="s">
        <v>64</v>
      </c>
      <c r="H75" s="45"/>
      <c r="I75" s="45"/>
      <c r="J75" s="45" t="s">
        <v>323</v>
      </c>
      <c r="K75" s="45"/>
      <c r="L75" s="46" t="s">
        <v>324</v>
      </c>
      <c r="M75" s="14"/>
      <c r="N75" s="14"/>
      <c r="O75" s="14"/>
      <c r="P75" s="14"/>
      <c r="Q75" s="14"/>
      <c r="R75" s="14"/>
      <c r="S75" s="14"/>
    </row>
    <row r="76" spans="7:19" ht="15">
      <c r="G76" s="1" t="s">
        <v>135</v>
      </c>
      <c r="H76" s="1" t="s">
        <v>136</v>
      </c>
      <c r="I76" s="1"/>
      <c r="J76" s="1" t="s">
        <v>138</v>
      </c>
      <c r="K76" s="1"/>
      <c r="L76" s="6" t="s">
        <v>139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133</v>
      </c>
      <c r="H77" s="1"/>
      <c r="I77" s="1">
        <v>5754.45</v>
      </c>
      <c r="J77" s="1">
        <v>2593.14</v>
      </c>
      <c r="K77" s="1"/>
      <c r="L77" s="6">
        <v>3159.81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162</v>
      </c>
      <c r="H78" s="1">
        <v>3159.81</v>
      </c>
      <c r="I78" s="1">
        <v>5754.45</v>
      </c>
      <c r="J78" s="1">
        <v>4159.35</v>
      </c>
      <c r="K78" s="1"/>
      <c r="L78" s="6">
        <v>4754.91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180</v>
      </c>
      <c r="H79" s="1">
        <v>4754.91</v>
      </c>
      <c r="I79" s="1">
        <v>5754.6</v>
      </c>
      <c r="J79" s="1">
        <v>4638.66</v>
      </c>
      <c r="K79" s="1"/>
      <c r="L79" s="6">
        <v>5870.85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2" t="s">
        <v>194</v>
      </c>
      <c r="H80" s="1">
        <v>5870.85</v>
      </c>
      <c r="I80" s="1">
        <v>5754.56</v>
      </c>
      <c r="J80" s="12">
        <v>5931.56</v>
      </c>
      <c r="K80" s="1"/>
      <c r="L80" s="29">
        <v>5693.87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202</v>
      </c>
      <c r="H81" s="1">
        <v>5693.87</v>
      </c>
      <c r="I81" s="1">
        <v>5754.15</v>
      </c>
      <c r="J81" s="1">
        <v>5311.25</v>
      </c>
      <c r="K81" s="1"/>
      <c r="L81" s="6">
        <v>6136.77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212</v>
      </c>
      <c r="H82" s="1">
        <v>6136.77</v>
      </c>
      <c r="I82" s="1">
        <v>5754.15</v>
      </c>
      <c r="J82" s="1">
        <v>5617.71</v>
      </c>
      <c r="K82" s="1"/>
      <c r="L82" s="6">
        <v>6273.21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215</v>
      </c>
      <c r="H83" s="1">
        <v>6273.21</v>
      </c>
      <c r="I83" s="1">
        <v>5754.15</v>
      </c>
      <c r="J83" s="1">
        <v>4826.36</v>
      </c>
      <c r="K83" s="1"/>
      <c r="L83" s="6">
        <v>7201.01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228</v>
      </c>
      <c r="H84" s="1">
        <v>7201.01</v>
      </c>
      <c r="I84" s="1">
        <v>5754.15</v>
      </c>
      <c r="J84" s="1">
        <v>6286.8</v>
      </c>
      <c r="K84" s="1"/>
      <c r="L84" s="6">
        <v>6668.36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234</v>
      </c>
      <c r="H85" s="1">
        <v>6668.36</v>
      </c>
      <c r="I85" s="1">
        <v>5754.14</v>
      </c>
      <c r="J85" s="1">
        <v>4800.01</v>
      </c>
      <c r="K85" s="1"/>
      <c r="L85" s="6">
        <v>7622.49</v>
      </c>
      <c r="M85" s="14"/>
      <c r="N85" s="14"/>
      <c r="O85" s="14"/>
      <c r="P85" s="14"/>
      <c r="Q85" s="14"/>
      <c r="R85" s="14"/>
      <c r="S85" s="14"/>
    </row>
    <row r="86" spans="7:19" ht="15" hidden="1">
      <c r="G86" s="12" t="s">
        <v>237</v>
      </c>
      <c r="H86" s="12">
        <v>7622.49</v>
      </c>
      <c r="I86" s="12">
        <v>5754.17</v>
      </c>
      <c r="J86" s="12">
        <v>5802.49</v>
      </c>
      <c r="K86" s="1"/>
      <c r="L86" s="29">
        <v>7574.17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244</v>
      </c>
      <c r="H87" s="12">
        <v>7574.17</v>
      </c>
      <c r="I87" s="12">
        <v>5754.14</v>
      </c>
      <c r="J87" s="1">
        <v>4802.31</v>
      </c>
      <c r="K87" s="1"/>
      <c r="L87" s="6">
        <v>8526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255</v>
      </c>
      <c r="H88" s="1">
        <v>8526</v>
      </c>
      <c r="I88" s="1">
        <v>5754.14</v>
      </c>
      <c r="J88" s="1">
        <v>5628.73</v>
      </c>
      <c r="K88" s="1"/>
      <c r="L88" s="6">
        <v>8651.45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270</v>
      </c>
      <c r="H89" s="1">
        <v>8651.45</v>
      </c>
      <c r="I89" s="1">
        <v>5755.2</v>
      </c>
      <c r="J89" s="1">
        <v>7077.78</v>
      </c>
      <c r="K89" s="1"/>
      <c r="L89" s="6">
        <v>7329.92</v>
      </c>
      <c r="M89" s="14"/>
      <c r="N89" s="14"/>
      <c r="O89" s="14"/>
      <c r="P89" s="14"/>
      <c r="Q89" s="14"/>
      <c r="R89" s="14"/>
      <c r="S89" s="14"/>
    </row>
    <row r="90" spans="7:19" ht="15">
      <c r="G90" s="17" t="s">
        <v>279</v>
      </c>
      <c r="H90" s="17">
        <f>L89</f>
        <v>7329.92</v>
      </c>
      <c r="I90" s="17">
        <v>5755.2</v>
      </c>
      <c r="J90" s="17">
        <v>4497.79</v>
      </c>
      <c r="K90" s="17"/>
      <c r="L90" s="27">
        <f>H90+I90-J90</f>
        <v>8587.329999999998</v>
      </c>
      <c r="M90" s="14"/>
      <c r="N90" s="14"/>
      <c r="O90" s="14"/>
      <c r="P90" s="14"/>
      <c r="Q90" s="14"/>
      <c r="R90" s="14"/>
      <c r="S90" s="14"/>
    </row>
    <row r="91" spans="7:19" ht="15">
      <c r="G91" s="1" t="s">
        <v>283</v>
      </c>
      <c r="H91" s="1">
        <v>8557.33</v>
      </c>
      <c r="I91" s="1">
        <v>5755.95</v>
      </c>
      <c r="J91" s="1">
        <v>6710.57</v>
      </c>
      <c r="K91" s="1"/>
      <c r="L91" s="6">
        <v>7632.71</v>
      </c>
      <c r="M91" s="14"/>
      <c r="N91" s="14"/>
      <c r="O91" s="14"/>
      <c r="P91" s="14"/>
      <c r="Q91" s="14"/>
      <c r="R91" s="14"/>
      <c r="S91" s="14"/>
    </row>
    <row r="92" spans="7:12" ht="15">
      <c r="G92" s="1" t="s">
        <v>298</v>
      </c>
      <c r="H92" s="1">
        <v>7632.71</v>
      </c>
      <c r="I92" s="1">
        <v>5816.55</v>
      </c>
      <c r="J92" s="1">
        <v>4738.55</v>
      </c>
      <c r="K92" s="1"/>
      <c r="L92" s="1">
        <v>8710.71</v>
      </c>
    </row>
    <row r="93" spans="7:12" ht="15">
      <c r="G93" s="1" t="s">
        <v>300</v>
      </c>
      <c r="H93" s="1">
        <v>8710.71</v>
      </c>
      <c r="I93" s="1">
        <v>5816.1</v>
      </c>
      <c r="J93" s="1">
        <v>6051.81</v>
      </c>
      <c r="K93" s="1"/>
      <c r="L93" s="1">
        <v>8475</v>
      </c>
    </row>
    <row r="94" spans="7:12" ht="15">
      <c r="G94" s="1" t="s">
        <v>306</v>
      </c>
      <c r="H94" s="1">
        <v>8475</v>
      </c>
      <c r="I94" s="1">
        <v>5816.1</v>
      </c>
      <c r="J94" s="1">
        <v>5876.18</v>
      </c>
      <c r="K94" s="1"/>
      <c r="L94" s="1">
        <v>8414.92</v>
      </c>
    </row>
    <row r="95" spans="7:12" ht="15">
      <c r="G95" s="1" t="s">
        <v>311</v>
      </c>
      <c r="H95" s="1">
        <v>8414.92</v>
      </c>
      <c r="I95" s="1">
        <v>5814.61</v>
      </c>
      <c r="J95" s="1">
        <v>5236.56</v>
      </c>
      <c r="K95" s="1"/>
      <c r="L95" s="1">
        <v>8993.22</v>
      </c>
    </row>
    <row r="96" spans="7:12" ht="15">
      <c r="G96" s="1" t="s">
        <v>325</v>
      </c>
      <c r="H96" s="1">
        <v>8993.22</v>
      </c>
      <c r="I96" s="1">
        <v>5814.59</v>
      </c>
      <c r="J96" s="1">
        <v>5001.63</v>
      </c>
      <c r="K96" s="1"/>
      <c r="L96" s="1">
        <v>9806.18</v>
      </c>
    </row>
    <row r="97" spans="7:12" ht="15">
      <c r="G97" s="1" t="s">
        <v>327</v>
      </c>
      <c r="H97" s="1">
        <v>9806.18</v>
      </c>
      <c r="I97" s="1">
        <v>5814.6</v>
      </c>
      <c r="J97" s="1">
        <v>5362.33</v>
      </c>
      <c r="K97" s="1"/>
      <c r="L97" s="1">
        <v>10258.45</v>
      </c>
    </row>
    <row r="98" spans="7:12" ht="15">
      <c r="G98" s="1" t="s">
        <v>336</v>
      </c>
      <c r="H98" s="1">
        <v>10258.45</v>
      </c>
      <c r="I98" s="1">
        <v>5814.6</v>
      </c>
      <c r="J98" s="1">
        <v>5723.93</v>
      </c>
      <c r="K98" s="1"/>
      <c r="L98" s="1">
        <v>10349.12</v>
      </c>
    </row>
    <row r="99" spans="7:12" ht="15">
      <c r="G99" s="1" t="s">
        <v>340</v>
      </c>
      <c r="H99" s="1">
        <v>10349.12</v>
      </c>
      <c r="I99" s="1">
        <v>5880.6</v>
      </c>
      <c r="J99" s="1">
        <v>5195.91</v>
      </c>
      <c r="K99" s="1"/>
      <c r="L99" s="1">
        <v>11033.81</v>
      </c>
    </row>
  </sheetData>
  <sheetProtection/>
  <mergeCells count="1">
    <mergeCell ref="C16:D17"/>
  </mergeCells>
  <printOptions/>
  <pageMargins left="0.7" right="0.7" top="0.16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S100"/>
  <sheetViews>
    <sheetView zoomScalePageLayoutView="0" workbookViewId="0" topLeftCell="B61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343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40695.59</v>
      </c>
      <c r="C9" s="17">
        <v>0</v>
      </c>
      <c r="D9" s="17">
        <v>826.82</v>
      </c>
      <c r="E9" s="1"/>
      <c r="F9" s="17">
        <f>D9</f>
        <v>826.82</v>
      </c>
      <c r="G9" s="17">
        <v>39868.77</v>
      </c>
      <c r="H9" s="1"/>
    </row>
    <row r="10" spans="1:8" ht="15">
      <c r="A10" s="1" t="s">
        <v>11</v>
      </c>
      <c r="B10" s="17">
        <v>117380.63</v>
      </c>
      <c r="C10" s="17">
        <v>59509.06</v>
      </c>
      <c r="D10" s="17">
        <v>51128.51</v>
      </c>
      <c r="E10" s="1"/>
      <c r="F10" s="17">
        <f>D10</f>
        <v>51128.51</v>
      </c>
      <c r="G10" s="17">
        <v>125763.18</v>
      </c>
      <c r="H10" s="1"/>
    </row>
    <row r="11" spans="1:10" ht="15">
      <c r="A11" s="1" t="s">
        <v>12</v>
      </c>
      <c r="B11" s="1"/>
      <c r="C11" s="17">
        <f>SUM(C9:C10)</f>
        <v>59509.06</v>
      </c>
      <c r="D11" s="1"/>
      <c r="E11" s="1"/>
      <c r="F11" s="17">
        <f>SUM(F9:F10)</f>
        <v>51955.33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 t="s">
        <v>344</v>
      </c>
      <c r="B19" s="1" t="s">
        <v>341</v>
      </c>
      <c r="C19" s="1"/>
      <c r="D19" s="1"/>
      <c r="E19" s="1"/>
      <c r="F19" s="1"/>
      <c r="G19" s="1"/>
      <c r="H19" s="17">
        <v>3850</v>
      </c>
      <c r="I19" s="14"/>
      <c r="J19" s="14"/>
      <c r="K19" s="14"/>
      <c r="L19" s="14"/>
      <c r="M19" s="28"/>
    </row>
    <row r="20" spans="1:13" ht="15">
      <c r="A20" s="1"/>
      <c r="B20" s="13"/>
      <c r="C20" s="1"/>
      <c r="D20" s="1"/>
      <c r="E20" s="1"/>
      <c r="F20" s="1" t="s">
        <v>218</v>
      </c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3850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"/>
      <c r="C25" s="32"/>
      <c r="D25" s="32"/>
      <c r="E25" s="17"/>
      <c r="F25" s="1">
        <v>4471</v>
      </c>
      <c r="G25" s="1">
        <v>7.55</v>
      </c>
      <c r="H25" s="19">
        <f>F25*G25</f>
        <v>33756.049999999996</v>
      </c>
      <c r="I25" s="14"/>
      <c r="J25" s="14"/>
      <c r="K25" s="14"/>
      <c r="L25" s="14"/>
      <c r="M25" s="14"/>
    </row>
    <row r="26" spans="1:13" ht="15">
      <c r="A26" s="1"/>
      <c r="B26" s="12" t="s">
        <v>316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317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318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2" t="s">
        <v>320</v>
      </c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37606.049999999996</v>
      </c>
      <c r="I32" s="14"/>
      <c r="J32" s="14"/>
      <c r="K32" s="14"/>
      <c r="L32" s="14"/>
      <c r="M32" s="14"/>
    </row>
    <row r="33" spans="2:13" ht="15">
      <c r="B33" s="1"/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7:12" ht="18.75">
      <c r="G37" t="s">
        <v>345</v>
      </c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4471</v>
      </c>
      <c r="H39" s="47"/>
      <c r="I39" s="47" t="str">
        <f>E3</f>
        <v>ноябрь    2012г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334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59509.06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f>F11</f>
        <v>51955.33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37606.05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H25</f>
        <v>33756.049999999996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7511.28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9925.62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3084.99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8942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2548.47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1743.69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5.76</v>
      </c>
      <c r="L60" s="3">
        <f>G39*K60</f>
        <v>25752.96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18199.280000000006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3" t="s">
        <v>344</v>
      </c>
      <c r="H63" s="1" t="s">
        <v>341</v>
      </c>
      <c r="I63" s="1"/>
      <c r="J63" s="1"/>
      <c r="K63" s="1"/>
      <c r="L63" s="1">
        <v>3850</v>
      </c>
      <c r="M63" s="14"/>
      <c r="N63" s="14"/>
      <c r="O63" s="14"/>
      <c r="P63" s="14"/>
      <c r="Q63" s="14"/>
      <c r="R63" s="14"/>
      <c r="S63" s="14"/>
    </row>
    <row r="64" spans="7:19" ht="15">
      <c r="G64" s="1"/>
      <c r="H64" s="1"/>
      <c r="I64" s="1"/>
      <c r="J64" s="1"/>
      <c r="K64" s="1"/>
      <c r="L64" s="1"/>
      <c r="M64" s="14"/>
      <c r="N64" s="14"/>
      <c r="O64" s="14"/>
      <c r="P64" s="14"/>
      <c r="Q64" s="14"/>
      <c r="R64" s="14"/>
      <c r="S64" s="14"/>
    </row>
    <row r="65" spans="7:19" ht="15">
      <c r="G65" s="1"/>
      <c r="H65" s="1"/>
      <c r="I65" s="1"/>
      <c r="J65" s="1"/>
      <c r="K65" s="1"/>
      <c r="L65" s="1"/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296</v>
      </c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5" t="s">
        <v>293</v>
      </c>
      <c r="H68" s="5" t="s">
        <v>64</v>
      </c>
      <c r="I68" s="5"/>
      <c r="J68" s="5"/>
      <c r="K68" s="5"/>
      <c r="L68" s="22">
        <v>31976.83</v>
      </c>
      <c r="M68" s="14"/>
      <c r="N68" s="14"/>
      <c r="O68" s="14"/>
      <c r="P68" s="14"/>
      <c r="Q68" s="14"/>
      <c r="R68" s="14"/>
      <c r="S68" s="14"/>
    </row>
    <row r="69" spans="7:19" ht="15" customHeight="1">
      <c r="G69" s="1"/>
      <c r="H69" s="1" t="s">
        <v>294</v>
      </c>
      <c r="I69" s="1"/>
      <c r="J69" s="1"/>
      <c r="K69" s="1" t="s">
        <v>50</v>
      </c>
      <c r="L69" s="17">
        <v>56646.83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>
        <v>7</v>
      </c>
      <c r="H70" s="1" t="s">
        <v>66</v>
      </c>
      <c r="I70" s="1"/>
      <c r="J70" s="1"/>
      <c r="K70" s="1" t="s">
        <v>50</v>
      </c>
      <c r="L70" s="1">
        <v>6150.6</v>
      </c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67</v>
      </c>
      <c r="I72" s="1"/>
      <c r="J72" s="1"/>
      <c r="K72" s="1" t="s">
        <v>50</v>
      </c>
      <c r="L72" s="20"/>
      <c r="M72" s="31"/>
      <c r="N72" s="14"/>
      <c r="O72" s="14"/>
      <c r="P72" s="14"/>
      <c r="Q72" s="14"/>
      <c r="R72" s="14"/>
      <c r="S72" s="14"/>
    </row>
    <row r="73" spans="7:19" ht="15">
      <c r="G73" s="5"/>
      <c r="H73" s="5" t="s">
        <v>295</v>
      </c>
      <c r="I73" s="5"/>
      <c r="J73" s="5"/>
      <c r="K73" s="5" t="s">
        <v>50</v>
      </c>
      <c r="L73" s="53">
        <f>L69+L43-L45</f>
        <v>70996.11</v>
      </c>
      <c r="M73" s="31"/>
      <c r="N73" s="14"/>
      <c r="O73" s="14"/>
      <c r="P73" s="14"/>
      <c r="Q73" s="14"/>
      <c r="R73" s="14"/>
      <c r="S73" s="14"/>
    </row>
    <row r="74" spans="9:19" ht="15.75" thickBot="1">
      <c r="I74" t="s">
        <v>69</v>
      </c>
      <c r="M74" s="14"/>
      <c r="N74" s="14"/>
      <c r="O74" s="14"/>
      <c r="P74" s="14"/>
      <c r="Q74" s="14"/>
      <c r="R74" s="14"/>
      <c r="S74" s="14"/>
    </row>
    <row r="75" spans="7:19" ht="15.75" thickBot="1">
      <c r="G75" s="44" t="s">
        <v>64</v>
      </c>
      <c r="H75" s="45"/>
      <c r="I75" s="45"/>
      <c r="J75" s="45" t="s">
        <v>323</v>
      </c>
      <c r="K75" s="45"/>
      <c r="L75" s="46" t="s">
        <v>324</v>
      </c>
      <c r="M75" s="14"/>
      <c r="N75" s="14"/>
      <c r="O75" s="14"/>
      <c r="P75" s="14"/>
      <c r="Q75" s="14"/>
      <c r="R75" s="14"/>
      <c r="S75" s="14"/>
    </row>
    <row r="76" spans="7:19" ht="15">
      <c r="G76" s="1" t="s">
        <v>135</v>
      </c>
      <c r="H76" s="1" t="s">
        <v>136</v>
      </c>
      <c r="I76" s="1"/>
      <c r="J76" s="1" t="s">
        <v>138</v>
      </c>
      <c r="K76" s="1"/>
      <c r="L76" s="6" t="s">
        <v>139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133</v>
      </c>
      <c r="H77" s="1"/>
      <c r="I77" s="1">
        <v>5754.45</v>
      </c>
      <c r="J77" s="1">
        <v>2593.14</v>
      </c>
      <c r="K77" s="1"/>
      <c r="L77" s="6">
        <v>3159.81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162</v>
      </c>
      <c r="H78" s="1">
        <v>3159.81</v>
      </c>
      <c r="I78" s="1">
        <v>5754.45</v>
      </c>
      <c r="J78" s="1">
        <v>4159.35</v>
      </c>
      <c r="K78" s="1"/>
      <c r="L78" s="6">
        <v>4754.91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180</v>
      </c>
      <c r="H79" s="1">
        <v>4754.91</v>
      </c>
      <c r="I79" s="1">
        <v>5754.6</v>
      </c>
      <c r="J79" s="1">
        <v>4638.66</v>
      </c>
      <c r="K79" s="1"/>
      <c r="L79" s="6">
        <v>5870.85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2" t="s">
        <v>194</v>
      </c>
      <c r="H80" s="1">
        <v>5870.85</v>
      </c>
      <c r="I80" s="1">
        <v>5754.56</v>
      </c>
      <c r="J80" s="12">
        <v>5931.56</v>
      </c>
      <c r="K80" s="1"/>
      <c r="L80" s="29">
        <v>5693.87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202</v>
      </c>
      <c r="H81" s="1">
        <v>5693.87</v>
      </c>
      <c r="I81" s="1">
        <v>5754.15</v>
      </c>
      <c r="J81" s="1">
        <v>5311.25</v>
      </c>
      <c r="K81" s="1"/>
      <c r="L81" s="6">
        <v>6136.77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212</v>
      </c>
      <c r="H82" s="1">
        <v>6136.77</v>
      </c>
      <c r="I82" s="1">
        <v>5754.15</v>
      </c>
      <c r="J82" s="1">
        <v>5617.71</v>
      </c>
      <c r="K82" s="1"/>
      <c r="L82" s="6">
        <v>6273.21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215</v>
      </c>
      <c r="H83" s="1">
        <v>6273.21</v>
      </c>
      <c r="I83" s="1">
        <v>5754.15</v>
      </c>
      <c r="J83" s="1">
        <v>4826.36</v>
      </c>
      <c r="K83" s="1"/>
      <c r="L83" s="6">
        <v>7201.01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228</v>
      </c>
      <c r="H84" s="1">
        <v>7201.01</v>
      </c>
      <c r="I84" s="1">
        <v>5754.15</v>
      </c>
      <c r="J84" s="1">
        <v>6286.8</v>
      </c>
      <c r="K84" s="1"/>
      <c r="L84" s="6">
        <v>6668.36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234</v>
      </c>
      <c r="H85" s="1">
        <v>6668.36</v>
      </c>
      <c r="I85" s="1">
        <v>5754.14</v>
      </c>
      <c r="J85" s="1">
        <v>4800.01</v>
      </c>
      <c r="K85" s="1"/>
      <c r="L85" s="6">
        <v>7622.49</v>
      </c>
      <c r="M85" s="14"/>
      <c r="N85" s="14"/>
      <c r="O85" s="14"/>
      <c r="P85" s="14"/>
      <c r="Q85" s="14"/>
      <c r="R85" s="14"/>
      <c r="S85" s="14"/>
    </row>
    <row r="86" spans="7:19" ht="15" hidden="1">
      <c r="G86" s="12" t="s">
        <v>237</v>
      </c>
      <c r="H86" s="12">
        <v>7622.49</v>
      </c>
      <c r="I86" s="12">
        <v>5754.17</v>
      </c>
      <c r="J86" s="12">
        <v>5802.49</v>
      </c>
      <c r="K86" s="1"/>
      <c r="L86" s="29">
        <v>7574.17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244</v>
      </c>
      <c r="H87" s="12">
        <v>7574.17</v>
      </c>
      <c r="I87" s="12">
        <v>5754.14</v>
      </c>
      <c r="J87" s="1">
        <v>4802.31</v>
      </c>
      <c r="K87" s="1"/>
      <c r="L87" s="6">
        <v>8526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255</v>
      </c>
      <c r="H88" s="1">
        <v>8526</v>
      </c>
      <c r="I88" s="1">
        <v>5754.14</v>
      </c>
      <c r="J88" s="1">
        <v>5628.73</v>
      </c>
      <c r="K88" s="1"/>
      <c r="L88" s="6">
        <v>8651.45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270</v>
      </c>
      <c r="H89" s="1">
        <v>8651.45</v>
      </c>
      <c r="I89" s="1">
        <v>5755.2</v>
      </c>
      <c r="J89" s="1">
        <v>7077.78</v>
      </c>
      <c r="K89" s="1"/>
      <c r="L89" s="6">
        <v>7329.92</v>
      </c>
      <c r="M89" s="14"/>
      <c r="N89" s="14"/>
      <c r="O89" s="14"/>
      <c r="P89" s="14"/>
      <c r="Q89" s="14"/>
      <c r="R89" s="14"/>
      <c r="S89" s="14"/>
    </row>
    <row r="90" spans="7:19" ht="15">
      <c r="G90" s="17" t="s">
        <v>279</v>
      </c>
      <c r="H90" s="17">
        <f>L89</f>
        <v>7329.92</v>
      </c>
      <c r="I90" s="17">
        <v>5755.2</v>
      </c>
      <c r="J90" s="17">
        <v>4497.79</v>
      </c>
      <c r="K90" s="17"/>
      <c r="L90" s="27">
        <f>H90+I90-J90</f>
        <v>8587.329999999998</v>
      </c>
      <c r="M90" s="14"/>
      <c r="N90" s="14"/>
      <c r="O90" s="14"/>
      <c r="P90" s="14"/>
      <c r="Q90" s="14"/>
      <c r="R90" s="14"/>
      <c r="S90" s="14"/>
    </row>
    <row r="91" spans="7:19" ht="15">
      <c r="G91" s="1" t="s">
        <v>283</v>
      </c>
      <c r="H91" s="1">
        <v>8557.33</v>
      </c>
      <c r="I91" s="1">
        <v>5755.95</v>
      </c>
      <c r="J91" s="1">
        <v>6710.57</v>
      </c>
      <c r="K91" s="1"/>
      <c r="L91" s="6">
        <v>7632.71</v>
      </c>
      <c r="M91" s="14"/>
      <c r="N91" s="14"/>
      <c r="O91" s="14"/>
      <c r="P91" s="14"/>
      <c r="Q91" s="14"/>
      <c r="R91" s="14"/>
      <c r="S91" s="14"/>
    </row>
    <row r="92" spans="7:12" ht="15">
      <c r="G92" s="1" t="s">
        <v>298</v>
      </c>
      <c r="H92" s="1">
        <v>7632.71</v>
      </c>
      <c r="I92" s="1">
        <v>5816.55</v>
      </c>
      <c r="J92" s="1">
        <v>4738.55</v>
      </c>
      <c r="K92" s="1"/>
      <c r="L92" s="1">
        <v>8710.71</v>
      </c>
    </row>
    <row r="93" spans="7:12" ht="15">
      <c r="G93" s="1" t="s">
        <v>300</v>
      </c>
      <c r="H93" s="1">
        <v>8710.71</v>
      </c>
      <c r="I93" s="1">
        <v>5816.1</v>
      </c>
      <c r="J93" s="1">
        <v>6051.81</v>
      </c>
      <c r="K93" s="1"/>
      <c r="L93" s="1">
        <v>8475</v>
      </c>
    </row>
    <row r="94" spans="7:12" ht="15">
      <c r="G94" s="1" t="s">
        <v>306</v>
      </c>
      <c r="H94" s="1">
        <v>8475</v>
      </c>
      <c r="I94" s="1">
        <v>5816.1</v>
      </c>
      <c r="J94" s="1">
        <v>5876.18</v>
      </c>
      <c r="K94" s="1"/>
      <c r="L94" s="1">
        <v>8414.92</v>
      </c>
    </row>
    <row r="95" spans="7:12" ht="15">
      <c r="G95" s="1" t="s">
        <v>311</v>
      </c>
      <c r="H95" s="1">
        <v>8414.92</v>
      </c>
      <c r="I95" s="1">
        <v>5814.61</v>
      </c>
      <c r="J95" s="1">
        <v>5236.56</v>
      </c>
      <c r="K95" s="1"/>
      <c r="L95" s="1">
        <v>8993.22</v>
      </c>
    </row>
    <row r="96" spans="7:12" ht="15">
      <c r="G96" s="1" t="s">
        <v>325</v>
      </c>
      <c r="H96" s="1">
        <v>8993.22</v>
      </c>
      <c r="I96" s="1">
        <v>5814.59</v>
      </c>
      <c r="J96" s="1">
        <v>5001.63</v>
      </c>
      <c r="K96" s="1"/>
      <c r="L96" s="1">
        <v>9806.18</v>
      </c>
    </row>
    <row r="97" spans="7:12" ht="15">
      <c r="G97" s="1" t="s">
        <v>327</v>
      </c>
      <c r="H97" s="1">
        <v>9806.18</v>
      </c>
      <c r="I97" s="1">
        <v>5814.6</v>
      </c>
      <c r="J97" s="1">
        <v>5362.33</v>
      </c>
      <c r="K97" s="1"/>
      <c r="L97" s="1">
        <v>10258.45</v>
      </c>
    </row>
    <row r="98" spans="7:12" ht="15">
      <c r="G98" s="1" t="s">
        <v>336</v>
      </c>
      <c r="H98" s="1">
        <v>10258.45</v>
      </c>
      <c r="I98" s="1">
        <v>5814.6</v>
      </c>
      <c r="J98" s="1">
        <v>5723.93</v>
      </c>
      <c r="K98" s="1"/>
      <c r="L98" s="1">
        <v>10349.12</v>
      </c>
    </row>
    <row r="99" spans="7:12" ht="15">
      <c r="G99" s="1" t="s">
        <v>340</v>
      </c>
      <c r="H99" s="1">
        <v>10349.12</v>
      </c>
      <c r="I99" s="1">
        <v>5880.6</v>
      </c>
      <c r="J99" s="1">
        <v>5195.91</v>
      </c>
      <c r="K99" s="1"/>
      <c r="L99" s="1">
        <v>11033.81</v>
      </c>
    </row>
    <row r="100" spans="7:12" ht="15">
      <c r="G100" s="1" t="s">
        <v>344</v>
      </c>
      <c r="H100" s="1">
        <v>11033.81</v>
      </c>
      <c r="I100" s="1">
        <v>5880.6</v>
      </c>
      <c r="J100" s="1">
        <v>5456.99</v>
      </c>
      <c r="K100" s="1"/>
      <c r="L100" s="1">
        <v>11457.42</v>
      </c>
    </row>
  </sheetData>
  <sheetProtection/>
  <mergeCells count="1">
    <mergeCell ref="C16:D17"/>
  </mergeCells>
  <printOptions/>
  <pageMargins left="0.7086614173228347" right="0.7086614173228347" top="0.15748031496062992" bottom="0.15748031496062992" header="0.15748031496062992" footer="0.15748031496062992"/>
  <pageSetup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98"/>
  <sheetViews>
    <sheetView zoomScalePageLayoutView="0" workbookViewId="0" topLeftCell="A49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89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23707.73</v>
      </c>
      <c r="C9" s="1">
        <v>28117.56</v>
      </c>
      <c r="D9" s="1">
        <v>22812.93</v>
      </c>
      <c r="E9" s="1"/>
      <c r="F9" s="1">
        <f>SUM(D9:E9)</f>
        <v>22812.93</v>
      </c>
      <c r="G9" s="1">
        <v>29012.34</v>
      </c>
      <c r="H9" s="1"/>
    </row>
    <row r="10" spans="1:8" ht="15">
      <c r="A10" s="1" t="s">
        <v>11</v>
      </c>
      <c r="B10" s="1">
        <v>13445.7</v>
      </c>
      <c r="C10" s="1">
        <v>18730.33</v>
      </c>
      <c r="D10" s="1">
        <v>17342.94</v>
      </c>
      <c r="E10" s="1"/>
      <c r="F10" s="1">
        <f>SUM(D10:E10)</f>
        <v>17342.94</v>
      </c>
      <c r="G10" s="1">
        <v>14833.07</v>
      </c>
      <c r="H10" s="1"/>
    </row>
    <row r="11" spans="1:10" ht="15">
      <c r="A11" s="1" t="s">
        <v>12</v>
      </c>
      <c r="B11" s="1">
        <v>0</v>
      </c>
      <c r="C11" s="3">
        <f>SUM(C9:C10)</f>
        <v>46847.89</v>
      </c>
      <c r="D11" s="1"/>
      <c r="E11" s="1"/>
      <c r="F11" s="3">
        <f>SUM(F9:F10)</f>
        <v>40155.869999999995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 t="s">
        <v>90</v>
      </c>
      <c r="C18" s="1" t="s">
        <v>91</v>
      </c>
      <c r="D18" s="1"/>
      <c r="E18" s="1"/>
      <c r="F18" s="1"/>
      <c r="G18" s="1"/>
      <c r="H18" s="1">
        <v>154.44</v>
      </c>
      <c r="I18" s="1" t="s">
        <v>92</v>
      </c>
      <c r="J18" s="1"/>
      <c r="K18" s="1">
        <v>6</v>
      </c>
      <c r="L18" s="1"/>
      <c r="M18" s="1">
        <v>600</v>
      </c>
    </row>
    <row r="19" spans="1:13" ht="15">
      <c r="A19" s="1"/>
      <c r="B19" s="2"/>
      <c r="C19" s="1"/>
      <c r="D19" s="1"/>
      <c r="E19" s="1" t="s">
        <v>26</v>
      </c>
      <c r="F19" s="1">
        <v>330.68</v>
      </c>
      <c r="G19" s="1"/>
      <c r="H19" s="1"/>
      <c r="I19" s="1"/>
      <c r="J19" s="1"/>
      <c r="K19" s="1"/>
      <c r="L19" s="1"/>
      <c r="M19" s="1"/>
    </row>
    <row r="20" spans="1:13" ht="15">
      <c r="A20" s="1"/>
      <c r="B20" s="1" t="s">
        <v>93</v>
      </c>
      <c r="C20" s="1" t="s">
        <v>94</v>
      </c>
      <c r="D20" s="1"/>
      <c r="E20" s="1" t="s">
        <v>26</v>
      </c>
      <c r="F20" s="1">
        <v>154.44</v>
      </c>
      <c r="G20" s="1"/>
      <c r="H20" s="1">
        <v>3230.78</v>
      </c>
      <c r="I20" s="1" t="s">
        <v>95</v>
      </c>
      <c r="J20" s="1" t="s">
        <v>96</v>
      </c>
      <c r="K20" s="1">
        <v>8</v>
      </c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 t="s">
        <v>97</v>
      </c>
      <c r="J21" s="1" t="s">
        <v>98</v>
      </c>
      <c r="K21" s="1">
        <v>3</v>
      </c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 t="s">
        <v>99</v>
      </c>
      <c r="J22" s="1" t="s">
        <v>98</v>
      </c>
      <c r="K22" s="1">
        <v>2</v>
      </c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 t="s">
        <v>100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>
        <f>SUM(H18:H30)</f>
        <v>3385.2200000000003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 t="s">
        <v>29</v>
      </c>
      <c r="D33" s="1"/>
      <c r="E33" s="1">
        <v>4470.4</v>
      </c>
      <c r="F33" s="1" t="s">
        <v>30</v>
      </c>
      <c r="G33" s="1"/>
      <c r="H33" s="1">
        <v>7063.23</v>
      </c>
      <c r="I33" s="1"/>
      <c r="J33" s="1"/>
      <c r="K33" s="1"/>
      <c r="L33" s="1" t="s">
        <v>31</v>
      </c>
      <c r="M33" s="1"/>
    </row>
    <row r="34" spans="1:13" ht="15">
      <c r="A34" s="1"/>
      <c r="B34" s="1"/>
      <c r="C34" s="1"/>
      <c r="D34" s="1"/>
      <c r="E34" s="1"/>
      <c r="F34" s="1"/>
      <c r="G34" s="1">
        <v>307.96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33</v>
      </c>
      <c r="D36" s="1"/>
      <c r="E36" s="1"/>
      <c r="F36" s="1" t="s">
        <v>34</v>
      </c>
      <c r="G36" s="1">
        <v>7621.61</v>
      </c>
      <c r="H36" s="1">
        <v>14752.32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 t="s">
        <v>35</v>
      </c>
      <c r="F37" s="1" t="s">
        <v>36</v>
      </c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 t="s">
        <v>84</v>
      </c>
      <c r="D38" s="1"/>
      <c r="E38" s="1"/>
      <c r="F38" s="1">
        <v>0.57</v>
      </c>
      <c r="G38" s="1"/>
      <c r="H38" s="1">
        <v>2548.12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357</v>
      </c>
      <c r="D39" s="1"/>
      <c r="E39" s="1"/>
      <c r="F39" s="1"/>
      <c r="G39" s="1">
        <v>3426</v>
      </c>
      <c r="H39" s="1">
        <v>3426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37</v>
      </c>
      <c r="D41" s="1"/>
      <c r="E41" s="1">
        <v>0.32</v>
      </c>
      <c r="F41" s="1"/>
      <c r="G41" s="1"/>
      <c r="H41" s="1">
        <v>1568.48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31</v>
      </c>
      <c r="M42" s="1">
        <v>0</v>
      </c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 t="s">
        <v>31</v>
      </c>
      <c r="H44" s="1">
        <f>SUM(H31:H43)</f>
        <v>32743.37</v>
      </c>
      <c r="I44" s="1"/>
      <c r="J44" s="1"/>
      <c r="K44" s="1"/>
      <c r="L44" s="1" t="s">
        <v>31</v>
      </c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5" ht="15">
      <c r="D49" t="s">
        <v>39</v>
      </c>
      <c r="E49" t="s">
        <v>40</v>
      </c>
    </row>
    <row r="50" ht="15">
      <c r="D50" t="s">
        <v>41</v>
      </c>
    </row>
    <row r="51" ht="15">
      <c r="G51" t="s">
        <v>80</v>
      </c>
    </row>
    <row r="59" ht="15">
      <c r="F59" t="s">
        <v>42</v>
      </c>
    </row>
    <row r="64" ht="15">
      <c r="J64" t="s">
        <v>43</v>
      </c>
    </row>
    <row r="65" ht="15">
      <c r="J65" t="s">
        <v>44</v>
      </c>
    </row>
    <row r="66" ht="15">
      <c r="J66" t="s">
        <v>71</v>
      </c>
    </row>
    <row r="67" spans="7:10" ht="15">
      <c r="G67">
        <v>4901.5</v>
      </c>
      <c r="J67" t="s">
        <v>87</v>
      </c>
    </row>
    <row r="69" spans="7:12" ht="15">
      <c r="G69" s="1" t="s">
        <v>45</v>
      </c>
      <c r="H69" s="1" t="s">
        <v>46</v>
      </c>
      <c r="I69" s="1"/>
      <c r="J69" s="1"/>
      <c r="K69" s="1" t="s">
        <v>47</v>
      </c>
      <c r="L69" s="1" t="s">
        <v>48</v>
      </c>
    </row>
    <row r="70" spans="7:12" ht="15">
      <c r="G70" s="3">
        <v>1</v>
      </c>
      <c r="H70" s="4" t="s">
        <v>49</v>
      </c>
      <c r="I70" s="3"/>
      <c r="J70" s="3"/>
      <c r="K70" s="3" t="s">
        <v>50</v>
      </c>
      <c r="L70" s="3">
        <v>46847.9</v>
      </c>
    </row>
    <row r="71" spans="7:12" ht="15">
      <c r="G71" s="1"/>
      <c r="H71" s="1"/>
      <c r="I71" s="1"/>
      <c r="J71" s="1"/>
      <c r="K71" s="1"/>
      <c r="L71" s="1"/>
    </row>
    <row r="72" spans="7:12" ht="15">
      <c r="G72" s="3">
        <v>2</v>
      </c>
      <c r="H72" s="4" t="s">
        <v>51</v>
      </c>
      <c r="I72" s="3"/>
      <c r="J72" s="3"/>
      <c r="K72" s="3" t="s">
        <v>50</v>
      </c>
      <c r="L72" s="3">
        <v>40155.87</v>
      </c>
    </row>
    <row r="73" spans="7:12" ht="15">
      <c r="G73" s="1">
        <v>3</v>
      </c>
      <c r="H73" s="1" t="s">
        <v>52</v>
      </c>
      <c r="I73" s="1"/>
      <c r="J73" s="1"/>
      <c r="K73" s="1" t="s">
        <v>50</v>
      </c>
      <c r="L73" s="1"/>
    </row>
    <row r="74" spans="7:12" ht="15">
      <c r="G74" s="1">
        <v>4</v>
      </c>
      <c r="H74" s="5" t="s">
        <v>53</v>
      </c>
      <c r="I74" s="1"/>
      <c r="J74" s="1"/>
      <c r="K74" s="1" t="s">
        <v>50</v>
      </c>
      <c r="L74" s="1">
        <v>33343.37</v>
      </c>
    </row>
    <row r="75" spans="7:12" ht="15">
      <c r="G75" s="1" t="s">
        <v>79</v>
      </c>
      <c r="H75" s="1" t="s">
        <v>54</v>
      </c>
      <c r="I75" s="1"/>
      <c r="J75" s="1"/>
      <c r="K75" s="1" t="s">
        <v>50</v>
      </c>
      <c r="L75" s="1">
        <v>7621.61</v>
      </c>
    </row>
    <row r="76" spans="7:12" ht="15">
      <c r="G76" s="1">
        <v>1.58</v>
      </c>
      <c r="H76" s="1" t="s">
        <v>56</v>
      </c>
      <c r="I76" s="1"/>
      <c r="J76" s="1"/>
      <c r="K76" s="1" t="s">
        <v>50</v>
      </c>
      <c r="L76" s="1">
        <v>7063.23</v>
      </c>
    </row>
    <row r="77" spans="7:12" ht="15">
      <c r="G77" s="1">
        <v>0.57</v>
      </c>
      <c r="H77" s="1" t="s">
        <v>84</v>
      </c>
      <c r="I77" s="1"/>
      <c r="J77" s="1"/>
      <c r="K77" s="1" t="s">
        <v>50</v>
      </c>
      <c r="L77" s="1">
        <v>2548.12</v>
      </c>
    </row>
    <row r="78" spans="7:12" ht="15">
      <c r="G78" s="1"/>
      <c r="H78" s="1" t="s">
        <v>104</v>
      </c>
      <c r="I78" s="1"/>
      <c r="J78" s="1"/>
      <c r="K78" s="1" t="s">
        <v>50</v>
      </c>
      <c r="L78" s="1">
        <v>7130.71</v>
      </c>
    </row>
    <row r="79" spans="7:12" ht="15">
      <c r="G79" s="1"/>
      <c r="H79" s="1" t="s">
        <v>60</v>
      </c>
      <c r="I79" s="1"/>
      <c r="J79" s="1"/>
      <c r="K79" s="1"/>
      <c r="L79" s="1">
        <v>1568.48</v>
      </c>
    </row>
    <row r="80" spans="7:12" ht="15">
      <c r="G80" s="1">
        <v>4.71</v>
      </c>
      <c r="H80" s="5" t="s">
        <v>61</v>
      </c>
      <c r="I80" s="1"/>
      <c r="J80" s="1"/>
      <c r="K80" s="1" t="s">
        <v>50</v>
      </c>
      <c r="L80" s="1">
        <v>3985.22</v>
      </c>
    </row>
    <row r="81" spans="7:12" ht="15">
      <c r="G81" s="1"/>
      <c r="H81" s="1" t="s">
        <v>357</v>
      </c>
      <c r="I81" s="1"/>
      <c r="J81" s="1"/>
      <c r="K81" s="1"/>
      <c r="L81" s="1">
        <v>3426</v>
      </c>
    </row>
    <row r="82" spans="7:12" ht="15">
      <c r="G82" s="1"/>
      <c r="H82" s="1" t="s">
        <v>91</v>
      </c>
      <c r="I82" s="1"/>
      <c r="J82" s="1"/>
      <c r="K82" s="1"/>
      <c r="L82" s="1">
        <v>754.44</v>
      </c>
    </row>
    <row r="83" spans="7:12" ht="15">
      <c r="G83" s="1"/>
      <c r="H83" s="1" t="s">
        <v>94</v>
      </c>
      <c r="I83" s="1"/>
      <c r="J83" s="1"/>
      <c r="K83" s="1"/>
      <c r="L83" s="1">
        <v>3230.78</v>
      </c>
    </row>
    <row r="84" spans="7:12" ht="15">
      <c r="G84" s="1"/>
      <c r="H84" s="1"/>
      <c r="I84" s="1"/>
      <c r="J84" s="1"/>
      <c r="K84" s="1"/>
      <c r="L84" s="1"/>
    </row>
    <row r="85" spans="7:12" ht="15">
      <c r="G85" s="1">
        <v>5</v>
      </c>
      <c r="H85" s="1"/>
      <c r="I85" s="1"/>
      <c r="J85" s="1"/>
      <c r="K85" s="1" t="s">
        <v>50</v>
      </c>
      <c r="L85" s="1"/>
    </row>
    <row r="86" spans="7:12" ht="15">
      <c r="G86" s="1"/>
      <c r="H86" s="1"/>
      <c r="I86" s="1"/>
      <c r="J86" s="1"/>
      <c r="K86" s="1"/>
      <c r="L86" s="1"/>
    </row>
    <row r="87" spans="7:12" ht="15">
      <c r="G87" s="1"/>
      <c r="H87" s="1" t="s">
        <v>63</v>
      </c>
      <c r="I87" s="1"/>
      <c r="J87" s="1"/>
      <c r="K87" s="1" t="s">
        <v>50</v>
      </c>
      <c r="L87" s="1"/>
    </row>
    <row r="88" spans="7:12" ht="15">
      <c r="G88" s="1"/>
      <c r="H88" s="1" t="s">
        <v>64</v>
      </c>
      <c r="I88" s="1"/>
      <c r="J88" s="1"/>
      <c r="K88" s="1"/>
      <c r="L88" s="1"/>
    </row>
    <row r="89" spans="7:12" ht="15">
      <c r="G89" s="1">
        <v>6</v>
      </c>
      <c r="H89" s="1" t="s">
        <v>65</v>
      </c>
      <c r="I89" s="1"/>
      <c r="J89" s="1"/>
      <c r="K89" s="1" t="s">
        <v>50</v>
      </c>
      <c r="L89" s="1">
        <v>348.61</v>
      </c>
    </row>
    <row r="90" spans="7:12" ht="15">
      <c r="G90" s="1">
        <v>7</v>
      </c>
      <c r="H90" s="1" t="s">
        <v>66</v>
      </c>
      <c r="I90" s="1"/>
      <c r="J90" s="1"/>
      <c r="K90" s="1" t="s">
        <v>50</v>
      </c>
      <c r="L90" s="1"/>
    </row>
    <row r="91" spans="7:12" ht="15">
      <c r="G91" s="1">
        <v>8</v>
      </c>
      <c r="H91" s="1" t="s">
        <v>51</v>
      </c>
      <c r="I91" s="1"/>
      <c r="J91" s="1"/>
      <c r="K91" s="1" t="s">
        <v>50</v>
      </c>
      <c r="L91" s="1"/>
    </row>
    <row r="92" spans="7:12" ht="15">
      <c r="G92" s="1">
        <v>9</v>
      </c>
      <c r="H92" s="1" t="s">
        <v>67</v>
      </c>
      <c r="I92" s="1"/>
      <c r="J92" s="1"/>
      <c r="K92" s="1" t="s">
        <v>50</v>
      </c>
      <c r="L92" s="1"/>
    </row>
    <row r="93" spans="7:12" ht="15">
      <c r="G93" s="1">
        <v>10</v>
      </c>
      <c r="H93" s="1" t="s">
        <v>68</v>
      </c>
      <c r="I93" s="1"/>
      <c r="J93" s="1"/>
      <c r="K93" s="1" t="s">
        <v>50</v>
      </c>
      <c r="L93" s="1">
        <v>7161.11</v>
      </c>
    </row>
    <row r="94" spans="7:12" ht="15">
      <c r="G94" s="1"/>
      <c r="H94" s="1"/>
      <c r="I94" s="1"/>
      <c r="J94" s="1"/>
      <c r="K94" s="1"/>
      <c r="L94" s="1"/>
    </row>
    <row r="95" spans="7:12" ht="15">
      <c r="G95" s="1"/>
      <c r="H95" s="1"/>
      <c r="I95" s="1"/>
      <c r="J95" s="1"/>
      <c r="K95" s="1"/>
      <c r="L95" s="1"/>
    </row>
    <row r="96" spans="7:12" ht="15">
      <c r="G96" s="1"/>
      <c r="H96" s="1"/>
      <c r="I96" s="1"/>
      <c r="J96" s="1"/>
      <c r="K96" s="1"/>
      <c r="L96" s="1"/>
    </row>
    <row r="97" ht="15">
      <c r="I97" t="s">
        <v>69</v>
      </c>
    </row>
    <row r="98" ht="15">
      <c r="I98" t="s">
        <v>70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S101"/>
  <sheetViews>
    <sheetView zoomScalePageLayoutView="0" workbookViewId="0" topLeftCell="A40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346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39868.77</v>
      </c>
      <c r="C9" s="17">
        <v>0</v>
      </c>
      <c r="D9" s="17">
        <v>2673.65</v>
      </c>
      <c r="E9" s="1"/>
      <c r="F9" s="17">
        <f>D9</f>
        <v>2673.65</v>
      </c>
      <c r="G9" s="17">
        <v>37195</v>
      </c>
      <c r="H9" s="1"/>
    </row>
    <row r="10" spans="1:8" ht="15">
      <c r="A10" s="1" t="s">
        <v>11</v>
      </c>
      <c r="B10" s="17">
        <v>125763.18</v>
      </c>
      <c r="C10" s="17">
        <v>59509.06</v>
      </c>
      <c r="D10" s="17">
        <v>61139.65</v>
      </c>
      <c r="E10" s="1"/>
      <c r="F10" s="17">
        <f>D10</f>
        <v>61139.65</v>
      </c>
      <c r="G10" s="17">
        <v>124132.59</v>
      </c>
      <c r="H10" s="1"/>
    </row>
    <row r="11" spans="1:10" ht="15">
      <c r="A11" s="1" t="s">
        <v>12</v>
      </c>
      <c r="B11" s="1"/>
      <c r="C11" s="17">
        <f>SUM(C9:C10)</f>
        <v>59509.06</v>
      </c>
      <c r="D11" s="1"/>
      <c r="E11" s="1"/>
      <c r="F11" s="17">
        <f>SUM(F9:F10)</f>
        <v>63813.3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 t="s">
        <v>347</v>
      </c>
      <c r="B19" s="1" t="s">
        <v>341</v>
      </c>
      <c r="C19" s="1"/>
      <c r="D19" s="1"/>
      <c r="E19" s="1"/>
      <c r="F19" s="1"/>
      <c r="G19" s="1"/>
      <c r="H19" s="17">
        <v>3850</v>
      </c>
      <c r="I19" s="14"/>
      <c r="J19" s="14"/>
      <c r="K19" s="14"/>
      <c r="L19" s="14"/>
      <c r="M19" s="28"/>
    </row>
    <row r="20" spans="1:13" ht="15">
      <c r="A20" s="1"/>
      <c r="B20" s="13"/>
      <c r="C20" s="1"/>
      <c r="D20" s="1"/>
      <c r="E20" s="1"/>
      <c r="F20" s="1" t="s">
        <v>218</v>
      </c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3850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"/>
      <c r="C25" s="32"/>
      <c r="D25" s="32"/>
      <c r="E25" s="17"/>
      <c r="F25" s="1">
        <v>4471</v>
      </c>
      <c r="G25" s="1">
        <v>7.55</v>
      </c>
      <c r="H25" s="19">
        <f>F25*G25</f>
        <v>33756.049999999996</v>
      </c>
      <c r="I25" s="14"/>
      <c r="J25" s="14"/>
      <c r="K25" s="14"/>
      <c r="L25" s="14"/>
      <c r="M25" s="14"/>
    </row>
    <row r="26" spans="1:13" ht="15">
      <c r="A26" s="1"/>
      <c r="B26" s="12" t="s">
        <v>316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317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318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2" t="s">
        <v>320</v>
      </c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37606.049999999996</v>
      </c>
      <c r="I32" s="14"/>
      <c r="J32" s="14"/>
      <c r="K32" s="14"/>
      <c r="L32" s="14"/>
      <c r="M32" s="14"/>
    </row>
    <row r="33" spans="2:13" ht="15">
      <c r="B33" s="1"/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7:12" ht="18.75">
      <c r="G37" t="s">
        <v>345</v>
      </c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4471</v>
      </c>
      <c r="H39" s="47"/>
      <c r="I39" s="47" t="str">
        <f>E3</f>
        <v>декабрь   2012г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334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59509.06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f>F11</f>
        <v>63813.3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37606.05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H25</f>
        <v>33756.049999999996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7511.28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9925.62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3084.99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8942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2548.47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1743.69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5.76</v>
      </c>
      <c r="L60" s="3">
        <f>G39*K60</f>
        <v>25752.96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30057.250000000007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3" t="s">
        <v>347</v>
      </c>
      <c r="H63" s="1" t="s">
        <v>341</v>
      </c>
      <c r="I63" s="1"/>
      <c r="J63" s="1"/>
      <c r="K63" s="1"/>
      <c r="L63" s="1">
        <v>3850</v>
      </c>
      <c r="M63" s="14"/>
      <c r="N63" s="14"/>
      <c r="O63" s="14"/>
      <c r="P63" s="14"/>
      <c r="Q63" s="14"/>
      <c r="R63" s="14"/>
      <c r="S63" s="14"/>
    </row>
    <row r="64" spans="7:19" ht="15">
      <c r="G64" s="1"/>
      <c r="H64" s="1"/>
      <c r="I64" s="1"/>
      <c r="J64" s="1"/>
      <c r="K64" s="1"/>
      <c r="L64" s="1"/>
      <c r="M64" s="14"/>
      <c r="N64" s="14"/>
      <c r="O64" s="14"/>
      <c r="P64" s="14"/>
      <c r="Q64" s="14"/>
      <c r="R64" s="14"/>
      <c r="S64" s="14"/>
    </row>
    <row r="65" spans="7:19" ht="15">
      <c r="G65" s="1"/>
      <c r="H65" s="1"/>
      <c r="I65" s="1"/>
      <c r="J65" s="1"/>
      <c r="K65" s="1"/>
      <c r="L65" s="1"/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296</v>
      </c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5" t="s">
        <v>293</v>
      </c>
      <c r="H68" s="5" t="s">
        <v>64</v>
      </c>
      <c r="I68" s="5"/>
      <c r="J68" s="5"/>
      <c r="K68" s="5"/>
      <c r="L68" s="22">
        <v>31976.83</v>
      </c>
      <c r="M68" s="14"/>
      <c r="N68" s="14"/>
      <c r="O68" s="14"/>
      <c r="P68" s="14"/>
      <c r="Q68" s="14"/>
      <c r="R68" s="14"/>
      <c r="S68" s="14"/>
    </row>
    <row r="69" spans="7:19" ht="15" customHeight="1">
      <c r="G69" s="1"/>
      <c r="H69" s="1" t="s">
        <v>294</v>
      </c>
      <c r="I69" s="1"/>
      <c r="J69" s="1"/>
      <c r="K69" s="1" t="s">
        <v>50</v>
      </c>
      <c r="L69" s="17">
        <v>70996.11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>
        <v>7</v>
      </c>
      <c r="H70" s="1" t="s">
        <v>66</v>
      </c>
      <c r="I70" s="1"/>
      <c r="J70" s="1"/>
      <c r="K70" s="1" t="s">
        <v>50</v>
      </c>
      <c r="L70" s="1">
        <v>6150.6</v>
      </c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67</v>
      </c>
      <c r="I72" s="1"/>
      <c r="J72" s="1"/>
      <c r="K72" s="1" t="s">
        <v>50</v>
      </c>
      <c r="L72" s="20"/>
      <c r="M72" s="31"/>
      <c r="N72" s="14"/>
      <c r="O72" s="14"/>
      <c r="P72" s="14"/>
      <c r="Q72" s="14"/>
      <c r="R72" s="14"/>
      <c r="S72" s="14"/>
    </row>
    <row r="73" spans="7:19" ht="15">
      <c r="G73" s="5"/>
      <c r="H73" s="5" t="s">
        <v>295</v>
      </c>
      <c r="I73" s="5"/>
      <c r="J73" s="5"/>
      <c r="K73" s="5" t="s">
        <v>50</v>
      </c>
      <c r="L73" s="53">
        <f>L69+L43-L45</f>
        <v>97203.36</v>
      </c>
      <c r="M73" s="31"/>
      <c r="N73" s="14"/>
      <c r="O73" s="14"/>
      <c r="P73" s="14"/>
      <c r="Q73" s="14"/>
      <c r="R73" s="14"/>
      <c r="S73" s="14"/>
    </row>
    <row r="74" spans="9:19" ht="15.75" thickBot="1">
      <c r="I74" t="s">
        <v>69</v>
      </c>
      <c r="M74" s="14"/>
      <c r="N74" s="14"/>
      <c r="O74" s="14"/>
      <c r="P74" s="14"/>
      <c r="Q74" s="14"/>
      <c r="R74" s="14"/>
      <c r="S74" s="14"/>
    </row>
    <row r="75" spans="7:19" ht="15.75" thickBot="1">
      <c r="G75" s="44" t="s">
        <v>64</v>
      </c>
      <c r="H75" s="45"/>
      <c r="I75" s="45"/>
      <c r="J75" s="45" t="s">
        <v>323</v>
      </c>
      <c r="K75" s="45"/>
      <c r="L75" s="46" t="s">
        <v>324</v>
      </c>
      <c r="M75" s="14"/>
      <c r="N75" s="14"/>
      <c r="O75" s="14"/>
      <c r="P75" s="14"/>
      <c r="Q75" s="14"/>
      <c r="R75" s="14"/>
      <c r="S75" s="14"/>
    </row>
    <row r="76" spans="7:19" ht="15">
      <c r="G76" s="1" t="s">
        <v>135</v>
      </c>
      <c r="H76" s="1" t="s">
        <v>136</v>
      </c>
      <c r="I76" s="1"/>
      <c r="J76" s="1" t="s">
        <v>138</v>
      </c>
      <c r="K76" s="1"/>
      <c r="L76" s="6" t="s">
        <v>139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133</v>
      </c>
      <c r="H77" s="1"/>
      <c r="I77" s="1">
        <v>5754.45</v>
      </c>
      <c r="J77" s="1">
        <v>2593.14</v>
      </c>
      <c r="K77" s="1"/>
      <c r="L77" s="6">
        <v>3159.81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162</v>
      </c>
      <c r="H78" s="1">
        <v>3159.81</v>
      </c>
      <c r="I78" s="1">
        <v>5754.45</v>
      </c>
      <c r="J78" s="1">
        <v>4159.35</v>
      </c>
      <c r="K78" s="1"/>
      <c r="L78" s="6">
        <v>4754.91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180</v>
      </c>
      <c r="H79" s="1">
        <v>4754.91</v>
      </c>
      <c r="I79" s="1">
        <v>5754.6</v>
      </c>
      <c r="J79" s="1">
        <v>4638.66</v>
      </c>
      <c r="K79" s="1"/>
      <c r="L79" s="6">
        <v>5870.85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2" t="s">
        <v>194</v>
      </c>
      <c r="H80" s="1">
        <v>5870.85</v>
      </c>
      <c r="I80" s="1">
        <v>5754.56</v>
      </c>
      <c r="J80" s="12">
        <v>5931.56</v>
      </c>
      <c r="K80" s="1"/>
      <c r="L80" s="29">
        <v>5693.87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202</v>
      </c>
      <c r="H81" s="1">
        <v>5693.87</v>
      </c>
      <c r="I81" s="1">
        <v>5754.15</v>
      </c>
      <c r="J81" s="1">
        <v>5311.25</v>
      </c>
      <c r="K81" s="1"/>
      <c r="L81" s="6">
        <v>6136.77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212</v>
      </c>
      <c r="H82" s="1">
        <v>6136.77</v>
      </c>
      <c r="I82" s="1">
        <v>5754.15</v>
      </c>
      <c r="J82" s="1">
        <v>5617.71</v>
      </c>
      <c r="K82" s="1"/>
      <c r="L82" s="6">
        <v>6273.21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215</v>
      </c>
      <c r="H83" s="1">
        <v>6273.21</v>
      </c>
      <c r="I83" s="1">
        <v>5754.15</v>
      </c>
      <c r="J83" s="1">
        <v>4826.36</v>
      </c>
      <c r="K83" s="1"/>
      <c r="L83" s="6">
        <v>7201.01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228</v>
      </c>
      <c r="H84" s="1">
        <v>7201.01</v>
      </c>
      <c r="I84" s="1">
        <v>5754.15</v>
      </c>
      <c r="J84" s="1">
        <v>6286.8</v>
      </c>
      <c r="K84" s="1"/>
      <c r="L84" s="6">
        <v>6668.36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234</v>
      </c>
      <c r="H85" s="1">
        <v>6668.36</v>
      </c>
      <c r="I85" s="1">
        <v>5754.14</v>
      </c>
      <c r="J85" s="1">
        <v>4800.01</v>
      </c>
      <c r="K85" s="1"/>
      <c r="L85" s="6">
        <v>7622.49</v>
      </c>
      <c r="M85" s="14"/>
      <c r="N85" s="14"/>
      <c r="O85" s="14"/>
      <c r="P85" s="14"/>
      <c r="Q85" s="14"/>
      <c r="R85" s="14"/>
      <c r="S85" s="14"/>
    </row>
    <row r="86" spans="7:19" ht="15" hidden="1">
      <c r="G86" s="12" t="s">
        <v>237</v>
      </c>
      <c r="H86" s="12">
        <v>7622.49</v>
      </c>
      <c r="I86" s="12">
        <v>5754.17</v>
      </c>
      <c r="J86" s="12">
        <v>5802.49</v>
      </c>
      <c r="K86" s="1"/>
      <c r="L86" s="29">
        <v>7574.17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244</v>
      </c>
      <c r="H87" s="12">
        <v>7574.17</v>
      </c>
      <c r="I87" s="12">
        <v>5754.14</v>
      </c>
      <c r="J87" s="1">
        <v>4802.31</v>
      </c>
      <c r="K87" s="1"/>
      <c r="L87" s="6">
        <v>8526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255</v>
      </c>
      <c r="H88" s="1">
        <v>8526</v>
      </c>
      <c r="I88" s="1">
        <v>5754.14</v>
      </c>
      <c r="J88" s="1">
        <v>5628.73</v>
      </c>
      <c r="K88" s="1"/>
      <c r="L88" s="6">
        <v>8651.45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270</v>
      </c>
      <c r="H89" s="1">
        <v>8651.45</v>
      </c>
      <c r="I89" s="1">
        <v>5755.2</v>
      </c>
      <c r="J89" s="1">
        <v>7077.78</v>
      </c>
      <c r="K89" s="1"/>
      <c r="L89" s="6">
        <v>7329.92</v>
      </c>
      <c r="M89" s="14"/>
      <c r="N89" s="14"/>
      <c r="O89" s="14"/>
      <c r="P89" s="14"/>
      <c r="Q89" s="14"/>
      <c r="R89" s="14"/>
      <c r="S89" s="14"/>
    </row>
    <row r="90" spans="7:19" ht="15">
      <c r="G90" s="17" t="s">
        <v>279</v>
      </c>
      <c r="H90" s="17">
        <f>L89</f>
        <v>7329.92</v>
      </c>
      <c r="I90" s="17">
        <v>5755.2</v>
      </c>
      <c r="J90" s="17">
        <v>4497.79</v>
      </c>
      <c r="K90" s="17"/>
      <c r="L90" s="27">
        <f>H90+I90-J90</f>
        <v>8587.329999999998</v>
      </c>
      <c r="M90" s="14"/>
      <c r="N90" s="14"/>
      <c r="O90" s="14"/>
      <c r="P90" s="14"/>
      <c r="Q90" s="14"/>
      <c r="R90" s="14"/>
      <c r="S90" s="14"/>
    </row>
    <row r="91" spans="7:19" ht="15">
      <c r="G91" s="1" t="s">
        <v>283</v>
      </c>
      <c r="H91" s="1">
        <v>8557.33</v>
      </c>
      <c r="I91" s="1">
        <v>5755.95</v>
      </c>
      <c r="J91" s="1">
        <v>6710.57</v>
      </c>
      <c r="K91" s="1"/>
      <c r="L91" s="6">
        <v>7632.71</v>
      </c>
      <c r="M91" s="14"/>
      <c r="N91" s="14"/>
      <c r="O91" s="14"/>
      <c r="P91" s="14"/>
      <c r="Q91" s="14"/>
      <c r="R91" s="14"/>
      <c r="S91" s="14"/>
    </row>
    <row r="92" spans="7:12" ht="15">
      <c r="G92" s="1" t="s">
        <v>298</v>
      </c>
      <c r="H92" s="1">
        <v>7632.71</v>
      </c>
      <c r="I92" s="1">
        <v>5816.55</v>
      </c>
      <c r="J92" s="1">
        <v>4738.55</v>
      </c>
      <c r="K92" s="1"/>
      <c r="L92" s="1">
        <v>8710.71</v>
      </c>
    </row>
    <row r="93" spans="7:12" ht="15">
      <c r="G93" s="1" t="s">
        <v>300</v>
      </c>
      <c r="H93" s="1">
        <v>8710.71</v>
      </c>
      <c r="I93" s="1">
        <v>5816.1</v>
      </c>
      <c r="J93" s="1">
        <v>6051.81</v>
      </c>
      <c r="K93" s="1"/>
      <c r="L93" s="1">
        <v>8475</v>
      </c>
    </row>
    <row r="94" spans="7:12" ht="15">
      <c r="G94" s="1" t="s">
        <v>306</v>
      </c>
      <c r="H94" s="1">
        <v>8475</v>
      </c>
      <c r="I94" s="1">
        <v>5816.1</v>
      </c>
      <c r="J94" s="1">
        <v>5876.18</v>
      </c>
      <c r="K94" s="1"/>
      <c r="L94" s="1">
        <v>8414.92</v>
      </c>
    </row>
    <row r="95" spans="7:12" ht="15">
      <c r="G95" s="1" t="s">
        <v>311</v>
      </c>
      <c r="H95" s="1">
        <v>8414.92</v>
      </c>
      <c r="I95" s="1">
        <v>5814.61</v>
      </c>
      <c r="J95" s="1">
        <v>5236.56</v>
      </c>
      <c r="K95" s="1"/>
      <c r="L95" s="1">
        <v>8993.22</v>
      </c>
    </row>
    <row r="96" spans="7:12" ht="15">
      <c r="G96" s="1" t="s">
        <v>325</v>
      </c>
      <c r="H96" s="1">
        <v>8993.22</v>
      </c>
      <c r="I96" s="1">
        <v>5814.59</v>
      </c>
      <c r="J96" s="1">
        <v>5001.63</v>
      </c>
      <c r="K96" s="1"/>
      <c r="L96" s="1">
        <v>9806.18</v>
      </c>
    </row>
    <row r="97" spans="7:12" ht="15">
      <c r="G97" s="1" t="s">
        <v>327</v>
      </c>
      <c r="H97" s="1">
        <v>9806.18</v>
      </c>
      <c r="I97" s="1">
        <v>5814.6</v>
      </c>
      <c r="J97" s="1">
        <v>5362.33</v>
      </c>
      <c r="K97" s="1"/>
      <c r="L97" s="1">
        <v>10258.45</v>
      </c>
    </row>
    <row r="98" spans="7:12" ht="15">
      <c r="G98" s="1" t="s">
        <v>336</v>
      </c>
      <c r="H98" s="1">
        <v>10258.45</v>
      </c>
      <c r="I98" s="1">
        <v>5814.6</v>
      </c>
      <c r="J98" s="1">
        <v>5723.93</v>
      </c>
      <c r="K98" s="1"/>
      <c r="L98" s="1">
        <v>10349.12</v>
      </c>
    </row>
    <row r="99" spans="7:12" ht="15">
      <c r="G99" s="1" t="s">
        <v>340</v>
      </c>
      <c r="H99" s="1">
        <v>10349.12</v>
      </c>
      <c r="I99" s="1">
        <v>5880.6</v>
      </c>
      <c r="J99" s="1">
        <v>5195.91</v>
      </c>
      <c r="K99" s="1"/>
      <c r="L99" s="1">
        <v>11033.81</v>
      </c>
    </row>
    <row r="100" spans="7:12" ht="15">
      <c r="G100" s="1" t="s">
        <v>344</v>
      </c>
      <c r="H100" s="1">
        <v>11033.81</v>
      </c>
      <c r="I100" s="1">
        <v>5880.6</v>
      </c>
      <c r="J100" s="1">
        <v>5456.99</v>
      </c>
      <c r="K100" s="1"/>
      <c r="L100" s="1">
        <v>11457.42</v>
      </c>
    </row>
    <row r="101" spans="7:12" ht="15">
      <c r="G101" s="1" t="s">
        <v>347</v>
      </c>
      <c r="H101" s="1">
        <v>11457.42</v>
      </c>
      <c r="I101" s="1">
        <v>5880.6</v>
      </c>
      <c r="J101" s="1">
        <v>6717.31</v>
      </c>
      <c r="K101" s="1"/>
      <c r="L101" s="1">
        <v>10620.71</v>
      </c>
    </row>
  </sheetData>
  <sheetProtection/>
  <mergeCells count="1">
    <mergeCell ref="C16:D17"/>
  </mergeCells>
  <printOptions/>
  <pageMargins left="0.7" right="0.7" top="0.16" bottom="0.16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S91"/>
  <sheetViews>
    <sheetView zoomScalePageLayoutView="0" workbookViewId="0" topLeftCell="A41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348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37195.12</v>
      </c>
      <c r="C9" s="17">
        <v>0</v>
      </c>
      <c r="D9" s="17">
        <v>3701.8</v>
      </c>
      <c r="E9" s="1"/>
      <c r="F9" s="17">
        <f>D9</f>
        <v>3701.8</v>
      </c>
      <c r="G9" s="17">
        <v>33493.32</v>
      </c>
      <c r="H9" s="1"/>
    </row>
    <row r="10" spans="1:8" ht="15">
      <c r="A10" s="1" t="s">
        <v>11</v>
      </c>
      <c r="B10" s="17">
        <v>124132.59</v>
      </c>
      <c r="C10" s="17">
        <v>59515.73</v>
      </c>
      <c r="D10" s="17">
        <v>55431.69</v>
      </c>
      <c r="E10" s="1"/>
      <c r="F10" s="17">
        <f>D10</f>
        <v>55431.69</v>
      </c>
      <c r="G10" s="17">
        <v>128216.63</v>
      </c>
      <c r="H10" s="1"/>
    </row>
    <row r="11" spans="1:10" ht="15">
      <c r="A11" s="1" t="s">
        <v>12</v>
      </c>
      <c r="B11" s="1"/>
      <c r="C11" s="17">
        <f>SUM(C9:C10)</f>
        <v>59515.73</v>
      </c>
      <c r="D11" s="1"/>
      <c r="E11" s="1"/>
      <c r="F11" s="17">
        <f>SUM(F9:F10)</f>
        <v>59133.490000000005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 t="s">
        <v>349</v>
      </c>
      <c r="B19" s="1" t="s">
        <v>358</v>
      </c>
      <c r="C19" s="1"/>
      <c r="D19" s="1"/>
      <c r="E19" s="1"/>
      <c r="F19" s="1"/>
      <c r="G19" s="1"/>
      <c r="H19" s="17">
        <v>4203.5</v>
      </c>
      <c r="I19" s="14"/>
      <c r="J19" s="14"/>
      <c r="K19" s="14"/>
      <c r="L19" s="14"/>
      <c r="M19" s="28"/>
    </row>
    <row r="20" spans="1:13" ht="15">
      <c r="A20" s="1" t="s">
        <v>349</v>
      </c>
      <c r="B20" s="13" t="s">
        <v>351</v>
      </c>
      <c r="C20" s="1"/>
      <c r="D20" s="1"/>
      <c r="E20" s="1" t="s">
        <v>218</v>
      </c>
      <c r="F20" s="1"/>
      <c r="G20" s="1"/>
      <c r="H20" s="1">
        <v>121033.89</v>
      </c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 t="s">
        <v>28</v>
      </c>
      <c r="H23" s="17">
        <f>SUM(H19:H22)</f>
        <v>125237.39</v>
      </c>
      <c r="I23" s="14"/>
      <c r="J23" s="14"/>
      <c r="K23" s="14"/>
      <c r="L23" s="14"/>
      <c r="M23" s="28"/>
    </row>
    <row r="24" spans="1:13" ht="15">
      <c r="A24" s="1"/>
      <c r="B24" s="1"/>
      <c r="C24" s="1"/>
      <c r="D24" s="1"/>
      <c r="E24" s="1"/>
      <c r="F24" s="1"/>
      <c r="G24" s="1"/>
      <c r="H24" s="1"/>
      <c r="I24" s="14"/>
      <c r="J24" s="14"/>
      <c r="K24" s="14"/>
      <c r="L24" s="14"/>
      <c r="M24" s="14"/>
    </row>
    <row r="25" spans="1:13" ht="15">
      <c r="A25" s="1"/>
      <c r="B25" s="1"/>
      <c r="C25" s="32"/>
      <c r="D25" s="32"/>
      <c r="E25" s="17"/>
      <c r="F25" s="1">
        <v>4471</v>
      </c>
      <c r="G25" s="1">
        <v>7.55</v>
      </c>
      <c r="H25" s="19">
        <f>F25*G25</f>
        <v>33756.049999999996</v>
      </c>
      <c r="I25" s="14"/>
      <c r="J25" s="14"/>
      <c r="K25" s="14"/>
      <c r="L25" s="14"/>
      <c r="M25" s="14"/>
    </row>
    <row r="26" spans="1:13" ht="15">
      <c r="A26" s="1"/>
      <c r="B26" s="12" t="s">
        <v>316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317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318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2" t="s">
        <v>320</v>
      </c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</row>
    <row r="32" spans="1:13" ht="15">
      <c r="A32" s="1"/>
      <c r="B32" s="1"/>
      <c r="C32" s="1"/>
      <c r="D32" s="1"/>
      <c r="E32" s="1"/>
      <c r="F32" s="1"/>
      <c r="G32" s="5" t="s">
        <v>31</v>
      </c>
      <c r="H32" s="22">
        <f>SUM(H23:H31)</f>
        <v>158993.44</v>
      </c>
      <c r="I32" s="14"/>
      <c r="J32" s="14"/>
      <c r="K32" s="14"/>
      <c r="L32" s="14"/>
      <c r="M32" s="14"/>
    </row>
    <row r="33" spans="2:13" ht="15">
      <c r="B33" s="1"/>
      <c r="D33" t="s">
        <v>39</v>
      </c>
      <c r="I33" s="14"/>
      <c r="J33" s="14"/>
      <c r="K33" s="14"/>
      <c r="L33" s="14"/>
      <c r="M33" s="14"/>
    </row>
    <row r="34" ht="15">
      <c r="D34" t="s">
        <v>41</v>
      </c>
    </row>
    <row r="35" ht="15" customHeight="1" hidden="1"/>
    <row r="36" ht="15" customHeight="1" hidden="1"/>
    <row r="37" spans="7:12" ht="18.75">
      <c r="G37" t="s">
        <v>345</v>
      </c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4471</v>
      </c>
      <c r="H39" s="47"/>
      <c r="I39" s="47" t="str">
        <f>E3</f>
        <v>январь   2013г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 t="s">
        <v>46</v>
      </c>
      <c r="I40" s="1"/>
      <c r="J40" s="1"/>
      <c r="K40" s="1" t="s">
        <v>334</v>
      </c>
      <c r="L40" s="1" t="s">
        <v>48</v>
      </c>
      <c r="M40" s="14"/>
      <c r="N40" s="14"/>
      <c r="O40" s="14"/>
      <c r="P40" s="14"/>
      <c r="Q40" s="14"/>
      <c r="R40" s="14"/>
      <c r="S40" s="14"/>
    </row>
    <row r="41" spans="7:19" ht="18.75">
      <c r="G41" s="33" t="s">
        <v>278</v>
      </c>
      <c r="H41" s="34"/>
      <c r="I41" s="34"/>
      <c r="J41" s="35"/>
      <c r="K41" s="35" t="s">
        <v>50</v>
      </c>
      <c r="L41" s="17">
        <f>C11</f>
        <v>59515.73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2</v>
      </c>
      <c r="H43" s="37"/>
      <c r="I43" s="38"/>
      <c r="J43" s="38"/>
      <c r="K43" s="3" t="s">
        <v>50</v>
      </c>
      <c r="L43" s="17">
        <v>59133.49</v>
      </c>
      <c r="M43" s="14"/>
      <c r="N43" s="14"/>
      <c r="O43" s="14"/>
      <c r="P43" s="14"/>
      <c r="Q43" s="14"/>
      <c r="R43" s="14"/>
      <c r="S43" s="14"/>
    </row>
    <row r="44" spans="7:19" ht="15">
      <c r="G44" s="1">
        <v>3</v>
      </c>
      <c r="H44" s="1" t="s">
        <v>52</v>
      </c>
      <c r="I44" s="1"/>
      <c r="J44" s="1"/>
      <c r="K44" s="1" t="s">
        <v>50</v>
      </c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53</v>
      </c>
      <c r="H45" s="37"/>
      <c r="I45" s="39"/>
      <c r="J45" s="38"/>
      <c r="K45" s="38" t="s">
        <v>50</v>
      </c>
      <c r="L45" s="24">
        <v>158993.4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H25</f>
        <v>33756.049999999996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7511.28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9925.62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3084.99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8942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2548.47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1743.69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5.76</v>
      </c>
      <c r="L60" s="3">
        <f>G39*K60</f>
        <v>25752.96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25377.440000000002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3" t="s">
        <v>350</v>
      </c>
      <c r="H63" s="1" t="s">
        <v>358</v>
      </c>
      <c r="I63" s="1"/>
      <c r="J63" s="1"/>
      <c r="K63" s="1"/>
      <c r="L63" s="1">
        <v>4203.5</v>
      </c>
      <c r="M63" s="14"/>
      <c r="N63" s="14"/>
      <c r="O63" s="14"/>
      <c r="P63" s="14"/>
      <c r="Q63" s="14"/>
      <c r="R63" s="14"/>
      <c r="S63" s="14"/>
    </row>
    <row r="64" spans="7:19" ht="15">
      <c r="G64" s="1" t="s">
        <v>349</v>
      </c>
      <c r="H64" s="13" t="s">
        <v>351</v>
      </c>
      <c r="I64" s="1"/>
      <c r="J64" s="1"/>
      <c r="K64" s="1"/>
      <c r="L64" s="1">
        <v>121033.89</v>
      </c>
      <c r="M64" s="14"/>
      <c r="N64" s="14"/>
      <c r="O64" s="14"/>
      <c r="P64" s="14"/>
      <c r="Q64" s="14"/>
      <c r="R64" s="14"/>
      <c r="S64" s="14"/>
    </row>
    <row r="65" spans="7:19" ht="15">
      <c r="G65" s="1"/>
      <c r="H65" s="1"/>
      <c r="I65" s="1"/>
      <c r="J65" s="1"/>
      <c r="K65" s="1"/>
      <c r="L65" s="1"/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296</v>
      </c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5" t="s">
        <v>293</v>
      </c>
      <c r="H68" s="5" t="s">
        <v>64</v>
      </c>
      <c r="I68" s="5"/>
      <c r="J68" s="5"/>
      <c r="K68" s="5"/>
      <c r="L68" s="22">
        <v>45069.9</v>
      </c>
      <c r="M68" s="14"/>
      <c r="N68" s="14"/>
      <c r="O68" s="14"/>
      <c r="P68" s="14"/>
      <c r="Q68" s="14"/>
      <c r="R68" s="14"/>
      <c r="S68" s="14"/>
    </row>
    <row r="69" spans="7:19" ht="15" customHeight="1">
      <c r="G69" s="1"/>
      <c r="H69" s="1" t="s">
        <v>294</v>
      </c>
      <c r="I69" s="1"/>
      <c r="J69" s="1"/>
      <c r="K69" s="1" t="s">
        <v>50</v>
      </c>
      <c r="L69" s="17">
        <v>97203.36</v>
      </c>
      <c r="M69" s="14"/>
      <c r="N69" s="14"/>
      <c r="O69" s="14"/>
      <c r="P69" s="14"/>
      <c r="Q69" s="14"/>
      <c r="R69" s="14"/>
      <c r="S69" s="14"/>
    </row>
    <row r="70" spans="7:19" ht="15" hidden="1">
      <c r="G70" s="1">
        <v>7</v>
      </c>
      <c r="H70" s="1" t="s">
        <v>66</v>
      </c>
      <c r="I70" s="1"/>
      <c r="J70" s="1"/>
      <c r="K70" s="1" t="s">
        <v>50</v>
      </c>
      <c r="L70" s="1">
        <v>6150.6</v>
      </c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/>
      <c r="I71" s="1"/>
      <c r="J71" s="1"/>
      <c r="K71" s="1" t="s">
        <v>50</v>
      </c>
      <c r="L71" s="1"/>
      <c r="M71" s="14"/>
      <c r="N71" s="14"/>
      <c r="O71" s="14"/>
      <c r="P71" s="14"/>
      <c r="Q71" s="14"/>
      <c r="R71" s="14"/>
      <c r="S71" s="14"/>
    </row>
    <row r="72" spans="7:19" ht="15">
      <c r="G72" s="1"/>
      <c r="H72" s="1" t="s">
        <v>67</v>
      </c>
      <c r="I72" s="1"/>
      <c r="J72" s="1"/>
      <c r="K72" s="1" t="s">
        <v>50</v>
      </c>
      <c r="L72" s="20"/>
      <c r="M72" s="31"/>
      <c r="N72" s="14"/>
      <c r="O72" s="14"/>
      <c r="P72" s="14"/>
      <c r="Q72" s="14"/>
      <c r="R72" s="14"/>
      <c r="S72" s="14"/>
    </row>
    <row r="73" spans="7:19" ht="15">
      <c r="G73" s="5"/>
      <c r="H73" s="5" t="s">
        <v>295</v>
      </c>
      <c r="I73" s="5"/>
      <c r="J73" s="5"/>
      <c r="K73" s="5" t="s">
        <v>50</v>
      </c>
      <c r="L73" s="53">
        <f>L69+L43-L45</f>
        <v>-2656.5499999999884</v>
      </c>
      <c r="M73" s="31"/>
      <c r="N73" s="14"/>
      <c r="O73" s="14"/>
      <c r="P73" s="14"/>
      <c r="Q73" s="14"/>
      <c r="R73" s="14"/>
      <c r="S73" s="14"/>
    </row>
    <row r="74" spans="9:19" ht="15.75" thickBot="1">
      <c r="I74" t="s">
        <v>69</v>
      </c>
      <c r="M74" s="14"/>
      <c r="N74" s="14"/>
      <c r="O74" s="14"/>
      <c r="P74" s="14"/>
      <c r="Q74" s="14"/>
      <c r="R74" s="14"/>
      <c r="S74" s="14"/>
    </row>
    <row r="75" spans="7:19" ht="15.75" thickBot="1">
      <c r="G75" s="44" t="s">
        <v>64</v>
      </c>
      <c r="H75" s="45"/>
      <c r="I75" s="45"/>
      <c r="J75" s="45" t="s">
        <v>323</v>
      </c>
      <c r="K75" s="45"/>
      <c r="L75" s="46" t="s">
        <v>324</v>
      </c>
      <c r="M75" s="14"/>
      <c r="N75" s="14"/>
      <c r="O75" s="14"/>
      <c r="P75" s="14"/>
      <c r="Q75" s="14"/>
      <c r="R75" s="14"/>
      <c r="S75" s="14"/>
    </row>
    <row r="76" spans="7:19" ht="15">
      <c r="G76" s="1" t="s">
        <v>135</v>
      </c>
      <c r="H76" s="1" t="s">
        <v>136</v>
      </c>
      <c r="I76" s="1"/>
      <c r="J76" s="1" t="s">
        <v>138</v>
      </c>
      <c r="K76" s="1"/>
      <c r="L76" s="6" t="s">
        <v>139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133</v>
      </c>
      <c r="H77" s="1"/>
      <c r="I77" s="1">
        <v>5754.45</v>
      </c>
      <c r="J77" s="1">
        <v>2593.14</v>
      </c>
      <c r="K77" s="1"/>
      <c r="L77" s="6">
        <v>3159.81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162</v>
      </c>
      <c r="H78" s="1">
        <v>3159.81</v>
      </c>
      <c r="I78" s="1">
        <v>5754.45</v>
      </c>
      <c r="J78" s="1">
        <v>4159.35</v>
      </c>
      <c r="K78" s="1"/>
      <c r="L78" s="6">
        <v>4754.91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180</v>
      </c>
      <c r="H79" s="1">
        <v>4754.91</v>
      </c>
      <c r="I79" s="1">
        <v>5754.6</v>
      </c>
      <c r="J79" s="1">
        <v>4638.66</v>
      </c>
      <c r="K79" s="1"/>
      <c r="L79" s="6">
        <v>5870.85</v>
      </c>
      <c r="M79" s="14"/>
      <c r="N79" s="14"/>
      <c r="O79" s="14"/>
      <c r="P79" s="14"/>
      <c r="Q79" s="14"/>
      <c r="R79" s="14"/>
      <c r="S79" s="14"/>
    </row>
    <row r="80" spans="7:19" ht="15" hidden="1">
      <c r="G80" s="12" t="s">
        <v>194</v>
      </c>
      <c r="H80" s="1">
        <v>5870.85</v>
      </c>
      <c r="I80" s="1">
        <v>5754.56</v>
      </c>
      <c r="J80" s="12">
        <v>5931.56</v>
      </c>
      <c r="K80" s="1"/>
      <c r="L80" s="29">
        <v>5693.87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202</v>
      </c>
      <c r="H81" s="1">
        <v>5693.87</v>
      </c>
      <c r="I81" s="1">
        <v>5754.15</v>
      </c>
      <c r="J81" s="1">
        <v>5311.25</v>
      </c>
      <c r="K81" s="1"/>
      <c r="L81" s="6">
        <v>6136.77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212</v>
      </c>
      <c r="H82" s="1">
        <v>6136.77</v>
      </c>
      <c r="I82" s="1">
        <v>5754.15</v>
      </c>
      <c r="J82" s="1">
        <v>5617.71</v>
      </c>
      <c r="K82" s="1"/>
      <c r="L82" s="6">
        <v>6273.21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215</v>
      </c>
      <c r="H83" s="1">
        <v>6273.21</v>
      </c>
      <c r="I83" s="1">
        <v>5754.15</v>
      </c>
      <c r="J83" s="1">
        <v>4826.36</v>
      </c>
      <c r="K83" s="1"/>
      <c r="L83" s="6">
        <v>7201.01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228</v>
      </c>
      <c r="H84" s="1">
        <v>7201.01</v>
      </c>
      <c r="I84" s="1">
        <v>5754.15</v>
      </c>
      <c r="J84" s="1">
        <v>6286.8</v>
      </c>
      <c r="K84" s="1"/>
      <c r="L84" s="6">
        <v>6668.36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234</v>
      </c>
      <c r="H85" s="1">
        <v>6668.36</v>
      </c>
      <c r="I85" s="1">
        <v>5754.14</v>
      </c>
      <c r="J85" s="1">
        <v>4800.01</v>
      </c>
      <c r="K85" s="1"/>
      <c r="L85" s="6">
        <v>7622.49</v>
      </c>
      <c r="M85" s="14"/>
      <c r="N85" s="14"/>
      <c r="O85" s="14"/>
      <c r="P85" s="14"/>
      <c r="Q85" s="14"/>
      <c r="R85" s="14"/>
      <c r="S85" s="14"/>
    </row>
    <row r="86" spans="7:19" ht="15" hidden="1">
      <c r="G86" s="12" t="s">
        <v>237</v>
      </c>
      <c r="H86" s="12">
        <v>7622.49</v>
      </c>
      <c r="I86" s="12">
        <v>5754.17</v>
      </c>
      <c r="J86" s="12">
        <v>5802.49</v>
      </c>
      <c r="K86" s="1"/>
      <c r="L86" s="29">
        <v>7574.17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244</v>
      </c>
      <c r="H87" s="12">
        <v>7574.17</v>
      </c>
      <c r="I87" s="12">
        <v>5754.14</v>
      </c>
      <c r="J87" s="1">
        <v>4802.31</v>
      </c>
      <c r="K87" s="1"/>
      <c r="L87" s="6">
        <v>8526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255</v>
      </c>
      <c r="H88" s="1">
        <v>8526</v>
      </c>
      <c r="I88" s="1">
        <v>5754.14</v>
      </c>
      <c r="J88" s="1">
        <v>5628.73</v>
      </c>
      <c r="K88" s="1"/>
      <c r="L88" s="6">
        <v>8651.45</v>
      </c>
      <c r="M88" s="14"/>
      <c r="N88" s="14"/>
      <c r="O88" s="14"/>
      <c r="P88" s="14"/>
      <c r="Q88" s="14"/>
      <c r="R88" s="14"/>
      <c r="S88" s="14"/>
    </row>
    <row r="89" spans="7:19" ht="15" hidden="1">
      <c r="G89" s="1" t="s">
        <v>270</v>
      </c>
      <c r="H89" s="1">
        <v>8651.45</v>
      </c>
      <c r="I89" s="1">
        <v>5755.2</v>
      </c>
      <c r="J89" s="1">
        <v>7077.78</v>
      </c>
      <c r="K89" s="1"/>
      <c r="L89" s="6">
        <v>7329.92</v>
      </c>
      <c r="M89" s="14"/>
      <c r="N89" s="14"/>
      <c r="O89" s="14"/>
      <c r="P89" s="14"/>
      <c r="Q89" s="14"/>
      <c r="R89" s="14"/>
      <c r="S89" s="14"/>
    </row>
    <row r="90" spans="7:12" ht="15">
      <c r="G90" s="1" t="s">
        <v>350</v>
      </c>
      <c r="H90" s="1">
        <v>10620.71</v>
      </c>
      <c r="I90" s="1">
        <v>5941.66</v>
      </c>
      <c r="J90" s="1">
        <v>6375.76</v>
      </c>
      <c r="K90" s="1"/>
      <c r="L90" s="1">
        <v>10186.61</v>
      </c>
    </row>
    <row r="91" spans="7:12" ht="15">
      <c r="G91" s="1"/>
      <c r="H91" s="1"/>
      <c r="I91" s="1"/>
      <c r="J91" s="1"/>
      <c r="K91" s="1"/>
      <c r="L91" s="1"/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S92"/>
  <sheetViews>
    <sheetView zoomScalePageLayoutView="0" workbookViewId="0" topLeftCell="A43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352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33493.32</v>
      </c>
      <c r="C9" s="17">
        <v>0</v>
      </c>
      <c r="D9" s="17">
        <v>1274.15</v>
      </c>
      <c r="E9" s="1"/>
      <c r="F9" s="17">
        <f>D9</f>
        <v>1274.15</v>
      </c>
      <c r="G9" s="17">
        <v>32219.17</v>
      </c>
      <c r="H9" s="1"/>
    </row>
    <row r="10" spans="1:8" ht="15">
      <c r="A10" s="1" t="s">
        <v>11</v>
      </c>
      <c r="B10" s="17">
        <v>128216.63</v>
      </c>
      <c r="C10" s="17">
        <v>59522.37</v>
      </c>
      <c r="D10" s="17">
        <v>50847.73</v>
      </c>
      <c r="E10" s="1"/>
      <c r="F10" s="17">
        <f>D10</f>
        <v>50847.73</v>
      </c>
      <c r="G10" s="17">
        <v>136897.93</v>
      </c>
      <c r="H10" s="1"/>
    </row>
    <row r="11" spans="1:10" ht="15">
      <c r="A11" s="1" t="s">
        <v>12</v>
      </c>
      <c r="B11" s="1"/>
      <c r="C11" s="17">
        <f>SUM(C9:C10)</f>
        <v>59522.37</v>
      </c>
      <c r="D11" s="1"/>
      <c r="E11" s="1"/>
      <c r="F11" s="17">
        <f>SUM(F9:F10)</f>
        <v>52121.880000000005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 t="s">
        <v>353</v>
      </c>
      <c r="B19" s="1" t="s">
        <v>357</v>
      </c>
      <c r="C19" s="1"/>
      <c r="D19" s="1"/>
      <c r="E19" s="1"/>
      <c r="F19" s="1"/>
      <c r="G19" s="1"/>
      <c r="H19" s="17">
        <v>0</v>
      </c>
      <c r="I19" s="14"/>
      <c r="J19" s="14"/>
      <c r="K19" s="14"/>
      <c r="L19" s="14"/>
      <c r="M19" s="28"/>
    </row>
    <row r="20" spans="1:13" ht="15">
      <c r="A20" s="1"/>
      <c r="B20" s="13"/>
      <c r="C20" s="1"/>
      <c r="D20" s="1"/>
      <c r="E20" s="1"/>
      <c r="F20" s="1"/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  <c r="L21" s="14"/>
      <c r="M21" s="14"/>
    </row>
    <row r="22" spans="1:13" ht="15">
      <c r="A22" s="1"/>
      <c r="B22" s="1"/>
      <c r="C22" s="1"/>
      <c r="D22" s="1"/>
      <c r="E22" s="1"/>
      <c r="F22" s="1"/>
      <c r="G22" s="1" t="s">
        <v>28</v>
      </c>
      <c r="H22" s="17">
        <f>SUM(H19:H21)</f>
        <v>0</v>
      </c>
      <c r="I22" s="14"/>
      <c r="J22" s="14"/>
      <c r="K22" s="14"/>
      <c r="L22" s="14"/>
      <c r="M22" s="28"/>
    </row>
    <row r="23" spans="1:13" ht="15">
      <c r="A23" s="1"/>
      <c r="B23" s="1"/>
      <c r="C23" s="1"/>
      <c r="D23" s="1"/>
      <c r="E23" s="1"/>
      <c r="F23" s="1"/>
      <c r="G23" s="1"/>
      <c r="H23" s="1"/>
      <c r="I23" s="14"/>
      <c r="J23" s="14"/>
      <c r="K23" s="14"/>
      <c r="L23" s="14"/>
      <c r="M23" s="14"/>
    </row>
    <row r="24" spans="1:13" ht="15">
      <c r="A24" s="1"/>
      <c r="B24" s="1"/>
      <c r="C24" s="32"/>
      <c r="D24" s="32"/>
      <c r="E24" s="17"/>
      <c r="F24" s="1">
        <v>4471</v>
      </c>
      <c r="G24" s="1">
        <v>7.55</v>
      </c>
      <c r="H24" s="19">
        <f>F24*G24</f>
        <v>33756.049999999996</v>
      </c>
      <c r="I24" s="14"/>
      <c r="J24" s="14"/>
      <c r="K24" s="14"/>
      <c r="L24" s="14"/>
      <c r="M24" s="14"/>
    </row>
    <row r="25" spans="1:13" ht="15">
      <c r="A25" s="1"/>
      <c r="B25" s="12" t="s">
        <v>316</v>
      </c>
      <c r="C25" s="32"/>
      <c r="D25" s="32"/>
      <c r="E25" s="17"/>
      <c r="F25" s="1"/>
      <c r="G25" s="1"/>
      <c r="H25" s="19"/>
      <c r="I25" s="14"/>
      <c r="J25" s="14"/>
      <c r="K25" s="14"/>
      <c r="L25" s="14"/>
      <c r="M25" s="14"/>
    </row>
    <row r="26" spans="1:13" ht="15">
      <c r="A26" s="1"/>
      <c r="B26" s="12" t="s">
        <v>317</v>
      </c>
      <c r="C26" s="12" t="s">
        <v>319</v>
      </c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318</v>
      </c>
      <c r="C27" s="32"/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320</v>
      </c>
      <c r="C28" s="1"/>
      <c r="D28" s="1"/>
      <c r="E28" s="1"/>
      <c r="F28" s="1"/>
      <c r="G28" s="1"/>
      <c r="H28" s="1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5" t="s">
        <v>31</v>
      </c>
      <c r="H31" s="22">
        <f>SUM(H22:H30)</f>
        <v>33756.049999999996</v>
      </c>
      <c r="I31" s="14"/>
      <c r="J31" s="14"/>
      <c r="K31" s="14"/>
      <c r="L31" s="14"/>
      <c r="M31" s="14"/>
    </row>
    <row r="32" spans="2:13" ht="15">
      <c r="B32" s="1"/>
      <c r="D32" t="s">
        <v>39</v>
      </c>
      <c r="I32" s="14"/>
      <c r="J32" s="14"/>
      <c r="K32" s="14"/>
      <c r="L32" s="14"/>
      <c r="M32" s="14"/>
    </row>
    <row r="33" ht="15">
      <c r="D33" t="s">
        <v>41</v>
      </c>
    </row>
    <row r="34" ht="15" customHeight="1" hidden="1"/>
    <row r="35" ht="15" customHeight="1" hidden="1"/>
    <row r="36" spans="7:12" ht="18.75">
      <c r="G36" t="s">
        <v>345</v>
      </c>
      <c r="H36" s="47" t="s">
        <v>43</v>
      </c>
      <c r="I36" s="47"/>
      <c r="J36" s="47" t="s">
        <v>173</v>
      </c>
      <c r="K36" s="47"/>
      <c r="L36" s="47"/>
    </row>
    <row r="37" spans="8:12" ht="18.75">
      <c r="H37" s="47"/>
      <c r="I37" s="47" t="s">
        <v>174</v>
      </c>
      <c r="J37" s="47" t="s">
        <v>71</v>
      </c>
      <c r="K37" s="47"/>
      <c r="L37" s="47"/>
    </row>
    <row r="38" spans="7:19" ht="18.75">
      <c r="G38" s="48">
        <v>4472</v>
      </c>
      <c r="H38" s="47"/>
      <c r="I38" s="47" t="str">
        <f>E3</f>
        <v>февраль   2013г</v>
      </c>
      <c r="J38" s="47"/>
      <c r="K38" s="47"/>
      <c r="L38" s="47"/>
      <c r="M38" s="14"/>
      <c r="N38" s="14"/>
      <c r="O38" s="14"/>
      <c r="P38" s="14"/>
      <c r="Q38" s="14"/>
      <c r="R38" s="14"/>
      <c r="S38" s="14"/>
    </row>
    <row r="39" spans="7:19" ht="15">
      <c r="G39" s="1" t="s">
        <v>45</v>
      </c>
      <c r="H39" s="1" t="s">
        <v>46</v>
      </c>
      <c r="I39" s="1"/>
      <c r="J39" s="1"/>
      <c r="K39" s="1" t="s">
        <v>334</v>
      </c>
      <c r="L39" s="1" t="s">
        <v>48</v>
      </c>
      <c r="M39" s="14"/>
      <c r="N39" s="14"/>
      <c r="O39" s="14"/>
      <c r="P39" s="14"/>
      <c r="Q39" s="14"/>
      <c r="R39" s="14"/>
      <c r="S39" s="14"/>
    </row>
    <row r="40" spans="7:19" ht="18.75">
      <c r="G40" s="33" t="s">
        <v>278</v>
      </c>
      <c r="H40" s="34"/>
      <c r="I40" s="34"/>
      <c r="J40" s="35"/>
      <c r="K40" s="35" t="s">
        <v>50</v>
      </c>
      <c r="L40" s="17">
        <f>C11</f>
        <v>59522.37</v>
      </c>
      <c r="M40" s="14"/>
      <c r="N40" s="14"/>
      <c r="O40" s="14"/>
      <c r="P40" s="14"/>
      <c r="Q40" s="14"/>
      <c r="R40" s="14"/>
      <c r="S40" s="14"/>
    </row>
    <row r="41" spans="7:19" ht="7.5" customHeight="1">
      <c r="G41" s="1"/>
      <c r="H41" s="1"/>
      <c r="I41" s="1"/>
      <c r="J41" s="1"/>
      <c r="K41" s="1"/>
      <c r="L41" s="1"/>
      <c r="M41" s="14"/>
      <c r="N41" s="14"/>
      <c r="O41" s="14"/>
      <c r="P41" s="14"/>
      <c r="Q41" s="14"/>
      <c r="R41" s="14"/>
      <c r="S41" s="14"/>
    </row>
    <row r="42" spans="7:19" ht="18.75">
      <c r="G42" s="36" t="s">
        <v>2</v>
      </c>
      <c r="H42" s="37"/>
      <c r="I42" s="38"/>
      <c r="J42" s="38"/>
      <c r="K42" s="3" t="s">
        <v>50</v>
      </c>
      <c r="L42" s="17">
        <v>52121.88</v>
      </c>
      <c r="M42" s="14"/>
      <c r="N42" s="14"/>
      <c r="O42" s="14"/>
      <c r="P42" s="14"/>
      <c r="Q42" s="14"/>
      <c r="R42" s="14"/>
      <c r="S42" s="14"/>
    </row>
    <row r="43" spans="7:19" ht="15">
      <c r="G43" s="1">
        <v>3</v>
      </c>
      <c r="H43" s="1" t="s">
        <v>52</v>
      </c>
      <c r="I43" s="1"/>
      <c r="J43" s="1"/>
      <c r="K43" s="1" t="s">
        <v>50</v>
      </c>
      <c r="L43" s="1"/>
      <c r="M43" s="14"/>
      <c r="N43" s="14"/>
      <c r="O43" s="14"/>
      <c r="P43" s="14"/>
      <c r="Q43" s="14"/>
      <c r="R43" s="14"/>
      <c r="S43" s="14"/>
    </row>
    <row r="44" spans="7:19" ht="18.75">
      <c r="G44" s="36" t="s">
        <v>53</v>
      </c>
      <c r="H44" s="37"/>
      <c r="I44" s="39"/>
      <c r="J44" s="38"/>
      <c r="K44" s="38" t="s">
        <v>50</v>
      </c>
      <c r="L44" s="24">
        <v>33756.05</v>
      </c>
      <c r="M44" s="30"/>
      <c r="N44" s="14"/>
      <c r="O44" s="14"/>
      <c r="P44" s="14"/>
      <c r="Q44" s="14"/>
      <c r="R44" s="14"/>
      <c r="S44" s="14"/>
    </row>
    <row r="45" spans="7:19" ht="15.75">
      <c r="G45" s="1"/>
      <c r="H45" s="51" t="s">
        <v>331</v>
      </c>
      <c r="I45" s="51"/>
      <c r="J45" s="51"/>
      <c r="K45" s="54">
        <v>7.55</v>
      </c>
      <c r="L45" s="19">
        <f>H24</f>
        <v>33756.049999999996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51" t="s">
        <v>317</v>
      </c>
      <c r="I46" s="51"/>
      <c r="J46" s="51"/>
      <c r="K46" s="1" t="s">
        <v>332</v>
      </c>
      <c r="L46" s="1"/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318</v>
      </c>
      <c r="I47" s="51" t="s">
        <v>319</v>
      </c>
      <c r="J47" s="51"/>
      <c r="K47" s="1" t="s">
        <v>333</v>
      </c>
      <c r="L47" s="19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320</v>
      </c>
      <c r="I48" s="51"/>
      <c r="J48" s="51"/>
      <c r="K48" s="1"/>
      <c r="L48" s="1"/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150</v>
      </c>
      <c r="I49" s="12" t="s">
        <v>151</v>
      </c>
      <c r="J49" s="12"/>
      <c r="K49" s="52">
        <v>1.68</v>
      </c>
      <c r="L49" s="19">
        <f>G38*K49</f>
        <v>7512.96</v>
      </c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152</v>
      </c>
      <c r="I50" s="12"/>
      <c r="J50" s="12"/>
      <c r="K50" s="52">
        <v>2.22</v>
      </c>
      <c r="L50" s="19">
        <f>G38*K50</f>
        <v>9927.84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153</v>
      </c>
      <c r="I51" s="12"/>
      <c r="J51" s="12"/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154</v>
      </c>
      <c r="I52" s="12"/>
      <c r="J52" s="12"/>
      <c r="K52" s="52">
        <v>0.69</v>
      </c>
      <c r="L52" s="19">
        <f>G38*K52</f>
        <v>3085.68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155</v>
      </c>
      <c r="I53" s="12"/>
      <c r="J53" s="12"/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156</v>
      </c>
      <c r="I54" s="12"/>
      <c r="J54" s="12"/>
      <c r="K54" s="52">
        <v>2</v>
      </c>
      <c r="L54" s="19">
        <f>G38*K54</f>
        <v>8944</v>
      </c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157</v>
      </c>
      <c r="I55" s="12"/>
      <c r="J55" s="12" t="s">
        <v>158</v>
      </c>
      <c r="K55" s="52"/>
      <c r="L55" s="19"/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154</v>
      </c>
      <c r="I56" s="12"/>
      <c r="J56" s="12"/>
      <c r="K56" s="52">
        <v>0.57</v>
      </c>
      <c r="L56" s="19">
        <f>G38*K56</f>
        <v>2549.04</v>
      </c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159</v>
      </c>
      <c r="I57" s="12"/>
      <c r="J57" s="12"/>
      <c r="K57" s="52"/>
      <c r="L57" s="19"/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160</v>
      </c>
      <c r="I58" s="12"/>
      <c r="J58" s="12"/>
      <c r="K58" s="52">
        <v>0.39</v>
      </c>
      <c r="L58" s="19">
        <f>G38*K58</f>
        <v>1744.0800000000002</v>
      </c>
      <c r="M58" s="14"/>
      <c r="N58" s="14"/>
      <c r="O58" s="14"/>
      <c r="P58" s="14"/>
      <c r="Q58" s="14"/>
      <c r="R58" s="14"/>
      <c r="S58" s="14"/>
    </row>
    <row r="59" spans="7:19" ht="18.75">
      <c r="G59" s="40" t="s">
        <v>61</v>
      </c>
      <c r="H59" s="41"/>
      <c r="I59" s="41"/>
      <c r="J59" s="42" t="s">
        <v>322</v>
      </c>
      <c r="K59" s="42">
        <v>5.76</v>
      </c>
      <c r="L59" s="3">
        <f>G38*K59</f>
        <v>25758.719999999998</v>
      </c>
      <c r="M59" s="14"/>
      <c r="N59" s="14"/>
      <c r="O59" s="14"/>
      <c r="P59" s="14"/>
      <c r="Q59" s="14"/>
      <c r="R59" s="14"/>
      <c r="S59" s="14"/>
    </row>
    <row r="60" spans="7:19" ht="18.75">
      <c r="G60" s="40"/>
      <c r="H60" s="41"/>
      <c r="I60" s="41"/>
      <c r="J60" s="42" t="s">
        <v>138</v>
      </c>
      <c r="K60" s="43"/>
      <c r="L60" s="19">
        <f>L42-L45</f>
        <v>18365.83</v>
      </c>
      <c r="M60" s="14"/>
      <c r="N60" s="14"/>
      <c r="O60" s="14"/>
      <c r="P60" s="14"/>
      <c r="Q60" s="14"/>
      <c r="R60" s="14"/>
      <c r="S60" s="14"/>
    </row>
    <row r="61" spans="7:19" ht="13.5" customHeight="1">
      <c r="G61" s="49" t="s">
        <v>326</v>
      </c>
      <c r="H61" s="49"/>
      <c r="I61" s="49"/>
      <c r="J61" s="49"/>
      <c r="K61" s="50"/>
      <c r="L61" s="1"/>
      <c r="M61" s="14"/>
      <c r="N61" s="14"/>
      <c r="O61" s="14"/>
      <c r="P61" s="14"/>
      <c r="Q61" s="14"/>
      <c r="R61" s="14"/>
      <c r="S61" s="14"/>
    </row>
    <row r="62" spans="7:19" ht="13.5" customHeight="1">
      <c r="G62" s="13" t="s">
        <v>353</v>
      </c>
      <c r="H62" s="1" t="s">
        <v>357</v>
      </c>
      <c r="I62" s="1"/>
      <c r="J62" s="1"/>
      <c r="K62" s="1"/>
      <c r="L62" s="1">
        <v>0</v>
      </c>
      <c r="M62" s="14"/>
      <c r="N62" s="14"/>
      <c r="O62" s="14"/>
      <c r="P62" s="14"/>
      <c r="Q62" s="14"/>
      <c r="R62" s="14"/>
      <c r="S62" s="14"/>
    </row>
    <row r="63" spans="7:19" ht="15">
      <c r="G63" s="1"/>
      <c r="H63" s="13"/>
      <c r="I63" s="1"/>
      <c r="J63" s="1"/>
      <c r="K63" s="1"/>
      <c r="L63" s="1"/>
      <c r="M63" s="14"/>
      <c r="N63" s="14"/>
      <c r="O63" s="14"/>
      <c r="P63" s="14"/>
      <c r="Q63" s="14"/>
      <c r="R63" s="14"/>
      <c r="S63" s="14"/>
    </row>
    <row r="64" spans="7:19" ht="15">
      <c r="G64" s="1"/>
      <c r="H64" s="1"/>
      <c r="I64" s="1"/>
      <c r="J64" s="1"/>
      <c r="K64" s="1"/>
      <c r="L64" s="1"/>
      <c r="M64" s="14"/>
      <c r="N64" s="14"/>
      <c r="O64" s="14"/>
      <c r="P64" s="14"/>
      <c r="Q64" s="14"/>
      <c r="R64" s="14"/>
      <c r="S64" s="14"/>
    </row>
    <row r="65" spans="7:19" ht="15">
      <c r="G65" s="1"/>
      <c r="H65" s="1"/>
      <c r="I65" s="1"/>
      <c r="J65" s="1"/>
      <c r="K65" s="1"/>
      <c r="L65" s="1"/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 t="s">
        <v>296</v>
      </c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5" t="s">
        <v>293</v>
      </c>
      <c r="H67" s="5" t="s">
        <v>64</v>
      </c>
      <c r="I67" s="5"/>
      <c r="J67" s="5"/>
      <c r="K67" s="5"/>
      <c r="L67" s="22">
        <v>50650.57</v>
      </c>
      <c r="M67" s="14"/>
      <c r="N67" s="14"/>
      <c r="O67" s="14"/>
      <c r="P67" s="14"/>
      <c r="Q67" s="14"/>
      <c r="R67" s="14"/>
      <c r="S67" s="14"/>
    </row>
    <row r="68" spans="7:19" ht="15" customHeight="1">
      <c r="G68" s="1"/>
      <c r="H68" s="1" t="s">
        <v>294</v>
      </c>
      <c r="I68" s="1"/>
      <c r="J68" s="1"/>
      <c r="K68" s="1" t="s">
        <v>50</v>
      </c>
      <c r="L68" s="17">
        <v>-2656.55</v>
      </c>
      <c r="M68" s="14"/>
      <c r="N68" s="14"/>
      <c r="O68" s="14"/>
      <c r="P68" s="14"/>
      <c r="Q68" s="14"/>
      <c r="R68" s="14"/>
      <c r="S68" s="14"/>
    </row>
    <row r="69" spans="7:19" ht="15" hidden="1">
      <c r="G69" s="1">
        <v>7</v>
      </c>
      <c r="H69" s="1" t="s">
        <v>66</v>
      </c>
      <c r="I69" s="1"/>
      <c r="J69" s="1"/>
      <c r="K69" s="1" t="s">
        <v>50</v>
      </c>
      <c r="L69" s="1">
        <v>6150.6</v>
      </c>
      <c r="M69" s="14"/>
      <c r="N69" s="14"/>
      <c r="O69" s="14"/>
      <c r="P69" s="14"/>
      <c r="Q69" s="14"/>
      <c r="R69" s="14"/>
      <c r="S69" s="14"/>
    </row>
    <row r="70" spans="7:19" ht="15">
      <c r="G70" s="1"/>
      <c r="H70" s="1"/>
      <c r="I70" s="1"/>
      <c r="J70" s="1"/>
      <c r="K70" s="1" t="s">
        <v>50</v>
      </c>
      <c r="L70" s="1"/>
      <c r="M70" s="14"/>
      <c r="N70" s="14"/>
      <c r="O70" s="14"/>
      <c r="P70" s="14"/>
      <c r="Q70" s="14"/>
      <c r="R70" s="14"/>
      <c r="S70" s="14"/>
    </row>
    <row r="71" spans="7:19" ht="15">
      <c r="G71" s="1"/>
      <c r="H71" s="1" t="s">
        <v>67</v>
      </c>
      <c r="I71" s="1"/>
      <c r="J71" s="1"/>
      <c r="K71" s="1" t="s">
        <v>50</v>
      </c>
      <c r="L71" s="20"/>
      <c r="M71" s="31"/>
      <c r="N71" s="14"/>
      <c r="O71" s="14"/>
      <c r="P71" s="14"/>
      <c r="Q71" s="14"/>
      <c r="R71" s="14"/>
      <c r="S71" s="14"/>
    </row>
    <row r="72" spans="7:19" ht="15">
      <c r="G72" s="5"/>
      <c r="H72" s="5" t="s">
        <v>295</v>
      </c>
      <c r="I72" s="5"/>
      <c r="J72" s="5"/>
      <c r="K72" s="5" t="s">
        <v>50</v>
      </c>
      <c r="L72" s="53">
        <f>L68+L42-L44</f>
        <v>15709.279999999992</v>
      </c>
      <c r="M72" s="31"/>
      <c r="N72" s="14"/>
      <c r="O72" s="14"/>
      <c r="P72" s="14"/>
      <c r="Q72" s="14"/>
      <c r="R72" s="14"/>
      <c r="S72" s="14"/>
    </row>
    <row r="73" spans="9:19" ht="15.75" thickBot="1">
      <c r="I73" t="s">
        <v>69</v>
      </c>
      <c r="M73" s="14"/>
      <c r="N73" s="14"/>
      <c r="O73" s="14"/>
      <c r="P73" s="14"/>
      <c r="Q73" s="14"/>
      <c r="R73" s="14"/>
      <c r="S73" s="14"/>
    </row>
    <row r="74" spans="7:19" ht="15.75" thickBot="1">
      <c r="G74" s="44" t="s">
        <v>64</v>
      </c>
      <c r="H74" s="45"/>
      <c r="I74" s="45"/>
      <c r="J74" s="45" t="s">
        <v>323</v>
      </c>
      <c r="K74" s="45"/>
      <c r="L74" s="46" t="s">
        <v>324</v>
      </c>
      <c r="M74" s="14"/>
      <c r="N74" s="14"/>
      <c r="O74" s="14"/>
      <c r="P74" s="14"/>
      <c r="Q74" s="14"/>
      <c r="R74" s="14"/>
      <c r="S74" s="14"/>
    </row>
    <row r="75" spans="7:19" ht="15">
      <c r="G75" s="1" t="s">
        <v>135</v>
      </c>
      <c r="H75" s="1" t="s">
        <v>136</v>
      </c>
      <c r="I75" s="1"/>
      <c r="J75" s="1" t="s">
        <v>138</v>
      </c>
      <c r="K75" s="1"/>
      <c r="L75" s="6" t="s">
        <v>139</v>
      </c>
      <c r="M75" s="14"/>
      <c r="N75" s="14"/>
      <c r="O75" s="14"/>
      <c r="P75" s="14"/>
      <c r="Q75" s="14"/>
      <c r="R75" s="14"/>
      <c r="S75" s="14"/>
    </row>
    <row r="76" spans="7:19" ht="15" hidden="1">
      <c r="G76" s="1" t="s">
        <v>133</v>
      </c>
      <c r="H76" s="1"/>
      <c r="I76" s="1">
        <v>5754.45</v>
      </c>
      <c r="J76" s="1">
        <v>2593.14</v>
      </c>
      <c r="K76" s="1"/>
      <c r="L76" s="6">
        <v>3159.81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162</v>
      </c>
      <c r="H77" s="1">
        <v>3159.81</v>
      </c>
      <c r="I77" s="1">
        <v>5754.45</v>
      </c>
      <c r="J77" s="1">
        <v>4159.35</v>
      </c>
      <c r="K77" s="1"/>
      <c r="L77" s="6">
        <v>4754.91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180</v>
      </c>
      <c r="H78" s="1">
        <v>4754.91</v>
      </c>
      <c r="I78" s="1">
        <v>5754.6</v>
      </c>
      <c r="J78" s="1">
        <v>4638.66</v>
      </c>
      <c r="K78" s="1"/>
      <c r="L78" s="6">
        <v>5870.85</v>
      </c>
      <c r="M78" s="14"/>
      <c r="N78" s="14"/>
      <c r="O78" s="14"/>
      <c r="P78" s="14"/>
      <c r="Q78" s="14"/>
      <c r="R78" s="14"/>
      <c r="S78" s="14"/>
    </row>
    <row r="79" spans="7:19" ht="15" hidden="1">
      <c r="G79" s="12" t="s">
        <v>194</v>
      </c>
      <c r="H79" s="1">
        <v>5870.85</v>
      </c>
      <c r="I79" s="1">
        <v>5754.56</v>
      </c>
      <c r="J79" s="12">
        <v>5931.56</v>
      </c>
      <c r="K79" s="1"/>
      <c r="L79" s="29">
        <v>5693.87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202</v>
      </c>
      <c r="H80" s="1">
        <v>5693.87</v>
      </c>
      <c r="I80" s="1">
        <v>5754.15</v>
      </c>
      <c r="J80" s="1">
        <v>5311.25</v>
      </c>
      <c r="K80" s="1"/>
      <c r="L80" s="6">
        <v>6136.77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212</v>
      </c>
      <c r="H81" s="1">
        <v>6136.77</v>
      </c>
      <c r="I81" s="1">
        <v>5754.15</v>
      </c>
      <c r="J81" s="1">
        <v>5617.71</v>
      </c>
      <c r="K81" s="1"/>
      <c r="L81" s="6">
        <v>6273.21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215</v>
      </c>
      <c r="H82" s="1">
        <v>6273.21</v>
      </c>
      <c r="I82" s="1">
        <v>5754.15</v>
      </c>
      <c r="J82" s="1">
        <v>4826.36</v>
      </c>
      <c r="K82" s="1"/>
      <c r="L82" s="6">
        <v>7201.01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228</v>
      </c>
      <c r="H83" s="1">
        <v>7201.01</v>
      </c>
      <c r="I83" s="1">
        <v>5754.15</v>
      </c>
      <c r="J83" s="1">
        <v>6286.8</v>
      </c>
      <c r="K83" s="1"/>
      <c r="L83" s="6">
        <v>6668.36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234</v>
      </c>
      <c r="H84" s="1">
        <v>6668.36</v>
      </c>
      <c r="I84" s="1">
        <v>5754.14</v>
      </c>
      <c r="J84" s="1">
        <v>4800.01</v>
      </c>
      <c r="K84" s="1"/>
      <c r="L84" s="6">
        <v>7622.49</v>
      </c>
      <c r="M84" s="14"/>
      <c r="N84" s="14"/>
      <c r="O84" s="14"/>
      <c r="P84" s="14"/>
      <c r="Q84" s="14"/>
      <c r="R84" s="14"/>
      <c r="S84" s="14"/>
    </row>
    <row r="85" spans="7:19" ht="15" hidden="1">
      <c r="G85" s="12" t="s">
        <v>237</v>
      </c>
      <c r="H85" s="12">
        <v>7622.49</v>
      </c>
      <c r="I85" s="12">
        <v>5754.17</v>
      </c>
      <c r="J85" s="12">
        <v>5802.49</v>
      </c>
      <c r="K85" s="1"/>
      <c r="L85" s="29">
        <v>7574.17</v>
      </c>
      <c r="M85" s="14"/>
      <c r="N85" s="14"/>
      <c r="O85" s="14"/>
      <c r="P85" s="14"/>
      <c r="Q85" s="14"/>
      <c r="R85" s="14"/>
      <c r="S85" s="14"/>
    </row>
    <row r="86" spans="7:19" ht="15" hidden="1">
      <c r="G86" s="1" t="s">
        <v>244</v>
      </c>
      <c r="H86" s="12">
        <v>7574.17</v>
      </c>
      <c r="I86" s="12">
        <v>5754.14</v>
      </c>
      <c r="J86" s="1">
        <v>4802.31</v>
      </c>
      <c r="K86" s="1"/>
      <c r="L86" s="6">
        <v>8526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255</v>
      </c>
      <c r="H87" s="1">
        <v>8526</v>
      </c>
      <c r="I87" s="1">
        <v>5754.14</v>
      </c>
      <c r="J87" s="1">
        <v>5628.73</v>
      </c>
      <c r="K87" s="1"/>
      <c r="L87" s="6">
        <v>8651.45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270</v>
      </c>
      <c r="H88" s="1">
        <v>8651.45</v>
      </c>
      <c r="I88" s="1">
        <v>5755.2</v>
      </c>
      <c r="J88" s="1">
        <v>7077.78</v>
      </c>
      <c r="K88" s="1"/>
      <c r="L88" s="6">
        <v>7329.92</v>
      </c>
      <c r="M88" s="14"/>
      <c r="N88" s="14"/>
      <c r="O88" s="14"/>
      <c r="P88" s="14"/>
      <c r="Q88" s="14"/>
      <c r="R88" s="14"/>
      <c r="S88" s="14"/>
    </row>
    <row r="89" spans="7:12" ht="15">
      <c r="G89" s="1" t="s">
        <v>350</v>
      </c>
      <c r="H89" s="1">
        <v>10620.71</v>
      </c>
      <c r="I89" s="1">
        <v>5941.66</v>
      </c>
      <c r="J89" s="1">
        <v>6375.76</v>
      </c>
      <c r="K89" s="1"/>
      <c r="L89" s="1">
        <v>10186.61</v>
      </c>
    </row>
    <row r="90" spans="7:12" ht="15">
      <c r="G90" s="1" t="s">
        <v>353</v>
      </c>
      <c r="H90" s="1">
        <v>10186.61</v>
      </c>
      <c r="I90" s="1">
        <v>5941.66</v>
      </c>
      <c r="J90" s="1">
        <v>5580.67</v>
      </c>
      <c r="K90" s="1"/>
      <c r="L90" s="1">
        <v>10737.65</v>
      </c>
    </row>
    <row r="92" ht="15">
      <c r="J92">
        <f>L67+J90</f>
        <v>56231.24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S87"/>
  <sheetViews>
    <sheetView zoomScalePageLayoutView="0" workbookViewId="0" topLeftCell="A40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0.140625" style="0" customWidth="1"/>
    <col min="10" max="10" width="16.57421875" style="0" customWidth="1"/>
    <col min="12" max="12" width="11.42187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355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280</v>
      </c>
      <c r="B9" s="17">
        <v>32219.17</v>
      </c>
      <c r="C9" s="17">
        <v>0</v>
      </c>
      <c r="D9" s="17">
        <v>6568.04</v>
      </c>
      <c r="E9" s="1"/>
      <c r="F9" s="17">
        <f>D9</f>
        <v>6568.04</v>
      </c>
      <c r="G9" s="17">
        <v>25651.13</v>
      </c>
      <c r="H9" s="1"/>
    </row>
    <row r="10" spans="1:8" ht="15">
      <c r="A10" s="1" t="s">
        <v>11</v>
      </c>
      <c r="B10" s="17">
        <v>136897.93</v>
      </c>
      <c r="C10" s="17">
        <v>59502.4</v>
      </c>
      <c r="D10" s="17">
        <v>65518.97</v>
      </c>
      <c r="E10" s="1"/>
      <c r="F10" s="17">
        <f>D10</f>
        <v>65518.97</v>
      </c>
      <c r="G10" s="17">
        <v>130856.05</v>
      </c>
      <c r="H10" s="1"/>
    </row>
    <row r="11" spans="1:10" ht="15">
      <c r="A11" s="1" t="s">
        <v>12</v>
      </c>
      <c r="B11" s="1"/>
      <c r="C11" s="17">
        <f>SUM(C9:C10)</f>
        <v>59502.4</v>
      </c>
      <c r="D11" s="1"/>
      <c r="E11" s="1"/>
      <c r="F11" s="17">
        <f>SUM(F9:F10)</f>
        <v>72087.01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4"/>
      <c r="J15" s="14"/>
      <c r="K15" s="14"/>
      <c r="L15" s="14"/>
      <c r="M15" s="14"/>
    </row>
    <row r="16" spans="1:13" ht="15">
      <c r="A16" s="1"/>
      <c r="B16" s="1" t="s">
        <v>13</v>
      </c>
      <c r="C16" s="574" t="s">
        <v>14</v>
      </c>
      <c r="D16" s="575"/>
      <c r="E16" s="1" t="s">
        <v>15</v>
      </c>
      <c r="F16" s="1"/>
      <c r="G16" s="1"/>
      <c r="H16" s="1"/>
      <c r="I16" s="14"/>
      <c r="J16" s="14"/>
      <c r="K16" s="14"/>
      <c r="L16" s="14"/>
      <c r="M16" s="14"/>
    </row>
    <row r="17" spans="1:13" ht="15">
      <c r="A17" s="1"/>
      <c r="B17" s="1"/>
      <c r="C17" s="576"/>
      <c r="D17" s="577"/>
      <c r="E17" s="1" t="s">
        <v>17</v>
      </c>
      <c r="F17" s="1" t="s">
        <v>18</v>
      </c>
      <c r="G17" s="1" t="s">
        <v>19</v>
      </c>
      <c r="H17" s="1" t="s">
        <v>20</v>
      </c>
      <c r="I17" s="14"/>
      <c r="J17" s="14"/>
      <c r="K17" s="14"/>
      <c r="L17" s="14"/>
      <c r="M17" s="14"/>
    </row>
    <row r="18" spans="1:13" ht="15">
      <c r="A18" s="1"/>
      <c r="B18" s="1" t="s">
        <v>315</v>
      </c>
      <c r="C18" s="1"/>
      <c r="D18" s="1"/>
      <c r="E18" s="1"/>
      <c r="F18" s="1"/>
      <c r="G18" s="1"/>
      <c r="H18" s="1"/>
      <c r="I18" s="14"/>
      <c r="J18" s="14"/>
      <c r="K18" s="14"/>
      <c r="L18" s="14"/>
      <c r="M18" s="14"/>
    </row>
    <row r="19" spans="1:13" ht="15">
      <c r="A19" s="1" t="s">
        <v>354</v>
      </c>
      <c r="B19" s="1" t="s">
        <v>356</v>
      </c>
      <c r="C19" s="1"/>
      <c r="D19" s="1"/>
      <c r="E19" s="1"/>
      <c r="F19" s="1"/>
      <c r="G19" s="1"/>
      <c r="H19" s="17">
        <v>0</v>
      </c>
      <c r="I19" s="14"/>
      <c r="J19" s="14"/>
      <c r="K19" s="14"/>
      <c r="L19" s="14"/>
      <c r="M19" s="28"/>
    </row>
    <row r="20" spans="1:13" ht="15">
      <c r="A20" s="1"/>
      <c r="B20" s="13"/>
      <c r="C20" s="1"/>
      <c r="D20" s="1"/>
      <c r="E20" s="1"/>
      <c r="F20" s="1"/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 t="s">
        <v>28</v>
      </c>
      <c r="H21" s="17">
        <f>SUM(H19:H20)</f>
        <v>0</v>
      </c>
      <c r="I21" s="14"/>
      <c r="J21" s="14"/>
      <c r="K21" s="14"/>
      <c r="L21" s="14"/>
      <c r="M21" s="28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32"/>
      <c r="D23" s="32"/>
      <c r="E23" s="17"/>
      <c r="F23" s="1">
        <v>4470.5</v>
      </c>
      <c r="G23" s="1">
        <v>7.55</v>
      </c>
      <c r="H23" s="19">
        <f>F23*G23</f>
        <v>33752.275</v>
      </c>
      <c r="I23" s="14"/>
      <c r="J23" s="14"/>
      <c r="K23" s="14"/>
      <c r="L23" s="14"/>
      <c r="M23" s="14"/>
    </row>
    <row r="24" spans="1:13" ht="15">
      <c r="A24" s="1"/>
      <c r="B24" s="12" t="s">
        <v>316</v>
      </c>
      <c r="C24" s="32"/>
      <c r="D24" s="32"/>
      <c r="E24" s="17"/>
      <c r="F24" s="1"/>
      <c r="G24" s="1"/>
      <c r="H24" s="19"/>
      <c r="I24" s="14"/>
      <c r="J24" s="14"/>
      <c r="K24" s="14"/>
      <c r="L24" s="14"/>
      <c r="M24" s="14"/>
    </row>
    <row r="25" spans="1:13" ht="15">
      <c r="A25" s="1"/>
      <c r="B25" s="12" t="s">
        <v>317</v>
      </c>
      <c r="C25" s="12" t="s">
        <v>319</v>
      </c>
      <c r="D25" s="32"/>
      <c r="E25" s="17"/>
      <c r="F25" s="1"/>
      <c r="G25" s="1"/>
      <c r="H25" s="19"/>
      <c r="I25" s="14"/>
      <c r="J25" s="14"/>
      <c r="K25" s="14"/>
      <c r="L25" s="14"/>
      <c r="M25" s="14"/>
    </row>
    <row r="26" spans="1:13" ht="15">
      <c r="A26" s="1"/>
      <c r="B26" s="12" t="s">
        <v>318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320</v>
      </c>
      <c r="C27" s="1"/>
      <c r="D27" s="1"/>
      <c r="E27" s="1"/>
      <c r="F27" s="1"/>
      <c r="G27" s="1"/>
      <c r="H27" s="1"/>
      <c r="I27" s="14"/>
      <c r="J27" s="14"/>
      <c r="K27" s="14"/>
      <c r="L27" s="14"/>
      <c r="M27" s="14"/>
    </row>
    <row r="28" spans="1:13" ht="15">
      <c r="A28" s="1"/>
      <c r="B28" s="1"/>
      <c r="C28" s="1"/>
      <c r="D28" s="1"/>
      <c r="E28" s="1"/>
      <c r="F28" s="1"/>
      <c r="G28" s="1"/>
      <c r="H28" s="1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5" t="s">
        <v>31</v>
      </c>
      <c r="H29" s="22">
        <f>SUM(H21:H28)</f>
        <v>33752.275</v>
      </c>
      <c r="I29" s="14"/>
      <c r="J29" s="14"/>
      <c r="K29" s="14"/>
      <c r="L29" s="14"/>
      <c r="M29" s="14"/>
    </row>
    <row r="30" ht="15" customHeight="1" hidden="1"/>
    <row r="31" ht="15" customHeight="1" hidden="1"/>
    <row r="32" spans="7:12" ht="18.75">
      <c r="G32" t="s">
        <v>345</v>
      </c>
      <c r="H32" s="47" t="s">
        <v>43</v>
      </c>
      <c r="I32" s="47"/>
      <c r="J32" s="47" t="s">
        <v>173</v>
      </c>
      <c r="K32" s="47"/>
      <c r="L32" s="47"/>
    </row>
    <row r="33" spans="8:12" ht="18.75">
      <c r="H33" s="47"/>
      <c r="I33" s="47" t="s">
        <v>174</v>
      </c>
      <c r="J33" s="47" t="s">
        <v>71</v>
      </c>
      <c r="K33" s="47"/>
      <c r="L33" s="47"/>
    </row>
    <row r="34" spans="7:19" ht="18.75">
      <c r="G34" s="48">
        <v>4470.5</v>
      </c>
      <c r="H34" s="47"/>
      <c r="I34" s="47" t="str">
        <f>E3</f>
        <v>март   2013г</v>
      </c>
      <c r="J34" s="47"/>
      <c r="K34" s="47"/>
      <c r="L34" s="47"/>
      <c r="M34" s="14"/>
      <c r="N34" s="14"/>
      <c r="O34" s="14"/>
      <c r="P34" s="14"/>
      <c r="Q34" s="14"/>
      <c r="R34" s="14"/>
      <c r="S34" s="14"/>
    </row>
    <row r="35" spans="7:19" ht="15">
      <c r="G35" s="1" t="s">
        <v>45</v>
      </c>
      <c r="H35" s="1" t="s">
        <v>46</v>
      </c>
      <c r="I35" s="1"/>
      <c r="J35" s="1"/>
      <c r="K35" s="1" t="s">
        <v>334</v>
      </c>
      <c r="L35" s="1" t="s">
        <v>48</v>
      </c>
      <c r="M35" s="14"/>
      <c r="N35" s="14"/>
      <c r="O35" s="14"/>
      <c r="P35" s="14"/>
      <c r="Q35" s="14"/>
      <c r="R35" s="14"/>
      <c r="S35" s="14"/>
    </row>
    <row r="36" spans="7:19" ht="18.75">
      <c r="G36" s="33" t="s">
        <v>278</v>
      </c>
      <c r="H36" s="34"/>
      <c r="I36" s="34"/>
      <c r="J36" s="35"/>
      <c r="K36" s="35" t="s">
        <v>50</v>
      </c>
      <c r="L36" s="17">
        <f>C11</f>
        <v>59502.4</v>
      </c>
      <c r="M36" s="14"/>
      <c r="N36" s="14"/>
      <c r="O36" s="14"/>
      <c r="P36" s="14"/>
      <c r="Q36" s="14"/>
      <c r="R36" s="14"/>
      <c r="S36" s="14"/>
    </row>
    <row r="37" spans="7:19" ht="7.5" customHeight="1">
      <c r="G37" s="1"/>
      <c r="H37" s="1"/>
      <c r="I37" s="1"/>
      <c r="J37" s="1"/>
      <c r="K37" s="1"/>
      <c r="L37" s="1"/>
      <c r="M37" s="14"/>
      <c r="N37" s="14"/>
      <c r="O37" s="14"/>
      <c r="P37" s="14"/>
      <c r="Q37" s="14"/>
      <c r="R37" s="14"/>
      <c r="S37" s="14"/>
    </row>
    <row r="38" spans="7:19" ht="18.75">
      <c r="G38" s="36" t="s">
        <v>2</v>
      </c>
      <c r="H38" s="37"/>
      <c r="I38" s="38"/>
      <c r="J38" s="38"/>
      <c r="K38" s="3" t="s">
        <v>50</v>
      </c>
      <c r="L38" s="17">
        <v>72087.01</v>
      </c>
      <c r="M38" s="14"/>
      <c r="N38" s="14"/>
      <c r="O38" s="14"/>
      <c r="P38" s="14"/>
      <c r="Q38" s="14"/>
      <c r="R38" s="14"/>
      <c r="S38" s="14"/>
    </row>
    <row r="39" spans="7:19" ht="15">
      <c r="G39" s="1"/>
      <c r="H39" s="1"/>
      <c r="I39" s="1"/>
      <c r="J39" s="1"/>
      <c r="K39" s="1" t="s">
        <v>50</v>
      </c>
      <c r="L39" s="1"/>
      <c r="M39" s="14"/>
      <c r="N39" s="14"/>
      <c r="O39" s="14"/>
      <c r="P39" s="14"/>
      <c r="Q39" s="14"/>
      <c r="R39" s="14"/>
      <c r="S39" s="14"/>
    </row>
    <row r="40" spans="7:19" ht="18.75">
      <c r="G40" s="36" t="s">
        <v>53</v>
      </c>
      <c r="H40" s="37"/>
      <c r="I40" s="39"/>
      <c r="J40" s="38"/>
      <c r="K40" s="38" t="s">
        <v>50</v>
      </c>
      <c r="L40" s="24">
        <v>33752.28</v>
      </c>
      <c r="M40" s="30"/>
      <c r="N40" s="14"/>
      <c r="O40" s="14"/>
      <c r="P40" s="14"/>
      <c r="Q40" s="14"/>
      <c r="R40" s="14"/>
      <c r="S40" s="14"/>
    </row>
    <row r="41" spans="7:19" ht="15.75">
      <c r="G41" s="1"/>
      <c r="H41" s="51" t="s">
        <v>331</v>
      </c>
      <c r="I41" s="51"/>
      <c r="J41" s="51"/>
      <c r="K41" s="54">
        <v>7.55</v>
      </c>
      <c r="L41" s="19">
        <f>H23</f>
        <v>33752.275</v>
      </c>
      <c r="M41" s="14"/>
      <c r="N41" s="14"/>
      <c r="O41" s="14"/>
      <c r="P41" s="14"/>
      <c r="Q41" s="14"/>
      <c r="R41" s="14"/>
      <c r="S41" s="14"/>
    </row>
    <row r="42" spans="7:19" ht="15">
      <c r="G42" s="1"/>
      <c r="H42" s="51" t="s">
        <v>317</v>
      </c>
      <c r="I42" s="51"/>
      <c r="J42" s="51"/>
      <c r="K42" s="1" t="s">
        <v>332</v>
      </c>
      <c r="L42" s="1"/>
      <c r="M42" s="14"/>
      <c r="N42" s="14"/>
      <c r="O42" s="14"/>
      <c r="P42" s="14"/>
      <c r="Q42" s="14"/>
      <c r="R42" s="14"/>
      <c r="S42" s="14"/>
    </row>
    <row r="43" spans="7:19" ht="15">
      <c r="G43" s="1"/>
      <c r="H43" s="51" t="s">
        <v>318</v>
      </c>
      <c r="I43" s="51" t="s">
        <v>319</v>
      </c>
      <c r="J43" s="51"/>
      <c r="K43" s="1" t="s">
        <v>333</v>
      </c>
      <c r="L43" s="19"/>
      <c r="M43" s="14"/>
      <c r="N43" s="14"/>
      <c r="O43" s="14"/>
      <c r="P43" s="14"/>
      <c r="Q43" s="14"/>
      <c r="R43" s="14"/>
      <c r="S43" s="14"/>
    </row>
    <row r="44" spans="7:19" ht="15">
      <c r="G44" s="1"/>
      <c r="H44" s="51" t="s">
        <v>320</v>
      </c>
      <c r="I44" s="51"/>
      <c r="J44" s="51"/>
      <c r="K44" s="1"/>
      <c r="L44" s="1"/>
      <c r="M44" s="14"/>
      <c r="N44" s="14"/>
      <c r="O44" s="14"/>
      <c r="P44" s="14"/>
      <c r="Q44" s="14"/>
      <c r="R44" s="14"/>
      <c r="S44" s="14"/>
    </row>
    <row r="45" spans="7:19" ht="15">
      <c r="G45" s="1"/>
      <c r="H45" s="12" t="s">
        <v>150</v>
      </c>
      <c r="I45" s="12" t="s">
        <v>151</v>
      </c>
      <c r="J45" s="12"/>
      <c r="K45" s="52">
        <v>1.68</v>
      </c>
      <c r="L45" s="19">
        <f>G34*K45</f>
        <v>7510.44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12" t="s">
        <v>152</v>
      </c>
      <c r="I46" s="12"/>
      <c r="J46" s="12"/>
      <c r="K46" s="52">
        <v>2.22</v>
      </c>
      <c r="L46" s="19">
        <f>G34*K46</f>
        <v>9924.51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153</v>
      </c>
      <c r="I47" s="12"/>
      <c r="J47" s="12"/>
      <c r="K47" s="52"/>
      <c r="L47" s="19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154</v>
      </c>
      <c r="I48" s="12"/>
      <c r="J48" s="12"/>
      <c r="K48" s="52">
        <v>0.69</v>
      </c>
      <c r="L48" s="19">
        <f>G34*K48</f>
        <v>3084.645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155</v>
      </c>
      <c r="I49" s="12"/>
      <c r="J49" s="12"/>
      <c r="K49" s="52"/>
      <c r="L49" s="19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156</v>
      </c>
      <c r="I50" s="12"/>
      <c r="J50" s="12"/>
      <c r="K50" s="52">
        <v>2</v>
      </c>
      <c r="L50" s="19">
        <f>G34*K50</f>
        <v>8941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157</v>
      </c>
      <c r="I51" s="12"/>
      <c r="J51" s="12" t="s">
        <v>158</v>
      </c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154</v>
      </c>
      <c r="I52" s="12"/>
      <c r="J52" s="12"/>
      <c r="K52" s="52">
        <v>0.57</v>
      </c>
      <c r="L52" s="19">
        <f>G34*K52</f>
        <v>2548.185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159</v>
      </c>
      <c r="I53" s="12"/>
      <c r="J53" s="12"/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160</v>
      </c>
      <c r="I54" s="12"/>
      <c r="J54" s="12"/>
      <c r="K54" s="52">
        <v>0.39</v>
      </c>
      <c r="L54" s="19">
        <f>G34*K54</f>
        <v>1743.4950000000001</v>
      </c>
      <c r="M54" s="14"/>
      <c r="N54" s="14"/>
      <c r="O54" s="14"/>
      <c r="P54" s="14"/>
      <c r="Q54" s="14"/>
      <c r="R54" s="14"/>
      <c r="S54" s="14"/>
    </row>
    <row r="55" spans="7:19" ht="18.75">
      <c r="G55" s="40" t="s">
        <v>61</v>
      </c>
      <c r="H55" s="41"/>
      <c r="I55" s="41"/>
      <c r="J55" s="42" t="s">
        <v>322</v>
      </c>
      <c r="K55" s="42">
        <v>5.76</v>
      </c>
      <c r="L55" s="3">
        <f>G34*K55</f>
        <v>25750.079999999998</v>
      </c>
      <c r="M55" s="14"/>
      <c r="N55" s="14"/>
      <c r="O55" s="14"/>
      <c r="P55" s="14"/>
      <c r="Q55" s="14"/>
      <c r="R55" s="14"/>
      <c r="S55" s="14"/>
    </row>
    <row r="56" spans="7:19" ht="18.75">
      <c r="G56" s="40"/>
      <c r="H56" s="41"/>
      <c r="I56" s="41"/>
      <c r="J56" s="42" t="s">
        <v>138</v>
      </c>
      <c r="K56" s="43"/>
      <c r="L56" s="19">
        <f>L38-L41</f>
        <v>38334.73499999999</v>
      </c>
      <c r="M56" s="14"/>
      <c r="N56" s="14"/>
      <c r="O56" s="14"/>
      <c r="P56" s="14"/>
      <c r="Q56" s="14"/>
      <c r="R56" s="14"/>
      <c r="S56" s="14"/>
    </row>
    <row r="57" spans="7:19" ht="13.5" customHeight="1">
      <c r="G57" s="49" t="s">
        <v>326</v>
      </c>
      <c r="H57" s="49"/>
      <c r="I57" s="49"/>
      <c r="J57" s="49"/>
      <c r="K57" s="50"/>
      <c r="L57" s="1"/>
      <c r="M57" s="14"/>
      <c r="N57" s="14"/>
      <c r="O57" s="14"/>
      <c r="P57" s="14"/>
      <c r="Q57" s="14"/>
      <c r="R57" s="14"/>
      <c r="S57" s="14"/>
    </row>
    <row r="58" spans="7:19" ht="13.5" customHeight="1">
      <c r="G58" s="13" t="s">
        <v>354</v>
      </c>
      <c r="H58" s="1" t="s">
        <v>357</v>
      </c>
      <c r="I58" s="1"/>
      <c r="J58" s="1"/>
      <c r="K58" s="1"/>
      <c r="L58" s="1">
        <v>0</v>
      </c>
      <c r="M58" s="14"/>
      <c r="N58" s="14"/>
      <c r="O58" s="14"/>
      <c r="P58" s="14"/>
      <c r="Q58" s="14"/>
      <c r="R58" s="14"/>
      <c r="S58" s="14"/>
    </row>
    <row r="59" spans="7:19" ht="15">
      <c r="G59" s="1"/>
      <c r="H59" s="13"/>
      <c r="I59" s="1"/>
      <c r="J59" s="1"/>
      <c r="K59" s="1"/>
      <c r="L59" s="1"/>
      <c r="M59" s="14"/>
      <c r="N59" s="14"/>
      <c r="O59" s="14"/>
      <c r="P59" s="14"/>
      <c r="Q59" s="14"/>
      <c r="R59" s="14"/>
      <c r="S59" s="14"/>
    </row>
    <row r="60" spans="7:19" ht="15">
      <c r="G60" s="1"/>
      <c r="H60" s="1"/>
      <c r="I60" s="1"/>
      <c r="J60" s="1"/>
      <c r="K60" s="1"/>
      <c r="L60" s="1"/>
      <c r="M60" s="14"/>
      <c r="N60" s="14"/>
      <c r="O60" s="14"/>
      <c r="P60" s="14"/>
      <c r="Q60" s="14"/>
      <c r="R60" s="14"/>
      <c r="S60" s="14"/>
    </row>
    <row r="61" spans="7:19" ht="15">
      <c r="G61" s="1"/>
      <c r="H61" s="1"/>
      <c r="I61" s="1"/>
      <c r="J61" s="1"/>
      <c r="K61" s="1"/>
      <c r="L61" s="1"/>
      <c r="M61" s="14"/>
      <c r="N61" s="14"/>
      <c r="O61" s="14"/>
      <c r="P61" s="14"/>
      <c r="Q61" s="14"/>
      <c r="R61" s="14"/>
      <c r="S61" s="14"/>
    </row>
    <row r="62" spans="7:19" ht="15">
      <c r="G62" s="1"/>
      <c r="H62" s="1" t="s">
        <v>296</v>
      </c>
      <c r="I62" s="1"/>
      <c r="J62" s="1"/>
      <c r="K62" s="1"/>
      <c r="L62" s="1"/>
      <c r="M62" s="14"/>
      <c r="N62" s="14"/>
      <c r="O62" s="14"/>
      <c r="P62" s="14"/>
      <c r="Q62" s="14"/>
      <c r="R62" s="14"/>
      <c r="S62" s="14"/>
    </row>
    <row r="63" spans="7:19" ht="15">
      <c r="G63" s="5" t="s">
        <v>293</v>
      </c>
      <c r="H63" s="5" t="s">
        <v>64</v>
      </c>
      <c r="I63" s="5"/>
      <c r="J63" s="5"/>
      <c r="K63" s="5"/>
      <c r="L63" s="22">
        <v>56121.75</v>
      </c>
      <c r="M63" s="14"/>
      <c r="N63" s="14"/>
      <c r="O63" s="14"/>
      <c r="P63" s="14"/>
      <c r="Q63" s="14"/>
      <c r="R63" s="14"/>
      <c r="S63" s="14"/>
    </row>
    <row r="64" spans="7:19" ht="15" customHeight="1">
      <c r="G64" s="1"/>
      <c r="H64" s="1" t="s">
        <v>294</v>
      </c>
      <c r="I64" s="1"/>
      <c r="J64" s="1"/>
      <c r="K64" s="1" t="s">
        <v>50</v>
      </c>
      <c r="L64" s="17">
        <v>15709.28</v>
      </c>
      <c r="M64" s="14"/>
      <c r="N64" s="14"/>
      <c r="O64" s="14"/>
      <c r="P64" s="14"/>
      <c r="Q64" s="14"/>
      <c r="R64" s="14"/>
      <c r="S64" s="14"/>
    </row>
    <row r="65" spans="7:19" ht="15" hidden="1">
      <c r="G65" s="1">
        <v>7</v>
      </c>
      <c r="H65" s="1" t="s">
        <v>66</v>
      </c>
      <c r="I65" s="1"/>
      <c r="J65" s="1"/>
      <c r="K65" s="1" t="s">
        <v>50</v>
      </c>
      <c r="L65" s="1">
        <v>6150.6</v>
      </c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 t="s">
        <v>50</v>
      </c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67</v>
      </c>
      <c r="I67" s="1"/>
      <c r="J67" s="1"/>
      <c r="K67" s="1" t="s">
        <v>50</v>
      </c>
      <c r="L67" s="20"/>
      <c r="M67" s="31"/>
      <c r="N67" s="14"/>
      <c r="O67" s="14"/>
      <c r="P67" s="14"/>
      <c r="Q67" s="14"/>
      <c r="R67" s="14"/>
      <c r="S67" s="14"/>
    </row>
    <row r="68" spans="7:19" ht="15">
      <c r="G68" s="5"/>
      <c r="H68" s="5" t="s">
        <v>295</v>
      </c>
      <c r="I68" s="5"/>
      <c r="J68" s="5"/>
      <c r="K68" s="5" t="s">
        <v>50</v>
      </c>
      <c r="L68" s="53">
        <f>L64+L38-L40</f>
        <v>54044.009999999995</v>
      </c>
      <c r="M68" s="31"/>
      <c r="N68" s="14"/>
      <c r="O68" s="14"/>
      <c r="P68" s="14"/>
      <c r="Q68" s="14"/>
      <c r="R68" s="14"/>
      <c r="S68" s="14"/>
    </row>
    <row r="69" spans="9:19" ht="15.75" thickBot="1">
      <c r="I69" t="s">
        <v>69</v>
      </c>
      <c r="M69" s="14"/>
      <c r="N69" s="14"/>
      <c r="O69" s="14"/>
      <c r="P69" s="14"/>
      <c r="Q69" s="14"/>
      <c r="R69" s="14"/>
      <c r="S69" s="14"/>
    </row>
    <row r="70" spans="7:19" ht="15.75" thickBot="1">
      <c r="G70" s="44" t="s">
        <v>64</v>
      </c>
      <c r="H70" s="45"/>
      <c r="I70" s="45"/>
      <c r="J70" s="45" t="s">
        <v>323</v>
      </c>
      <c r="K70" s="45"/>
      <c r="L70" s="46" t="s">
        <v>324</v>
      </c>
      <c r="M70" s="14"/>
      <c r="N70" s="14"/>
      <c r="O70" s="14"/>
      <c r="P70" s="14"/>
      <c r="Q70" s="14"/>
      <c r="R70" s="14"/>
      <c r="S70" s="14"/>
    </row>
    <row r="71" spans="7:19" ht="15">
      <c r="G71" s="1" t="s">
        <v>135</v>
      </c>
      <c r="H71" s="1" t="s">
        <v>136</v>
      </c>
      <c r="I71" s="1"/>
      <c r="J71" s="1" t="s">
        <v>138</v>
      </c>
      <c r="K71" s="1"/>
      <c r="L71" s="6" t="s">
        <v>139</v>
      </c>
      <c r="M71" s="14"/>
      <c r="N71" s="14"/>
      <c r="O71" s="14"/>
      <c r="P71" s="14"/>
      <c r="Q71" s="14"/>
      <c r="R71" s="14"/>
      <c r="S71" s="14"/>
    </row>
    <row r="72" spans="7:19" ht="15" hidden="1">
      <c r="G72" s="1" t="s">
        <v>133</v>
      </c>
      <c r="H72" s="1"/>
      <c r="I72" s="1">
        <v>5754.45</v>
      </c>
      <c r="J72" s="1">
        <v>2593.14</v>
      </c>
      <c r="K72" s="1"/>
      <c r="L72" s="6">
        <v>3159.81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 t="s">
        <v>162</v>
      </c>
      <c r="H73" s="1">
        <v>3159.81</v>
      </c>
      <c r="I73" s="1">
        <v>5754.45</v>
      </c>
      <c r="J73" s="1">
        <v>4159.35</v>
      </c>
      <c r="K73" s="1"/>
      <c r="L73" s="6">
        <v>4754.91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180</v>
      </c>
      <c r="H74" s="1">
        <v>4754.91</v>
      </c>
      <c r="I74" s="1">
        <v>5754.6</v>
      </c>
      <c r="J74" s="1">
        <v>4638.66</v>
      </c>
      <c r="K74" s="1"/>
      <c r="L74" s="6">
        <v>5870.85</v>
      </c>
      <c r="M74" s="14"/>
      <c r="N74" s="14"/>
      <c r="O74" s="14"/>
      <c r="P74" s="14"/>
      <c r="Q74" s="14"/>
      <c r="R74" s="14"/>
      <c r="S74" s="14"/>
    </row>
    <row r="75" spans="7:19" ht="15" hidden="1">
      <c r="G75" s="12" t="s">
        <v>194</v>
      </c>
      <c r="H75" s="1">
        <v>5870.85</v>
      </c>
      <c r="I75" s="1">
        <v>5754.56</v>
      </c>
      <c r="J75" s="12">
        <v>5931.56</v>
      </c>
      <c r="K75" s="1"/>
      <c r="L75" s="29">
        <v>5693.87</v>
      </c>
      <c r="M75" s="14"/>
      <c r="N75" s="14"/>
      <c r="O75" s="14"/>
      <c r="P75" s="14"/>
      <c r="Q75" s="14"/>
      <c r="R75" s="14"/>
      <c r="S75" s="14"/>
    </row>
    <row r="76" spans="7:19" ht="15" hidden="1">
      <c r="G76" s="1" t="s">
        <v>202</v>
      </c>
      <c r="H76" s="1">
        <v>5693.87</v>
      </c>
      <c r="I76" s="1">
        <v>5754.15</v>
      </c>
      <c r="J76" s="1">
        <v>5311.25</v>
      </c>
      <c r="K76" s="1"/>
      <c r="L76" s="6">
        <v>6136.77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212</v>
      </c>
      <c r="H77" s="1">
        <v>6136.77</v>
      </c>
      <c r="I77" s="1">
        <v>5754.15</v>
      </c>
      <c r="J77" s="1">
        <v>5617.71</v>
      </c>
      <c r="K77" s="1"/>
      <c r="L77" s="6">
        <v>6273.21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215</v>
      </c>
      <c r="H78" s="1">
        <v>6273.21</v>
      </c>
      <c r="I78" s="1">
        <v>5754.15</v>
      </c>
      <c r="J78" s="1">
        <v>4826.36</v>
      </c>
      <c r="K78" s="1"/>
      <c r="L78" s="6">
        <v>7201.01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228</v>
      </c>
      <c r="H79" s="1">
        <v>7201.01</v>
      </c>
      <c r="I79" s="1">
        <v>5754.15</v>
      </c>
      <c r="J79" s="1">
        <v>6286.8</v>
      </c>
      <c r="K79" s="1"/>
      <c r="L79" s="6">
        <v>6668.36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234</v>
      </c>
      <c r="H80" s="1">
        <v>6668.36</v>
      </c>
      <c r="I80" s="1">
        <v>5754.14</v>
      </c>
      <c r="J80" s="1">
        <v>4800.01</v>
      </c>
      <c r="K80" s="1"/>
      <c r="L80" s="6">
        <v>7622.49</v>
      </c>
      <c r="M80" s="14"/>
      <c r="N80" s="14"/>
      <c r="O80" s="14"/>
      <c r="P80" s="14"/>
      <c r="Q80" s="14"/>
      <c r="R80" s="14"/>
      <c r="S80" s="14"/>
    </row>
    <row r="81" spans="7:19" ht="15" hidden="1">
      <c r="G81" s="12" t="s">
        <v>237</v>
      </c>
      <c r="H81" s="12">
        <v>7622.49</v>
      </c>
      <c r="I81" s="12">
        <v>5754.17</v>
      </c>
      <c r="J81" s="12">
        <v>5802.49</v>
      </c>
      <c r="K81" s="1"/>
      <c r="L81" s="29">
        <v>7574.17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244</v>
      </c>
      <c r="H82" s="12">
        <v>7574.17</v>
      </c>
      <c r="I82" s="12">
        <v>5754.14</v>
      </c>
      <c r="J82" s="1">
        <v>4802.31</v>
      </c>
      <c r="K82" s="1"/>
      <c r="L82" s="6">
        <v>8526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255</v>
      </c>
      <c r="H83" s="1">
        <v>8526</v>
      </c>
      <c r="I83" s="1">
        <v>5754.14</v>
      </c>
      <c r="J83" s="1">
        <v>5628.73</v>
      </c>
      <c r="K83" s="1"/>
      <c r="L83" s="6">
        <v>8651.45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270</v>
      </c>
      <c r="H84" s="1">
        <v>8651.45</v>
      </c>
      <c r="I84" s="1">
        <v>5755.2</v>
      </c>
      <c r="J84" s="1">
        <v>7077.78</v>
      </c>
      <c r="K84" s="1"/>
      <c r="L84" s="6">
        <v>7329.92</v>
      </c>
      <c r="M84" s="14"/>
      <c r="N84" s="14"/>
      <c r="O84" s="14"/>
      <c r="P84" s="14"/>
      <c r="Q84" s="14"/>
      <c r="R84" s="14"/>
      <c r="S84" s="14"/>
    </row>
    <row r="85" spans="7:12" ht="15">
      <c r="G85" s="1" t="s">
        <v>350</v>
      </c>
      <c r="H85" s="1">
        <v>10620.71</v>
      </c>
      <c r="I85" s="1">
        <v>5941.66</v>
      </c>
      <c r="J85" s="1">
        <v>6375.76</v>
      </c>
      <c r="K85" s="1"/>
      <c r="L85" s="1">
        <v>10186.61</v>
      </c>
    </row>
    <row r="86" spans="7:12" ht="15">
      <c r="G86" s="1" t="s">
        <v>353</v>
      </c>
      <c r="H86" s="1">
        <v>10186.61</v>
      </c>
      <c r="I86" s="1">
        <v>5941.66</v>
      </c>
      <c r="J86" s="1">
        <v>5580.67</v>
      </c>
      <c r="K86" s="1"/>
      <c r="L86" s="1">
        <v>10737.65</v>
      </c>
    </row>
    <row r="87" spans="7:12" ht="15">
      <c r="G87" s="1" t="s">
        <v>354</v>
      </c>
      <c r="H87" s="1">
        <v>10737.65</v>
      </c>
      <c r="I87" s="1">
        <v>6135.3</v>
      </c>
      <c r="J87" s="1">
        <v>5471.18</v>
      </c>
      <c r="K87" s="1"/>
      <c r="L87" s="1">
        <v>11530.02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S88"/>
  <sheetViews>
    <sheetView zoomScalePageLayoutView="0" workbookViewId="0" topLeftCell="A4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2.8515625" style="0" customWidth="1"/>
    <col min="9" max="9" width="12.8515625" style="0" customWidth="1"/>
    <col min="10" max="10" width="16.57421875" style="0" customWidth="1"/>
    <col min="12" max="12" width="14.2812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359</v>
      </c>
    </row>
    <row r="7" spans="1:8" ht="15">
      <c r="A7" s="8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14"/>
    </row>
    <row r="8" spans="1:8" ht="15">
      <c r="A8" s="9"/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14"/>
    </row>
    <row r="9" spans="1:8" ht="15">
      <c r="A9" s="9" t="s">
        <v>280</v>
      </c>
      <c r="B9" s="62">
        <v>25651.13</v>
      </c>
      <c r="C9" s="62">
        <v>0</v>
      </c>
      <c r="D9" s="62">
        <v>5045.59</v>
      </c>
      <c r="E9" s="9"/>
      <c r="F9" s="62">
        <f>D9</f>
        <v>5045.59</v>
      </c>
      <c r="G9" s="17">
        <v>20605.54</v>
      </c>
      <c r="H9" s="14"/>
    </row>
    <row r="10" spans="1:8" ht="15">
      <c r="A10" s="1" t="s">
        <v>11</v>
      </c>
      <c r="B10" s="17">
        <v>130856.05</v>
      </c>
      <c r="C10" s="17">
        <v>59502.4</v>
      </c>
      <c r="D10" s="17">
        <v>68449.64</v>
      </c>
      <c r="E10" s="1"/>
      <c r="F10" s="17">
        <f>D10</f>
        <v>68449.64</v>
      </c>
      <c r="G10" s="17">
        <v>121908.81</v>
      </c>
      <c r="H10" s="14"/>
    </row>
    <row r="11" spans="1:10" ht="15">
      <c r="A11" s="1" t="s">
        <v>12</v>
      </c>
      <c r="B11" s="1"/>
      <c r="C11" s="17">
        <f>SUM(C9:C10)</f>
        <v>59502.4</v>
      </c>
      <c r="D11" s="1"/>
      <c r="E11" s="1"/>
      <c r="F11" s="17">
        <f>SUM(F9:F10)</f>
        <v>73495.23</v>
      </c>
      <c r="G11" s="1"/>
      <c r="H11" s="14"/>
      <c r="J11" t="s">
        <v>77</v>
      </c>
    </row>
    <row r="15" spans="1:13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8" t="s">
        <v>13</v>
      </c>
      <c r="B16" s="8"/>
      <c r="C16" s="578" t="s">
        <v>14</v>
      </c>
      <c r="D16" s="575"/>
      <c r="E16" s="58"/>
      <c r="F16" s="58"/>
      <c r="G16" s="8" t="s">
        <v>367</v>
      </c>
      <c r="H16" s="59"/>
      <c r="I16" s="14"/>
      <c r="J16" s="14"/>
      <c r="K16" s="14"/>
      <c r="L16" s="14"/>
      <c r="M16" s="14"/>
    </row>
    <row r="17" spans="1:13" ht="15">
      <c r="A17" s="9"/>
      <c r="B17" s="9"/>
      <c r="C17" s="579"/>
      <c r="D17" s="577"/>
      <c r="E17" s="60"/>
      <c r="F17" s="60"/>
      <c r="G17" s="9"/>
      <c r="H17" s="61" t="s">
        <v>20</v>
      </c>
      <c r="I17" s="14"/>
      <c r="J17" s="14"/>
      <c r="K17" s="14"/>
      <c r="L17" s="14"/>
      <c r="M17" s="14"/>
    </row>
    <row r="18" spans="1:13" ht="15">
      <c r="A18" s="9"/>
      <c r="B18" s="9" t="s">
        <v>315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</row>
    <row r="19" spans="1:13" ht="15">
      <c r="A19" s="1" t="s">
        <v>360</v>
      </c>
      <c r="B19" s="1" t="s">
        <v>361</v>
      </c>
      <c r="C19" s="1"/>
      <c r="D19" s="1" t="s">
        <v>362</v>
      </c>
      <c r="E19" s="1">
        <v>1.1</v>
      </c>
      <c r="F19" s="1"/>
      <c r="G19" s="1"/>
      <c r="H19" s="17">
        <v>4915.9</v>
      </c>
      <c r="I19" s="14"/>
      <c r="J19" s="14"/>
      <c r="K19" s="14"/>
      <c r="L19" s="14"/>
      <c r="M19" s="28"/>
    </row>
    <row r="20" spans="1:13" ht="15">
      <c r="A20" s="1" t="s">
        <v>363</v>
      </c>
      <c r="B20" s="13" t="s">
        <v>351</v>
      </c>
      <c r="C20" s="1"/>
      <c r="D20" s="1"/>
      <c r="E20" s="1" t="s">
        <v>369</v>
      </c>
      <c r="F20" s="1"/>
      <c r="G20" s="1"/>
      <c r="H20" s="1">
        <v>3010.14</v>
      </c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 t="s">
        <v>28</v>
      </c>
      <c r="H21" s="17">
        <f>SUM(H19:H20)</f>
        <v>7926.039999999999</v>
      </c>
      <c r="I21" s="14"/>
      <c r="J21" s="14"/>
      <c r="K21" s="14"/>
      <c r="L21" s="14"/>
      <c r="M21" s="28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32"/>
      <c r="D23" s="32"/>
      <c r="E23" s="63"/>
      <c r="F23" s="63"/>
      <c r="G23" s="63"/>
      <c r="H23" s="64"/>
      <c r="I23" s="14"/>
      <c r="J23" s="14"/>
      <c r="K23" s="14"/>
      <c r="L23" s="14"/>
      <c r="M23" s="14"/>
    </row>
    <row r="24" spans="1:13" ht="15">
      <c r="A24" s="1"/>
      <c r="B24" s="12" t="s">
        <v>316</v>
      </c>
      <c r="C24" s="32"/>
      <c r="D24" s="32"/>
      <c r="E24" s="17"/>
      <c r="F24" s="1">
        <v>4470.5</v>
      </c>
      <c r="G24" s="1">
        <v>7.55</v>
      </c>
      <c r="H24" s="19">
        <f>F24*G24</f>
        <v>33752.275</v>
      </c>
      <c r="I24" s="14"/>
      <c r="J24" s="14"/>
      <c r="K24" s="14"/>
      <c r="L24" s="14"/>
      <c r="M24" s="14"/>
    </row>
    <row r="25" spans="1:13" ht="15">
      <c r="A25" s="1"/>
      <c r="B25" s="12" t="s">
        <v>317</v>
      </c>
      <c r="C25" s="12" t="s">
        <v>319</v>
      </c>
      <c r="D25" s="32"/>
      <c r="E25" s="17"/>
      <c r="F25" s="1"/>
      <c r="G25" s="1"/>
      <c r="H25" s="19"/>
      <c r="I25" s="14"/>
      <c r="J25" s="14"/>
      <c r="K25" s="14"/>
      <c r="L25" s="14"/>
      <c r="M25" s="14"/>
    </row>
    <row r="26" spans="1:13" ht="15">
      <c r="A26" s="1"/>
      <c r="B26" s="12" t="s">
        <v>318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320</v>
      </c>
      <c r="C27" s="1"/>
      <c r="D27" s="1"/>
      <c r="E27" s="1"/>
      <c r="F27" s="1"/>
      <c r="G27" s="1"/>
      <c r="H27" s="1"/>
      <c r="I27" s="14"/>
      <c r="J27" s="14"/>
      <c r="K27" s="14"/>
      <c r="L27" s="14"/>
      <c r="M27" s="14"/>
    </row>
    <row r="28" spans="1:13" ht="15">
      <c r="A28" s="1"/>
      <c r="B28" s="1"/>
      <c r="C28" s="1"/>
      <c r="D28" s="1"/>
      <c r="E28" s="1"/>
      <c r="F28" s="1"/>
      <c r="G28" s="1"/>
      <c r="H28" s="1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5" t="s">
        <v>31</v>
      </c>
      <c r="H29" s="22">
        <f>SUM(H21:H28)</f>
        <v>41678.315</v>
      </c>
      <c r="I29" s="14"/>
      <c r="J29" s="14"/>
      <c r="K29" s="14"/>
      <c r="L29" s="14"/>
      <c r="M29" s="14"/>
    </row>
    <row r="30" ht="15" customHeight="1" hidden="1"/>
    <row r="31" ht="15" customHeight="1" hidden="1"/>
    <row r="32" spans="7:12" ht="18.75">
      <c r="G32" t="s">
        <v>345</v>
      </c>
      <c r="H32" s="47" t="s">
        <v>43</v>
      </c>
      <c r="I32" s="47"/>
      <c r="J32" s="47" t="s">
        <v>173</v>
      </c>
      <c r="K32" s="47"/>
      <c r="L32" s="47"/>
    </row>
    <row r="33" spans="8:12" ht="18.75">
      <c r="H33" s="47"/>
      <c r="I33" s="47" t="s">
        <v>174</v>
      </c>
      <c r="J33" s="47" t="s">
        <v>71</v>
      </c>
      <c r="K33" s="47"/>
      <c r="L33" s="47"/>
    </row>
    <row r="34" spans="7:19" ht="18.75">
      <c r="G34" s="48">
        <v>4470.5</v>
      </c>
      <c r="H34" s="47"/>
      <c r="I34" s="47" t="str">
        <f>E3</f>
        <v>апрель   2013г</v>
      </c>
      <c r="J34" s="47"/>
      <c r="K34" s="47"/>
      <c r="L34" s="47"/>
      <c r="M34" s="14"/>
      <c r="N34" s="14"/>
      <c r="O34" s="14"/>
      <c r="P34" s="14"/>
      <c r="Q34" s="14"/>
      <c r="R34" s="14"/>
      <c r="S34" s="14"/>
    </row>
    <row r="35" spans="7:19" ht="15">
      <c r="G35" s="1" t="s">
        <v>45</v>
      </c>
      <c r="H35" s="1"/>
      <c r="I35" s="1"/>
      <c r="J35" s="1"/>
      <c r="K35" s="1" t="s">
        <v>334</v>
      </c>
      <c r="L35" s="1" t="s">
        <v>368</v>
      </c>
      <c r="M35" s="14"/>
      <c r="N35" s="14"/>
      <c r="O35" s="14"/>
      <c r="P35" s="14"/>
      <c r="Q35" s="14"/>
      <c r="R35" s="14"/>
      <c r="S35" s="14"/>
    </row>
    <row r="36" spans="7:19" ht="18.75">
      <c r="G36" s="55" t="s">
        <v>364</v>
      </c>
      <c r="H36" s="56"/>
      <c r="I36" s="56"/>
      <c r="J36" s="57"/>
      <c r="K36" s="4">
        <v>13.31</v>
      </c>
      <c r="L36" s="3">
        <f>C11</f>
        <v>59502.4</v>
      </c>
      <c r="M36" s="14"/>
      <c r="N36" s="14"/>
      <c r="O36" s="14"/>
      <c r="P36" s="14"/>
      <c r="Q36" s="14"/>
      <c r="R36" s="14"/>
      <c r="S36" s="14"/>
    </row>
    <row r="37" spans="7:19" ht="7.5" customHeight="1">
      <c r="G37" s="1"/>
      <c r="H37" s="1"/>
      <c r="I37" s="1"/>
      <c r="J37" s="1"/>
      <c r="K37" s="1"/>
      <c r="L37" s="1"/>
      <c r="M37" s="14"/>
      <c r="N37" s="14"/>
      <c r="O37" s="14"/>
      <c r="P37" s="14"/>
      <c r="Q37" s="14"/>
      <c r="R37" s="14"/>
      <c r="S37" s="14"/>
    </row>
    <row r="38" spans="7:19" ht="18.75">
      <c r="G38" s="36" t="s">
        <v>365</v>
      </c>
      <c r="H38" s="37"/>
      <c r="I38" s="38"/>
      <c r="J38" s="38"/>
      <c r="K38" s="3"/>
      <c r="L38" s="17">
        <v>73495.23</v>
      </c>
      <c r="M38" s="14"/>
      <c r="N38" s="14"/>
      <c r="O38" s="14"/>
      <c r="P38" s="14"/>
      <c r="Q38" s="14"/>
      <c r="R38" s="14"/>
      <c r="S38" s="14"/>
    </row>
    <row r="39" spans="7:19" ht="15">
      <c r="G39" s="1"/>
      <c r="H39" s="1"/>
      <c r="I39" s="1"/>
      <c r="J39" s="1"/>
      <c r="K39" s="1"/>
      <c r="L39" s="1"/>
      <c r="M39" s="14"/>
      <c r="N39" s="14"/>
      <c r="O39" s="14"/>
      <c r="P39" s="14"/>
      <c r="Q39" s="14"/>
      <c r="R39" s="14"/>
      <c r="S39" s="14"/>
    </row>
    <row r="40" spans="7:19" ht="18.75">
      <c r="G40" s="36" t="s">
        <v>366</v>
      </c>
      <c r="H40" s="37"/>
      <c r="I40" s="39"/>
      <c r="J40" s="38"/>
      <c r="K40" s="38"/>
      <c r="L40" s="24">
        <v>41678.32</v>
      </c>
      <c r="M40" s="30"/>
      <c r="N40" s="14"/>
      <c r="O40" s="14"/>
      <c r="P40" s="14"/>
      <c r="Q40" s="14"/>
      <c r="R40" s="14"/>
      <c r="S40" s="14"/>
    </row>
    <row r="41" spans="7:19" ht="15.75">
      <c r="G41" s="1"/>
      <c r="H41" s="51" t="s">
        <v>331</v>
      </c>
      <c r="I41" s="51"/>
      <c r="J41" s="51"/>
      <c r="K41" s="54">
        <v>7.55</v>
      </c>
      <c r="L41" s="19">
        <f>H23</f>
        <v>0</v>
      </c>
      <c r="M41" s="14"/>
      <c r="N41" s="14"/>
      <c r="O41" s="14"/>
      <c r="P41" s="14"/>
      <c r="Q41" s="14"/>
      <c r="R41" s="14"/>
      <c r="S41" s="14"/>
    </row>
    <row r="42" spans="7:19" ht="15">
      <c r="G42" s="1"/>
      <c r="H42" s="51" t="s">
        <v>317</v>
      </c>
      <c r="I42" s="51"/>
      <c r="J42" s="51"/>
      <c r="K42" s="1" t="s">
        <v>332</v>
      </c>
      <c r="L42" s="1"/>
      <c r="M42" s="14"/>
      <c r="N42" s="14"/>
      <c r="O42" s="14"/>
      <c r="P42" s="14"/>
      <c r="Q42" s="14"/>
      <c r="R42" s="14"/>
      <c r="S42" s="14"/>
    </row>
    <row r="43" spans="7:19" ht="15">
      <c r="G43" s="1"/>
      <c r="H43" s="51" t="s">
        <v>318</v>
      </c>
      <c r="I43" s="51" t="s">
        <v>319</v>
      </c>
      <c r="J43" s="51"/>
      <c r="K43" s="1" t="s">
        <v>333</v>
      </c>
      <c r="L43" s="19"/>
      <c r="M43" s="14"/>
      <c r="N43" s="14"/>
      <c r="O43" s="14"/>
      <c r="P43" s="14"/>
      <c r="Q43" s="14"/>
      <c r="R43" s="14"/>
      <c r="S43" s="14"/>
    </row>
    <row r="44" spans="7:19" ht="15">
      <c r="G44" s="1"/>
      <c r="H44" s="51" t="s">
        <v>320</v>
      </c>
      <c r="I44" s="51"/>
      <c r="J44" s="51"/>
      <c r="K44" s="1"/>
      <c r="L44" s="1"/>
      <c r="M44" s="14"/>
      <c r="N44" s="14"/>
      <c r="O44" s="14"/>
      <c r="P44" s="14"/>
      <c r="Q44" s="14"/>
      <c r="R44" s="14"/>
      <c r="S44" s="14"/>
    </row>
    <row r="45" spans="7:19" ht="15">
      <c r="G45" s="1"/>
      <c r="H45" s="12" t="s">
        <v>150</v>
      </c>
      <c r="I45" s="12" t="s">
        <v>151</v>
      </c>
      <c r="J45" s="12"/>
      <c r="K45" s="52">
        <v>1.68</v>
      </c>
      <c r="L45" s="19">
        <f>G34*K45</f>
        <v>7510.44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12" t="s">
        <v>152</v>
      </c>
      <c r="I46" s="12"/>
      <c r="J46" s="12"/>
      <c r="K46" s="52">
        <v>2.22</v>
      </c>
      <c r="L46" s="19">
        <f>G34*K46</f>
        <v>9924.51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153</v>
      </c>
      <c r="I47" s="12"/>
      <c r="J47" s="12"/>
      <c r="K47" s="52"/>
      <c r="L47" s="19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154</v>
      </c>
      <c r="I48" s="12"/>
      <c r="J48" s="12"/>
      <c r="K48" s="52">
        <v>0.69</v>
      </c>
      <c r="L48" s="19">
        <f>G34*K48</f>
        <v>3084.645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155</v>
      </c>
      <c r="I49" s="12"/>
      <c r="J49" s="12"/>
      <c r="K49" s="52"/>
      <c r="L49" s="19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156</v>
      </c>
      <c r="I50" s="12"/>
      <c r="J50" s="12"/>
      <c r="K50" s="52">
        <v>2</v>
      </c>
      <c r="L50" s="19">
        <f>G34*K50</f>
        <v>8941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157</v>
      </c>
      <c r="I51" s="12"/>
      <c r="J51" s="12" t="s">
        <v>158</v>
      </c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154</v>
      </c>
      <c r="I52" s="12"/>
      <c r="J52" s="12"/>
      <c r="K52" s="52">
        <v>0.57</v>
      </c>
      <c r="L52" s="19">
        <f>G34*K52</f>
        <v>2548.185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159</v>
      </c>
      <c r="I53" s="12"/>
      <c r="J53" s="12"/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160</v>
      </c>
      <c r="I54" s="12"/>
      <c r="J54" s="12"/>
      <c r="K54" s="52">
        <v>0.39</v>
      </c>
      <c r="L54" s="19">
        <f>G34*K54</f>
        <v>1743.4950000000001</v>
      </c>
      <c r="M54" s="14"/>
      <c r="N54" s="14"/>
      <c r="O54" s="14"/>
      <c r="P54" s="14"/>
      <c r="Q54" s="14"/>
      <c r="R54" s="14"/>
      <c r="S54" s="14"/>
    </row>
    <row r="55" spans="7:19" ht="18.75">
      <c r="G55" s="40" t="s">
        <v>61</v>
      </c>
      <c r="H55" s="41"/>
      <c r="I55" s="41"/>
      <c r="J55" s="42" t="s">
        <v>322</v>
      </c>
      <c r="K55" s="42">
        <v>4.66</v>
      </c>
      <c r="L55" s="3">
        <f>G34*K55</f>
        <v>20832.53</v>
      </c>
      <c r="M55" s="14"/>
      <c r="N55" s="14"/>
      <c r="O55" s="14"/>
      <c r="P55" s="14"/>
      <c r="Q55" s="14"/>
      <c r="R55" s="14"/>
      <c r="S55" s="14"/>
    </row>
    <row r="56" spans="7:19" ht="18.75">
      <c r="G56" s="40"/>
      <c r="H56" s="41"/>
      <c r="I56" s="41"/>
      <c r="J56" s="42" t="s">
        <v>138</v>
      </c>
      <c r="K56" s="43"/>
      <c r="L56" s="19">
        <f>L38-L41</f>
        <v>73495.23</v>
      </c>
      <c r="M56" s="14"/>
      <c r="N56" s="14"/>
      <c r="O56" s="14"/>
      <c r="P56" s="14"/>
      <c r="Q56" s="14"/>
      <c r="R56" s="14"/>
      <c r="S56" s="14"/>
    </row>
    <row r="57" spans="7:19" ht="13.5" customHeight="1">
      <c r="G57" s="49" t="s">
        <v>326</v>
      </c>
      <c r="H57" s="49"/>
      <c r="I57" s="49"/>
      <c r="J57" s="49"/>
      <c r="K57" s="50"/>
      <c r="L57" s="1"/>
      <c r="M57" s="14"/>
      <c r="N57" s="14"/>
      <c r="O57" s="14"/>
      <c r="P57" s="14"/>
      <c r="Q57" s="14"/>
      <c r="R57" s="14"/>
      <c r="S57" s="14"/>
    </row>
    <row r="58" spans="7:19" ht="13.5" customHeight="1">
      <c r="G58" s="1" t="s">
        <v>360</v>
      </c>
      <c r="H58" s="1" t="s">
        <v>361</v>
      </c>
      <c r="I58" s="1"/>
      <c r="J58" s="1" t="s">
        <v>362</v>
      </c>
      <c r="K58" s="1">
        <v>1.1</v>
      </c>
      <c r="L58" s="1">
        <v>4915.9</v>
      </c>
      <c r="M58" s="14"/>
      <c r="N58" s="14"/>
      <c r="O58" s="14"/>
      <c r="P58" s="14"/>
      <c r="Q58" s="14"/>
      <c r="R58" s="14"/>
      <c r="S58" s="14"/>
    </row>
    <row r="59" spans="7:19" ht="15">
      <c r="G59" s="1" t="s">
        <v>363</v>
      </c>
      <c r="H59" s="13" t="s">
        <v>351</v>
      </c>
      <c r="I59" s="1"/>
      <c r="J59" s="1"/>
      <c r="K59" s="1" t="s">
        <v>369</v>
      </c>
      <c r="L59" s="1">
        <v>3010.14</v>
      </c>
      <c r="M59" s="14"/>
      <c r="N59" s="14"/>
      <c r="O59" s="14"/>
      <c r="P59" s="14"/>
      <c r="Q59" s="14"/>
      <c r="R59" s="14"/>
      <c r="S59" s="14"/>
    </row>
    <row r="60" spans="7:19" ht="15">
      <c r="G60" s="1"/>
      <c r="H60" s="1"/>
      <c r="I60" s="1"/>
      <c r="J60" s="1"/>
      <c r="K60" s="1"/>
      <c r="L60" s="1"/>
      <c r="M60" s="14"/>
      <c r="N60" s="14"/>
      <c r="O60" s="14"/>
      <c r="P60" s="14"/>
      <c r="Q60" s="14"/>
      <c r="R60" s="14"/>
      <c r="S60" s="14"/>
    </row>
    <row r="61" spans="7:19" ht="15">
      <c r="G61" s="1"/>
      <c r="H61" s="1"/>
      <c r="I61" s="1"/>
      <c r="J61" s="1"/>
      <c r="K61" s="1"/>
      <c r="L61" s="1"/>
      <c r="M61" s="14"/>
      <c r="N61" s="14"/>
      <c r="O61" s="14"/>
      <c r="P61" s="14"/>
      <c r="Q61" s="14"/>
      <c r="R61" s="14"/>
      <c r="S61" s="14"/>
    </row>
    <row r="62" spans="7:19" ht="15">
      <c r="G62" s="1"/>
      <c r="H62" s="1"/>
      <c r="I62" s="1"/>
      <c r="J62" s="1"/>
      <c r="K62" s="1"/>
      <c r="L62" s="1"/>
      <c r="M62" s="14"/>
      <c r="N62" s="14"/>
      <c r="O62" s="14"/>
      <c r="P62" s="14"/>
      <c r="Q62" s="14"/>
      <c r="R62" s="14"/>
      <c r="S62" s="14"/>
    </row>
    <row r="63" spans="7:19" ht="15">
      <c r="G63" s="5" t="s">
        <v>293</v>
      </c>
      <c r="H63" s="5" t="s">
        <v>64</v>
      </c>
      <c r="I63" s="5"/>
      <c r="J63" s="5"/>
      <c r="K63" s="5"/>
      <c r="L63" s="22">
        <v>63821.46</v>
      </c>
      <c r="M63" s="14"/>
      <c r="N63" s="14"/>
      <c r="O63" s="14"/>
      <c r="P63" s="14"/>
      <c r="Q63" s="14"/>
      <c r="R63" s="14"/>
      <c r="S63" s="14"/>
    </row>
    <row r="64" spans="7:19" ht="15" customHeight="1">
      <c r="G64" s="1"/>
      <c r="H64" s="1" t="s">
        <v>294</v>
      </c>
      <c r="I64" s="1"/>
      <c r="J64" s="1"/>
      <c r="K64" s="1"/>
      <c r="L64" s="17">
        <v>54044.01</v>
      </c>
      <c r="M64" s="14"/>
      <c r="N64" s="14"/>
      <c r="O64" s="14"/>
      <c r="P64" s="14"/>
      <c r="Q64" s="14"/>
      <c r="R64" s="14"/>
      <c r="S64" s="14"/>
    </row>
    <row r="65" spans="7:19" ht="15" hidden="1">
      <c r="G65" s="1">
        <v>7</v>
      </c>
      <c r="H65" s="1" t="s">
        <v>66</v>
      </c>
      <c r="I65" s="1"/>
      <c r="J65" s="1"/>
      <c r="K65" s="1" t="s">
        <v>50</v>
      </c>
      <c r="L65" s="1">
        <v>6150.6</v>
      </c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67</v>
      </c>
      <c r="I67" s="1"/>
      <c r="J67" s="1"/>
      <c r="K67" s="1"/>
      <c r="L67" s="20"/>
      <c r="M67" s="31"/>
      <c r="N67" s="14"/>
      <c r="O67" s="14"/>
      <c r="P67" s="14"/>
      <c r="Q67" s="14"/>
      <c r="R67" s="14"/>
      <c r="S67" s="14"/>
    </row>
    <row r="68" spans="7:19" ht="15">
      <c r="G68" s="5"/>
      <c r="H68" s="5" t="s">
        <v>295</v>
      </c>
      <c r="I68" s="5"/>
      <c r="J68" s="5"/>
      <c r="K68" s="5"/>
      <c r="L68" s="53">
        <f>L64+L38-L40</f>
        <v>85860.91999999998</v>
      </c>
      <c r="M68" s="31"/>
      <c r="N68" s="14"/>
      <c r="O68" s="14"/>
      <c r="P68" s="14"/>
      <c r="Q68" s="14"/>
      <c r="R68" s="14"/>
      <c r="S68" s="14"/>
    </row>
    <row r="69" spans="9:19" ht="15.75" thickBot="1">
      <c r="I69" t="s">
        <v>69</v>
      </c>
      <c r="M69" s="14"/>
      <c r="N69" s="14"/>
      <c r="O69" s="14"/>
      <c r="P69" s="14"/>
      <c r="Q69" s="14"/>
      <c r="R69" s="14"/>
      <c r="S69" s="14"/>
    </row>
    <row r="70" spans="7:19" ht="15.75" thickBot="1">
      <c r="G70" s="44" t="s">
        <v>64</v>
      </c>
      <c r="H70" s="45"/>
      <c r="I70" s="45"/>
      <c r="J70" s="45" t="s">
        <v>323</v>
      </c>
      <c r="K70" s="45"/>
      <c r="L70" s="46" t="s">
        <v>324</v>
      </c>
      <c r="M70" s="14"/>
      <c r="N70" s="14"/>
      <c r="O70" s="14"/>
      <c r="P70" s="14"/>
      <c r="Q70" s="14"/>
      <c r="R70" s="14"/>
      <c r="S70" s="14"/>
    </row>
    <row r="71" spans="7:19" ht="15">
      <c r="G71" s="1" t="s">
        <v>135</v>
      </c>
      <c r="H71" s="1" t="s">
        <v>136</v>
      </c>
      <c r="I71" s="1"/>
      <c r="J71" s="1" t="s">
        <v>138</v>
      </c>
      <c r="K71" s="1"/>
      <c r="L71" s="6" t="s">
        <v>139</v>
      </c>
      <c r="M71" s="14"/>
      <c r="N71" s="14"/>
      <c r="O71" s="14"/>
      <c r="P71" s="14"/>
      <c r="Q71" s="14"/>
      <c r="R71" s="14"/>
      <c r="S71" s="14"/>
    </row>
    <row r="72" spans="7:19" ht="15" hidden="1">
      <c r="G72" s="1" t="s">
        <v>133</v>
      </c>
      <c r="H72" s="1"/>
      <c r="I72" s="1">
        <v>5754.45</v>
      </c>
      <c r="J72" s="1">
        <v>2593.14</v>
      </c>
      <c r="K72" s="1"/>
      <c r="L72" s="6">
        <v>3159.81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 t="s">
        <v>162</v>
      </c>
      <c r="H73" s="1">
        <v>3159.81</v>
      </c>
      <c r="I73" s="1">
        <v>5754.45</v>
      </c>
      <c r="J73" s="1">
        <v>4159.35</v>
      </c>
      <c r="K73" s="1"/>
      <c r="L73" s="6">
        <v>4754.91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180</v>
      </c>
      <c r="H74" s="1">
        <v>4754.91</v>
      </c>
      <c r="I74" s="1">
        <v>5754.6</v>
      </c>
      <c r="J74" s="1">
        <v>4638.66</v>
      </c>
      <c r="K74" s="1"/>
      <c r="L74" s="6">
        <v>5870.85</v>
      </c>
      <c r="M74" s="14"/>
      <c r="N74" s="14"/>
      <c r="O74" s="14"/>
      <c r="P74" s="14"/>
      <c r="Q74" s="14"/>
      <c r="R74" s="14"/>
      <c r="S74" s="14"/>
    </row>
    <row r="75" spans="7:19" ht="15" hidden="1">
      <c r="G75" s="12" t="s">
        <v>194</v>
      </c>
      <c r="H75" s="1">
        <v>5870.85</v>
      </c>
      <c r="I75" s="1">
        <v>5754.56</v>
      </c>
      <c r="J75" s="12">
        <v>5931.56</v>
      </c>
      <c r="K75" s="1"/>
      <c r="L75" s="29">
        <v>5693.87</v>
      </c>
      <c r="M75" s="14"/>
      <c r="N75" s="14"/>
      <c r="O75" s="14"/>
      <c r="P75" s="14"/>
      <c r="Q75" s="14"/>
      <c r="R75" s="14"/>
      <c r="S75" s="14"/>
    </row>
    <row r="76" spans="7:19" ht="15" hidden="1">
      <c r="G76" s="1" t="s">
        <v>202</v>
      </c>
      <c r="H76" s="1">
        <v>5693.87</v>
      </c>
      <c r="I76" s="1">
        <v>5754.15</v>
      </c>
      <c r="J76" s="1">
        <v>5311.25</v>
      </c>
      <c r="K76" s="1"/>
      <c r="L76" s="6">
        <v>6136.77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212</v>
      </c>
      <c r="H77" s="1">
        <v>6136.77</v>
      </c>
      <c r="I77" s="1">
        <v>5754.15</v>
      </c>
      <c r="J77" s="1">
        <v>5617.71</v>
      </c>
      <c r="K77" s="1"/>
      <c r="L77" s="6">
        <v>6273.21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215</v>
      </c>
      <c r="H78" s="1">
        <v>6273.21</v>
      </c>
      <c r="I78" s="1">
        <v>5754.15</v>
      </c>
      <c r="J78" s="1">
        <v>4826.36</v>
      </c>
      <c r="K78" s="1"/>
      <c r="L78" s="6">
        <v>7201.01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228</v>
      </c>
      <c r="H79" s="1">
        <v>7201.01</v>
      </c>
      <c r="I79" s="1">
        <v>5754.15</v>
      </c>
      <c r="J79" s="1">
        <v>6286.8</v>
      </c>
      <c r="K79" s="1"/>
      <c r="L79" s="6">
        <v>6668.36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234</v>
      </c>
      <c r="H80" s="1">
        <v>6668.36</v>
      </c>
      <c r="I80" s="1">
        <v>5754.14</v>
      </c>
      <c r="J80" s="1">
        <v>4800.01</v>
      </c>
      <c r="K80" s="1"/>
      <c r="L80" s="6">
        <v>7622.49</v>
      </c>
      <c r="M80" s="14"/>
      <c r="N80" s="14"/>
      <c r="O80" s="14"/>
      <c r="P80" s="14"/>
      <c r="Q80" s="14"/>
      <c r="R80" s="14"/>
      <c r="S80" s="14"/>
    </row>
    <row r="81" spans="7:19" ht="15" hidden="1">
      <c r="G81" s="12" t="s">
        <v>237</v>
      </c>
      <c r="H81" s="12">
        <v>7622.49</v>
      </c>
      <c r="I81" s="12">
        <v>5754.17</v>
      </c>
      <c r="J81" s="12">
        <v>5802.49</v>
      </c>
      <c r="K81" s="1"/>
      <c r="L81" s="29">
        <v>7574.17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244</v>
      </c>
      <c r="H82" s="12">
        <v>7574.17</v>
      </c>
      <c r="I82" s="12">
        <v>5754.14</v>
      </c>
      <c r="J82" s="1">
        <v>4802.31</v>
      </c>
      <c r="K82" s="1"/>
      <c r="L82" s="6">
        <v>8526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255</v>
      </c>
      <c r="H83" s="1">
        <v>8526</v>
      </c>
      <c r="I83" s="1">
        <v>5754.14</v>
      </c>
      <c r="J83" s="1">
        <v>5628.73</v>
      </c>
      <c r="K83" s="1"/>
      <c r="L83" s="6">
        <v>8651.45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270</v>
      </c>
      <c r="H84" s="1">
        <v>8651.45</v>
      </c>
      <c r="I84" s="1">
        <v>5755.2</v>
      </c>
      <c r="J84" s="1">
        <v>7077.78</v>
      </c>
      <c r="K84" s="1"/>
      <c r="L84" s="6">
        <v>7329.92</v>
      </c>
      <c r="M84" s="14"/>
      <c r="N84" s="14"/>
      <c r="O84" s="14"/>
      <c r="P84" s="14"/>
      <c r="Q84" s="14"/>
      <c r="R84" s="14"/>
      <c r="S84" s="14"/>
    </row>
    <row r="85" spans="7:12" ht="15">
      <c r="G85" s="1" t="s">
        <v>350</v>
      </c>
      <c r="H85" s="1">
        <v>10620.71</v>
      </c>
      <c r="I85" s="1">
        <v>5941.66</v>
      </c>
      <c r="J85" s="1">
        <v>6375.76</v>
      </c>
      <c r="K85" s="1"/>
      <c r="L85" s="1">
        <v>10186.61</v>
      </c>
    </row>
    <row r="86" spans="7:12" ht="15">
      <c r="G86" s="1" t="s">
        <v>353</v>
      </c>
      <c r="H86" s="1">
        <v>10186.61</v>
      </c>
      <c r="I86" s="1">
        <v>5941.66</v>
      </c>
      <c r="J86" s="1">
        <v>5580.67</v>
      </c>
      <c r="K86" s="1"/>
      <c r="L86" s="1">
        <v>10737.65</v>
      </c>
    </row>
    <row r="87" spans="7:12" ht="15">
      <c r="G87" s="1" t="s">
        <v>354</v>
      </c>
      <c r="H87" s="1">
        <v>10737.65</v>
      </c>
      <c r="I87" s="1">
        <v>6135.3</v>
      </c>
      <c r="J87" s="1">
        <v>5471.18</v>
      </c>
      <c r="K87" s="1"/>
      <c r="L87" s="1">
        <v>11530.02</v>
      </c>
    </row>
    <row r="88" spans="7:12" ht="15">
      <c r="G88" s="1" t="s">
        <v>360</v>
      </c>
      <c r="H88" s="1">
        <v>11530.02</v>
      </c>
      <c r="I88" s="1">
        <v>6135.31</v>
      </c>
      <c r="J88" s="1">
        <v>7699.71</v>
      </c>
      <c r="K88" s="1"/>
      <c r="L88" s="1">
        <v>9965.62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S89"/>
  <sheetViews>
    <sheetView zoomScalePageLayoutView="0" workbookViewId="0" topLeftCell="A38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2.8515625" style="0" customWidth="1"/>
    <col min="9" max="9" width="12.8515625" style="0" customWidth="1"/>
    <col min="10" max="10" width="16.57421875" style="0" customWidth="1"/>
    <col min="12" max="12" width="14.2812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371</v>
      </c>
    </row>
    <row r="7" spans="1:8" ht="15">
      <c r="A7" s="8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14"/>
    </row>
    <row r="8" spans="1:8" ht="15">
      <c r="A8" s="9"/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14"/>
    </row>
    <row r="9" spans="1:8" ht="15">
      <c r="A9" s="9" t="s">
        <v>280</v>
      </c>
      <c r="B9" s="62">
        <v>20605.54</v>
      </c>
      <c r="C9" s="62">
        <v>0</v>
      </c>
      <c r="D9" s="62">
        <v>418.69</v>
      </c>
      <c r="E9" s="9"/>
      <c r="F9" s="62">
        <f>D9</f>
        <v>418.69</v>
      </c>
      <c r="G9" s="17">
        <v>201.86</v>
      </c>
      <c r="H9" s="14"/>
    </row>
    <row r="10" spans="1:8" ht="15">
      <c r="A10" s="1" t="s">
        <v>11</v>
      </c>
      <c r="B10" s="17">
        <v>121908.81</v>
      </c>
      <c r="C10" s="17">
        <v>59502.4</v>
      </c>
      <c r="D10" s="17">
        <v>51085.16</v>
      </c>
      <c r="E10" s="1"/>
      <c r="F10" s="17">
        <f>D10</f>
        <v>51085.16</v>
      </c>
      <c r="G10" s="17">
        <v>130326.05</v>
      </c>
      <c r="H10" s="14"/>
    </row>
    <row r="11" spans="1:10" ht="15">
      <c r="A11" s="1" t="s">
        <v>12</v>
      </c>
      <c r="B11" s="1"/>
      <c r="C11" s="17">
        <f>SUM(C9:C10)</f>
        <v>59502.4</v>
      </c>
      <c r="D11" s="1"/>
      <c r="E11" s="1"/>
      <c r="F11" s="17">
        <f>SUM(F9:F10)</f>
        <v>51503.850000000006</v>
      </c>
      <c r="G11" s="1"/>
      <c r="H11" s="14"/>
      <c r="J11" t="s">
        <v>77</v>
      </c>
    </row>
    <row r="15" spans="1:13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8" t="s">
        <v>13</v>
      </c>
      <c r="B16" s="8"/>
      <c r="C16" s="578" t="s">
        <v>14</v>
      </c>
      <c r="D16" s="575"/>
      <c r="E16" s="58"/>
      <c r="F16" s="58"/>
      <c r="G16" s="8" t="s">
        <v>367</v>
      </c>
      <c r="H16" s="59"/>
      <c r="I16" s="14"/>
      <c r="J16" s="14"/>
      <c r="K16" s="14"/>
      <c r="L16" s="14"/>
      <c r="M16" s="14"/>
    </row>
    <row r="17" spans="1:13" ht="15">
      <c r="A17" s="9"/>
      <c r="B17" s="9"/>
      <c r="C17" s="579"/>
      <c r="D17" s="577"/>
      <c r="E17" s="60"/>
      <c r="F17" s="60"/>
      <c r="G17" s="9"/>
      <c r="H17" s="61" t="s">
        <v>20</v>
      </c>
      <c r="I17" s="14"/>
      <c r="J17" s="14"/>
      <c r="K17" s="14"/>
      <c r="L17" s="14"/>
      <c r="M17" s="14"/>
    </row>
    <row r="18" spans="1:13" ht="15">
      <c r="A18" s="9"/>
      <c r="B18" s="9" t="s">
        <v>315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</row>
    <row r="19" spans="1:13" ht="15">
      <c r="A19" s="1" t="s">
        <v>370</v>
      </c>
      <c r="B19" s="1" t="s">
        <v>373</v>
      </c>
      <c r="C19" s="1"/>
      <c r="D19" s="1" t="s">
        <v>362</v>
      </c>
      <c r="E19" s="1">
        <v>1.1</v>
      </c>
      <c r="F19" s="1"/>
      <c r="G19" s="1"/>
      <c r="H19" s="17">
        <v>4915.9</v>
      </c>
      <c r="I19" s="14"/>
      <c r="J19" s="14"/>
      <c r="K19" s="14"/>
      <c r="L19" s="14"/>
      <c r="M19" s="28"/>
    </row>
    <row r="20" spans="1:13" ht="15">
      <c r="A20" s="1"/>
      <c r="B20" s="13"/>
      <c r="C20" s="1"/>
      <c r="D20" s="1"/>
      <c r="E20" s="1"/>
      <c r="F20" s="1"/>
      <c r="G20" s="1"/>
      <c r="H20" s="1"/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 t="s">
        <v>28</v>
      </c>
      <c r="H21" s="17">
        <f>SUM(H19:H20)</f>
        <v>4915.9</v>
      </c>
      <c r="I21" s="14"/>
      <c r="J21" s="14"/>
      <c r="K21" s="14"/>
      <c r="L21" s="14"/>
      <c r="M21" s="28"/>
    </row>
    <row r="22" spans="1:13" ht="1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  <c r="L22" s="14"/>
      <c r="M22" s="14"/>
    </row>
    <row r="23" spans="1:13" ht="15">
      <c r="A23" s="1"/>
      <c r="B23" s="1"/>
      <c r="C23" s="32"/>
      <c r="D23" s="32"/>
      <c r="E23" s="63"/>
      <c r="F23" s="63"/>
      <c r="G23" s="63"/>
      <c r="H23" s="64"/>
      <c r="I23" s="14"/>
      <c r="J23" s="14"/>
      <c r="K23" s="14"/>
      <c r="L23" s="14"/>
      <c r="M23" s="14"/>
    </row>
    <row r="24" spans="1:13" ht="15">
      <c r="A24" s="1"/>
      <c r="B24" s="12" t="s">
        <v>316</v>
      </c>
      <c r="C24" s="32"/>
      <c r="D24" s="32"/>
      <c r="E24" s="17"/>
      <c r="F24" s="1">
        <v>4470.5</v>
      </c>
      <c r="G24" s="1">
        <v>7.55</v>
      </c>
      <c r="H24" s="19">
        <f>F24*G24</f>
        <v>33752.275</v>
      </c>
      <c r="I24" s="14"/>
      <c r="J24" s="14"/>
      <c r="K24" s="14"/>
      <c r="L24" s="14"/>
      <c r="M24" s="14"/>
    </row>
    <row r="25" spans="1:13" ht="15">
      <c r="A25" s="1"/>
      <c r="B25" s="12" t="s">
        <v>317</v>
      </c>
      <c r="C25" s="12" t="s">
        <v>319</v>
      </c>
      <c r="D25" s="32"/>
      <c r="E25" s="17"/>
      <c r="F25" s="1"/>
      <c r="G25" s="1"/>
      <c r="H25" s="19"/>
      <c r="I25" s="14"/>
      <c r="J25" s="14"/>
      <c r="K25" s="14"/>
      <c r="L25" s="14"/>
      <c r="M25" s="14"/>
    </row>
    <row r="26" spans="1:13" ht="15">
      <c r="A26" s="1"/>
      <c r="B26" s="12" t="s">
        <v>318</v>
      </c>
      <c r="C26" s="32"/>
      <c r="D26" s="32"/>
      <c r="E26" s="17"/>
      <c r="F26" s="1"/>
      <c r="G26" s="1"/>
      <c r="H26" s="19"/>
      <c r="I26" s="14"/>
      <c r="J26" s="14"/>
      <c r="K26" s="14"/>
      <c r="L26" s="14"/>
      <c r="M26" s="14"/>
    </row>
    <row r="27" spans="1:13" ht="15">
      <c r="A27" s="1"/>
      <c r="B27" s="12" t="s">
        <v>320</v>
      </c>
      <c r="C27" s="1"/>
      <c r="D27" s="1"/>
      <c r="E27" s="1"/>
      <c r="F27" s="1"/>
      <c r="G27" s="1"/>
      <c r="H27" s="1"/>
      <c r="I27" s="14"/>
      <c r="J27" s="14"/>
      <c r="K27" s="14"/>
      <c r="L27" s="14"/>
      <c r="M27" s="14"/>
    </row>
    <row r="28" spans="1:13" ht="15">
      <c r="A28" s="1"/>
      <c r="B28" s="1"/>
      <c r="C28" s="1"/>
      <c r="D28" s="1"/>
      <c r="E28" s="1"/>
      <c r="F28" s="1"/>
      <c r="G28" s="1"/>
      <c r="H28" s="1"/>
      <c r="I28" s="14"/>
      <c r="J28" s="14"/>
      <c r="K28" s="14"/>
      <c r="L28" s="14"/>
      <c r="M28" s="14"/>
    </row>
    <row r="29" spans="1:13" ht="15">
      <c r="A29" s="1"/>
      <c r="B29" s="1"/>
      <c r="C29" s="1"/>
      <c r="D29" s="1"/>
      <c r="E29" s="1"/>
      <c r="F29" s="1"/>
      <c r="G29" s="5" t="s">
        <v>31</v>
      </c>
      <c r="H29" s="22">
        <f>SUM(H21:H28)</f>
        <v>38668.175</v>
      </c>
      <c r="I29" s="14"/>
      <c r="J29" s="14"/>
      <c r="K29" s="14"/>
      <c r="L29" s="14"/>
      <c r="M29" s="14"/>
    </row>
    <row r="30" ht="15" customHeight="1" hidden="1"/>
    <row r="31" ht="15" customHeight="1" hidden="1"/>
    <row r="32" spans="7:12" ht="18.75">
      <c r="G32" t="s">
        <v>345</v>
      </c>
      <c r="H32" s="47" t="s">
        <v>43</v>
      </c>
      <c r="I32" s="47"/>
      <c r="J32" s="47" t="s">
        <v>173</v>
      </c>
      <c r="K32" s="47"/>
      <c r="L32" s="47"/>
    </row>
    <row r="33" spans="8:12" ht="18.75">
      <c r="H33" s="47"/>
      <c r="I33" s="47" t="s">
        <v>174</v>
      </c>
      <c r="J33" s="47" t="s">
        <v>71</v>
      </c>
      <c r="K33" s="47"/>
      <c r="L33" s="47"/>
    </row>
    <row r="34" spans="7:19" ht="18.75">
      <c r="G34" s="48">
        <v>4470.5</v>
      </c>
      <c r="H34" s="47"/>
      <c r="I34" s="47" t="str">
        <f>E3</f>
        <v>май   2013г</v>
      </c>
      <c r="J34" s="47"/>
      <c r="K34" s="47"/>
      <c r="L34" s="47"/>
      <c r="M34" s="14"/>
      <c r="N34" s="14"/>
      <c r="O34" s="14"/>
      <c r="P34" s="14"/>
      <c r="Q34" s="14"/>
      <c r="R34" s="14"/>
      <c r="S34" s="14"/>
    </row>
    <row r="35" spans="7:19" ht="15">
      <c r="G35" s="1" t="s">
        <v>45</v>
      </c>
      <c r="H35" s="1"/>
      <c r="I35" s="1"/>
      <c r="J35" s="1"/>
      <c r="K35" s="1" t="s">
        <v>334</v>
      </c>
      <c r="L35" s="1" t="s">
        <v>368</v>
      </c>
      <c r="M35" s="14"/>
      <c r="N35" s="14"/>
      <c r="O35" s="14"/>
      <c r="P35" s="14"/>
      <c r="Q35" s="14"/>
      <c r="R35" s="14"/>
      <c r="S35" s="14"/>
    </row>
    <row r="36" spans="7:19" ht="18.75">
      <c r="G36" s="55" t="s">
        <v>364</v>
      </c>
      <c r="H36" s="56"/>
      <c r="I36" s="56"/>
      <c r="J36" s="57"/>
      <c r="K36" s="4">
        <v>13.31</v>
      </c>
      <c r="L36" s="3">
        <f>C11</f>
        <v>59502.4</v>
      </c>
      <c r="M36" s="14"/>
      <c r="N36" s="14"/>
      <c r="O36" s="14"/>
      <c r="P36" s="14"/>
      <c r="Q36" s="14"/>
      <c r="R36" s="14"/>
      <c r="S36" s="14"/>
    </row>
    <row r="37" spans="7:19" ht="7.5" customHeight="1">
      <c r="G37" s="1"/>
      <c r="H37" s="1"/>
      <c r="I37" s="1"/>
      <c r="J37" s="1"/>
      <c r="K37" s="1"/>
      <c r="L37" s="1"/>
      <c r="M37" s="14"/>
      <c r="N37" s="14"/>
      <c r="O37" s="14"/>
      <c r="P37" s="14"/>
      <c r="Q37" s="14"/>
      <c r="R37" s="14"/>
      <c r="S37" s="14"/>
    </row>
    <row r="38" spans="7:19" ht="18.75">
      <c r="G38" s="36" t="s">
        <v>365</v>
      </c>
      <c r="H38" s="37"/>
      <c r="I38" s="38"/>
      <c r="J38" s="38"/>
      <c r="K38" s="3"/>
      <c r="L38" s="17">
        <v>51503.85</v>
      </c>
      <c r="M38" s="14"/>
      <c r="N38" s="14"/>
      <c r="O38" s="14"/>
      <c r="P38" s="14"/>
      <c r="Q38" s="14"/>
      <c r="R38" s="14"/>
      <c r="S38" s="14"/>
    </row>
    <row r="39" spans="7:19" ht="15">
      <c r="G39" s="1"/>
      <c r="H39" s="1"/>
      <c r="I39" s="1"/>
      <c r="J39" s="1"/>
      <c r="K39" s="1"/>
      <c r="L39" s="1"/>
      <c r="M39" s="14"/>
      <c r="N39" s="14"/>
      <c r="O39" s="14"/>
      <c r="P39" s="14"/>
      <c r="Q39" s="14"/>
      <c r="R39" s="14"/>
      <c r="S39" s="14"/>
    </row>
    <row r="40" spans="7:19" ht="18.75">
      <c r="G40" s="36" t="s">
        <v>366</v>
      </c>
      <c r="H40" s="37"/>
      <c r="I40" s="39"/>
      <c r="J40" s="38"/>
      <c r="K40" s="38"/>
      <c r="L40" s="24">
        <v>38668.18</v>
      </c>
      <c r="M40" s="30"/>
      <c r="N40" s="14"/>
      <c r="O40" s="14"/>
      <c r="P40" s="14"/>
      <c r="Q40" s="14"/>
      <c r="R40" s="14"/>
      <c r="S40" s="14"/>
    </row>
    <row r="41" spans="7:19" ht="15.75">
      <c r="G41" s="1"/>
      <c r="H41" s="51" t="s">
        <v>331</v>
      </c>
      <c r="I41" s="51"/>
      <c r="J41" s="51"/>
      <c r="K41" s="54">
        <v>7.55</v>
      </c>
      <c r="L41" s="19">
        <f>H23</f>
        <v>0</v>
      </c>
      <c r="M41" s="14"/>
      <c r="N41" s="14"/>
      <c r="O41" s="14"/>
      <c r="P41" s="14"/>
      <c r="Q41" s="14"/>
      <c r="R41" s="14"/>
      <c r="S41" s="14"/>
    </row>
    <row r="42" spans="7:19" ht="15">
      <c r="G42" s="1"/>
      <c r="H42" s="51" t="s">
        <v>317</v>
      </c>
      <c r="I42" s="51"/>
      <c r="J42" s="51"/>
      <c r="K42" s="1" t="s">
        <v>332</v>
      </c>
      <c r="L42" s="1"/>
      <c r="M42" s="14"/>
      <c r="N42" s="14"/>
      <c r="O42" s="14"/>
      <c r="P42" s="14"/>
      <c r="Q42" s="14"/>
      <c r="R42" s="14"/>
      <c r="S42" s="14"/>
    </row>
    <row r="43" spans="7:19" ht="15">
      <c r="G43" s="1"/>
      <c r="H43" s="51" t="s">
        <v>318</v>
      </c>
      <c r="I43" s="51" t="s">
        <v>319</v>
      </c>
      <c r="J43" s="51"/>
      <c r="K43" s="1" t="s">
        <v>333</v>
      </c>
      <c r="L43" s="19">
        <f>G34*K41</f>
        <v>33752.275</v>
      </c>
      <c r="M43" s="14"/>
      <c r="N43" s="14"/>
      <c r="O43" s="14"/>
      <c r="P43" s="14"/>
      <c r="Q43" s="14"/>
      <c r="R43" s="14"/>
      <c r="S43" s="14"/>
    </row>
    <row r="44" spans="7:19" ht="15">
      <c r="G44" s="1"/>
      <c r="H44" s="51" t="s">
        <v>320</v>
      </c>
      <c r="I44" s="51"/>
      <c r="J44" s="51"/>
      <c r="K44" s="1"/>
      <c r="L44" s="1"/>
      <c r="M44" s="14"/>
      <c r="N44" s="14"/>
      <c r="O44" s="14"/>
      <c r="P44" s="14"/>
      <c r="Q44" s="14"/>
      <c r="R44" s="14"/>
      <c r="S44" s="14"/>
    </row>
    <row r="45" spans="7:19" ht="15">
      <c r="G45" s="1"/>
      <c r="H45" s="12" t="s">
        <v>150</v>
      </c>
      <c r="I45" s="12" t="s">
        <v>151</v>
      </c>
      <c r="J45" s="12"/>
      <c r="K45" s="52">
        <v>1.68</v>
      </c>
      <c r="L45" s="19">
        <f>G34*K45</f>
        <v>7510.44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12" t="s">
        <v>152</v>
      </c>
      <c r="I46" s="12"/>
      <c r="J46" s="12"/>
      <c r="K46" s="52">
        <v>2.22</v>
      </c>
      <c r="L46" s="19">
        <f>G34*K46</f>
        <v>9924.51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153</v>
      </c>
      <c r="I47" s="12"/>
      <c r="J47" s="12"/>
      <c r="K47" s="52"/>
      <c r="L47" s="19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154</v>
      </c>
      <c r="I48" s="12"/>
      <c r="J48" s="12"/>
      <c r="K48" s="52">
        <v>0.69</v>
      </c>
      <c r="L48" s="19">
        <f>G34*K48</f>
        <v>3084.645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155</v>
      </c>
      <c r="I49" s="12"/>
      <c r="J49" s="12"/>
      <c r="K49" s="52"/>
      <c r="L49" s="19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156</v>
      </c>
      <c r="I50" s="12"/>
      <c r="J50" s="12"/>
      <c r="K50" s="52">
        <v>2</v>
      </c>
      <c r="L50" s="19">
        <f>G34*K50</f>
        <v>8941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157</v>
      </c>
      <c r="I51" s="12"/>
      <c r="J51" s="12" t="s">
        <v>158</v>
      </c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154</v>
      </c>
      <c r="I52" s="12"/>
      <c r="J52" s="12"/>
      <c r="K52" s="52">
        <v>0.57</v>
      </c>
      <c r="L52" s="19">
        <f>G34*K52</f>
        <v>2548.185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159</v>
      </c>
      <c r="I53" s="12"/>
      <c r="J53" s="12"/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160</v>
      </c>
      <c r="I54" s="12"/>
      <c r="J54" s="12"/>
      <c r="K54" s="52">
        <v>0.39</v>
      </c>
      <c r="L54" s="19">
        <f>G34*K54</f>
        <v>1743.4950000000001</v>
      </c>
      <c r="M54" s="14"/>
      <c r="N54" s="14"/>
      <c r="O54" s="14"/>
      <c r="P54" s="14"/>
      <c r="Q54" s="14"/>
      <c r="R54" s="14"/>
      <c r="S54" s="14"/>
    </row>
    <row r="55" spans="7:19" ht="18.75">
      <c r="G55" s="40" t="s">
        <v>61</v>
      </c>
      <c r="H55" s="41"/>
      <c r="I55" s="41"/>
      <c r="J55" s="42" t="s">
        <v>322</v>
      </c>
      <c r="K55" s="42">
        <v>4.66</v>
      </c>
      <c r="L55" s="3">
        <f>G34*K55</f>
        <v>20832.53</v>
      </c>
      <c r="M55" s="14"/>
      <c r="N55" s="14"/>
      <c r="O55" s="14"/>
      <c r="P55" s="14"/>
      <c r="Q55" s="14"/>
      <c r="R55" s="14"/>
      <c r="S55" s="14"/>
    </row>
    <row r="56" spans="7:19" ht="18.75">
      <c r="G56" s="40"/>
      <c r="H56" s="41"/>
      <c r="I56" s="41"/>
      <c r="J56" s="42" t="s">
        <v>138</v>
      </c>
      <c r="K56" s="43"/>
      <c r="L56" s="19">
        <f>L38-L41</f>
        <v>51503.85</v>
      </c>
      <c r="M56" s="14"/>
      <c r="N56" s="14"/>
      <c r="O56" s="14"/>
      <c r="P56" s="14"/>
      <c r="Q56" s="14"/>
      <c r="R56" s="14"/>
      <c r="S56" s="14"/>
    </row>
    <row r="57" spans="7:19" ht="13.5" customHeight="1">
      <c r="G57" s="49" t="s">
        <v>326</v>
      </c>
      <c r="H57" s="49"/>
      <c r="I57" s="49"/>
      <c r="J57" s="49"/>
      <c r="K57" s="50"/>
      <c r="L57" s="1"/>
      <c r="M57" s="14"/>
      <c r="N57" s="14"/>
      <c r="O57" s="14"/>
      <c r="P57" s="14"/>
      <c r="Q57" s="14"/>
      <c r="R57" s="14"/>
      <c r="S57" s="14"/>
    </row>
    <row r="58" spans="7:19" ht="13.5" customHeight="1">
      <c r="G58" s="1" t="s">
        <v>372</v>
      </c>
      <c r="H58" s="1" t="s">
        <v>361</v>
      </c>
      <c r="I58" s="1"/>
      <c r="J58" s="1" t="s">
        <v>362</v>
      </c>
      <c r="K58" s="1">
        <v>1.1</v>
      </c>
      <c r="L58" s="1">
        <v>4915.9</v>
      </c>
      <c r="M58" s="14"/>
      <c r="N58" s="14"/>
      <c r="O58" s="14"/>
      <c r="P58" s="14"/>
      <c r="Q58" s="14"/>
      <c r="R58" s="14"/>
      <c r="S58" s="14"/>
    </row>
    <row r="59" spans="7:19" ht="15">
      <c r="G59" s="1"/>
      <c r="H59" s="13"/>
      <c r="I59" s="1"/>
      <c r="J59" s="1"/>
      <c r="K59" s="1"/>
      <c r="L59" s="1"/>
      <c r="M59" s="14"/>
      <c r="N59" s="14"/>
      <c r="O59" s="14"/>
      <c r="P59" s="14"/>
      <c r="Q59" s="14"/>
      <c r="R59" s="14"/>
      <c r="S59" s="14"/>
    </row>
    <row r="60" spans="7:19" ht="15">
      <c r="G60" s="1"/>
      <c r="H60" s="1"/>
      <c r="I60" s="1"/>
      <c r="J60" s="1"/>
      <c r="K60" s="1"/>
      <c r="L60" s="1"/>
      <c r="M60" s="14"/>
      <c r="N60" s="14"/>
      <c r="O60" s="14"/>
      <c r="P60" s="14"/>
      <c r="Q60" s="14"/>
      <c r="R60" s="14"/>
      <c r="S60" s="14"/>
    </row>
    <row r="61" spans="7:19" ht="15">
      <c r="G61" s="1"/>
      <c r="H61" s="1"/>
      <c r="I61" s="1"/>
      <c r="J61" s="1"/>
      <c r="K61" s="1"/>
      <c r="L61" s="1"/>
      <c r="M61" s="14"/>
      <c r="N61" s="14"/>
      <c r="O61" s="14"/>
      <c r="P61" s="14"/>
      <c r="Q61" s="14"/>
      <c r="R61" s="14"/>
      <c r="S61" s="14"/>
    </row>
    <row r="62" spans="7:19" ht="15">
      <c r="G62" s="1"/>
      <c r="H62" s="1"/>
      <c r="I62" s="1"/>
      <c r="J62" s="1"/>
      <c r="K62" s="1"/>
      <c r="L62" s="1"/>
      <c r="M62" s="14"/>
      <c r="N62" s="14"/>
      <c r="O62" s="14"/>
      <c r="P62" s="14"/>
      <c r="Q62" s="14"/>
      <c r="R62" s="14"/>
      <c r="S62" s="14"/>
    </row>
    <row r="63" spans="7:19" ht="15">
      <c r="G63" s="5" t="s">
        <v>293</v>
      </c>
      <c r="H63" s="5" t="s">
        <v>64</v>
      </c>
      <c r="I63" s="5"/>
      <c r="J63" s="5"/>
      <c r="K63" s="5"/>
      <c r="L63" s="22">
        <v>69369.07</v>
      </c>
      <c r="M63" s="14"/>
      <c r="N63" s="14"/>
      <c r="O63" s="14"/>
      <c r="P63" s="14"/>
      <c r="Q63" s="14"/>
      <c r="R63" s="14"/>
      <c r="S63" s="14"/>
    </row>
    <row r="64" spans="7:19" ht="15" customHeight="1">
      <c r="G64" s="1"/>
      <c r="H64" s="1" t="s">
        <v>294</v>
      </c>
      <c r="I64" s="1"/>
      <c r="J64" s="1"/>
      <c r="K64" s="1"/>
      <c r="L64" s="17">
        <v>85860.92</v>
      </c>
      <c r="M64" s="14"/>
      <c r="N64" s="14"/>
      <c r="O64" s="14"/>
      <c r="P64" s="14"/>
      <c r="Q64" s="14"/>
      <c r="R64" s="14"/>
      <c r="S64" s="14"/>
    </row>
    <row r="65" spans="7:19" ht="15" hidden="1">
      <c r="G65" s="1">
        <v>7</v>
      </c>
      <c r="H65" s="1" t="s">
        <v>66</v>
      </c>
      <c r="I65" s="1"/>
      <c r="J65" s="1"/>
      <c r="K65" s="1" t="s">
        <v>50</v>
      </c>
      <c r="L65" s="1">
        <v>6150.6</v>
      </c>
      <c r="M65" s="14"/>
      <c r="N65" s="14"/>
      <c r="O65" s="14"/>
      <c r="P65" s="14"/>
      <c r="Q65" s="14"/>
      <c r="R65" s="14"/>
      <c r="S65" s="14"/>
    </row>
    <row r="66" spans="7:19" ht="15">
      <c r="G66" s="1"/>
      <c r="H66" s="1"/>
      <c r="I66" s="1"/>
      <c r="J66" s="1"/>
      <c r="K66" s="1"/>
      <c r="L66" s="1"/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 t="s">
        <v>67</v>
      </c>
      <c r="I67" s="1"/>
      <c r="J67" s="1"/>
      <c r="K67" s="1"/>
      <c r="L67" s="20"/>
      <c r="M67" s="31"/>
      <c r="N67" s="14"/>
      <c r="O67" s="14"/>
      <c r="P67" s="14"/>
      <c r="Q67" s="14"/>
      <c r="R67" s="14"/>
      <c r="S67" s="14"/>
    </row>
    <row r="68" spans="7:19" ht="15">
      <c r="G68" s="5"/>
      <c r="H68" s="5" t="s">
        <v>295</v>
      </c>
      <c r="I68" s="5"/>
      <c r="J68" s="5"/>
      <c r="K68" s="5"/>
      <c r="L68" s="53">
        <f>L64+L38-L40</f>
        <v>98696.59</v>
      </c>
      <c r="M68" s="31"/>
      <c r="N68" s="14"/>
      <c r="O68" s="14"/>
      <c r="P68" s="14"/>
      <c r="Q68" s="14"/>
      <c r="R68" s="14"/>
      <c r="S68" s="14"/>
    </row>
    <row r="69" spans="9:19" ht="15.75" thickBot="1">
      <c r="I69" t="s">
        <v>69</v>
      </c>
      <c r="M69" s="14"/>
      <c r="N69" s="14"/>
      <c r="O69" s="14"/>
      <c r="P69" s="14"/>
      <c r="Q69" s="14"/>
      <c r="R69" s="14"/>
      <c r="S69" s="14"/>
    </row>
    <row r="70" spans="7:19" ht="15.75" thickBot="1">
      <c r="G70" s="44" t="s">
        <v>64</v>
      </c>
      <c r="H70" s="45"/>
      <c r="I70" s="45"/>
      <c r="J70" s="45" t="s">
        <v>323</v>
      </c>
      <c r="K70" s="45"/>
      <c r="L70" s="46" t="s">
        <v>324</v>
      </c>
      <c r="M70" s="14"/>
      <c r="N70" s="14"/>
      <c r="O70" s="14"/>
      <c r="P70" s="14"/>
      <c r="Q70" s="14"/>
      <c r="R70" s="14"/>
      <c r="S70" s="14"/>
    </row>
    <row r="71" spans="7:19" ht="15">
      <c r="G71" s="1" t="s">
        <v>135</v>
      </c>
      <c r="H71" s="1" t="s">
        <v>136</v>
      </c>
      <c r="I71" s="1"/>
      <c r="J71" s="1" t="s">
        <v>138</v>
      </c>
      <c r="K71" s="1"/>
      <c r="L71" s="6" t="s">
        <v>139</v>
      </c>
      <c r="M71" s="14"/>
      <c r="N71" s="14"/>
      <c r="O71" s="14"/>
      <c r="P71" s="14"/>
      <c r="Q71" s="14"/>
      <c r="R71" s="14"/>
      <c r="S71" s="14"/>
    </row>
    <row r="72" spans="7:19" ht="15" hidden="1">
      <c r="G72" s="1" t="s">
        <v>133</v>
      </c>
      <c r="H72" s="1"/>
      <c r="I72" s="1">
        <v>5754.45</v>
      </c>
      <c r="J72" s="1">
        <v>2593.14</v>
      </c>
      <c r="K72" s="1"/>
      <c r="L72" s="6">
        <v>3159.81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 t="s">
        <v>162</v>
      </c>
      <c r="H73" s="1">
        <v>3159.81</v>
      </c>
      <c r="I73" s="1">
        <v>5754.45</v>
      </c>
      <c r="J73" s="1">
        <v>4159.35</v>
      </c>
      <c r="K73" s="1"/>
      <c r="L73" s="6">
        <v>4754.91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180</v>
      </c>
      <c r="H74" s="1">
        <v>4754.91</v>
      </c>
      <c r="I74" s="1">
        <v>5754.6</v>
      </c>
      <c r="J74" s="1">
        <v>4638.66</v>
      </c>
      <c r="K74" s="1"/>
      <c r="L74" s="6">
        <v>5870.85</v>
      </c>
      <c r="M74" s="14"/>
      <c r="N74" s="14"/>
      <c r="O74" s="14"/>
      <c r="P74" s="14"/>
      <c r="Q74" s="14"/>
      <c r="R74" s="14"/>
      <c r="S74" s="14"/>
    </row>
    <row r="75" spans="7:19" ht="15" hidden="1">
      <c r="G75" s="12" t="s">
        <v>194</v>
      </c>
      <c r="H75" s="1">
        <v>5870.85</v>
      </c>
      <c r="I75" s="1">
        <v>5754.56</v>
      </c>
      <c r="J75" s="12">
        <v>5931.56</v>
      </c>
      <c r="K75" s="1"/>
      <c r="L75" s="29">
        <v>5693.87</v>
      </c>
      <c r="M75" s="14"/>
      <c r="N75" s="14"/>
      <c r="O75" s="14"/>
      <c r="P75" s="14"/>
      <c r="Q75" s="14"/>
      <c r="R75" s="14"/>
      <c r="S75" s="14"/>
    </row>
    <row r="76" spans="7:19" ht="15" hidden="1">
      <c r="G76" s="1" t="s">
        <v>202</v>
      </c>
      <c r="H76" s="1">
        <v>5693.87</v>
      </c>
      <c r="I76" s="1">
        <v>5754.15</v>
      </c>
      <c r="J76" s="1">
        <v>5311.25</v>
      </c>
      <c r="K76" s="1"/>
      <c r="L76" s="6">
        <v>6136.77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212</v>
      </c>
      <c r="H77" s="1">
        <v>6136.77</v>
      </c>
      <c r="I77" s="1">
        <v>5754.15</v>
      </c>
      <c r="J77" s="1">
        <v>5617.71</v>
      </c>
      <c r="K77" s="1"/>
      <c r="L77" s="6">
        <v>6273.21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215</v>
      </c>
      <c r="H78" s="1">
        <v>6273.21</v>
      </c>
      <c r="I78" s="1">
        <v>5754.15</v>
      </c>
      <c r="J78" s="1">
        <v>4826.36</v>
      </c>
      <c r="K78" s="1"/>
      <c r="L78" s="6">
        <v>7201.01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228</v>
      </c>
      <c r="H79" s="1">
        <v>7201.01</v>
      </c>
      <c r="I79" s="1">
        <v>5754.15</v>
      </c>
      <c r="J79" s="1">
        <v>6286.8</v>
      </c>
      <c r="K79" s="1"/>
      <c r="L79" s="6">
        <v>6668.36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234</v>
      </c>
      <c r="H80" s="1">
        <v>6668.36</v>
      </c>
      <c r="I80" s="1">
        <v>5754.14</v>
      </c>
      <c r="J80" s="1">
        <v>4800.01</v>
      </c>
      <c r="K80" s="1"/>
      <c r="L80" s="6">
        <v>7622.49</v>
      </c>
      <c r="M80" s="14"/>
      <c r="N80" s="14"/>
      <c r="O80" s="14"/>
      <c r="P80" s="14"/>
      <c r="Q80" s="14"/>
      <c r="R80" s="14"/>
      <c r="S80" s="14"/>
    </row>
    <row r="81" spans="7:19" ht="15" hidden="1">
      <c r="G81" s="12" t="s">
        <v>237</v>
      </c>
      <c r="H81" s="12">
        <v>7622.49</v>
      </c>
      <c r="I81" s="12">
        <v>5754.17</v>
      </c>
      <c r="J81" s="12">
        <v>5802.49</v>
      </c>
      <c r="K81" s="1"/>
      <c r="L81" s="29">
        <v>7574.17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244</v>
      </c>
      <c r="H82" s="12">
        <v>7574.17</v>
      </c>
      <c r="I82" s="12">
        <v>5754.14</v>
      </c>
      <c r="J82" s="1">
        <v>4802.31</v>
      </c>
      <c r="K82" s="1"/>
      <c r="L82" s="6">
        <v>8526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255</v>
      </c>
      <c r="H83" s="1">
        <v>8526</v>
      </c>
      <c r="I83" s="1">
        <v>5754.14</v>
      </c>
      <c r="J83" s="1">
        <v>5628.73</v>
      </c>
      <c r="K83" s="1"/>
      <c r="L83" s="6">
        <v>8651.45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270</v>
      </c>
      <c r="H84" s="1">
        <v>8651.45</v>
      </c>
      <c r="I84" s="1">
        <v>5755.2</v>
      </c>
      <c r="J84" s="1">
        <v>7077.78</v>
      </c>
      <c r="K84" s="1"/>
      <c r="L84" s="6">
        <v>7329.92</v>
      </c>
      <c r="M84" s="14"/>
      <c r="N84" s="14"/>
      <c r="O84" s="14"/>
      <c r="P84" s="14"/>
      <c r="Q84" s="14"/>
      <c r="R84" s="14"/>
      <c r="S84" s="14"/>
    </row>
    <row r="85" spans="7:12" ht="15">
      <c r="G85" s="1" t="s">
        <v>350</v>
      </c>
      <c r="H85" s="1">
        <v>10620.71</v>
      </c>
      <c r="I85" s="1">
        <v>5941.66</v>
      </c>
      <c r="J85" s="1">
        <v>6375.76</v>
      </c>
      <c r="K85" s="1"/>
      <c r="L85" s="1">
        <v>10186.61</v>
      </c>
    </row>
    <row r="86" spans="7:12" ht="15">
      <c r="G86" s="1" t="s">
        <v>353</v>
      </c>
      <c r="H86" s="1">
        <v>10186.61</v>
      </c>
      <c r="I86" s="1">
        <v>5941.66</v>
      </c>
      <c r="J86" s="1">
        <v>5580.67</v>
      </c>
      <c r="K86" s="1"/>
      <c r="L86" s="1">
        <v>10737.65</v>
      </c>
    </row>
    <row r="87" spans="7:12" ht="15">
      <c r="G87" s="1" t="s">
        <v>354</v>
      </c>
      <c r="H87" s="1">
        <v>10737.65</v>
      </c>
      <c r="I87" s="1">
        <v>6135.3</v>
      </c>
      <c r="J87" s="1">
        <v>5471.18</v>
      </c>
      <c r="K87" s="1"/>
      <c r="L87" s="1">
        <v>11530.02</v>
      </c>
    </row>
    <row r="88" spans="7:12" ht="15">
      <c r="G88" s="1" t="s">
        <v>360</v>
      </c>
      <c r="H88" s="1">
        <v>11530.02</v>
      </c>
      <c r="I88" s="1">
        <v>6135.31</v>
      </c>
      <c r="J88" s="1">
        <v>7699.71</v>
      </c>
      <c r="K88" s="1"/>
      <c r="L88" s="1">
        <v>9965.62</v>
      </c>
    </row>
    <row r="89" spans="7:12" ht="15">
      <c r="G89" s="1" t="s">
        <v>372</v>
      </c>
      <c r="H89" s="1">
        <v>9965.62</v>
      </c>
      <c r="I89" s="1">
        <v>6135.31</v>
      </c>
      <c r="J89" s="1">
        <v>5547.61</v>
      </c>
      <c r="K89" s="1"/>
      <c r="L89" s="1">
        <v>10553.31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S92"/>
  <sheetViews>
    <sheetView zoomScalePageLayoutView="0" workbookViewId="0" topLeftCell="A5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2.8515625" style="0" customWidth="1"/>
    <col min="9" max="9" width="12.8515625" style="0" customWidth="1"/>
    <col min="10" max="10" width="16.57421875" style="0" customWidth="1"/>
    <col min="12" max="12" width="14.2812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374</v>
      </c>
    </row>
    <row r="7" spans="1:8" ht="15">
      <c r="A7" s="8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14"/>
    </row>
    <row r="8" spans="1:8" ht="15">
      <c r="A8" s="9"/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14"/>
    </row>
    <row r="9" spans="1:8" ht="15">
      <c r="A9" s="9" t="s">
        <v>280</v>
      </c>
      <c r="B9" s="62">
        <v>201186.85</v>
      </c>
      <c r="C9" s="62">
        <v>0</v>
      </c>
      <c r="D9" s="62">
        <v>497.14</v>
      </c>
      <c r="E9" s="9"/>
      <c r="F9" s="62">
        <f>D9</f>
        <v>497.14</v>
      </c>
      <c r="G9" s="17">
        <v>19689.71</v>
      </c>
      <c r="H9" s="14"/>
    </row>
    <row r="10" spans="1:8" ht="15">
      <c r="A10" s="1" t="s">
        <v>11</v>
      </c>
      <c r="B10" s="17">
        <v>130326.05</v>
      </c>
      <c r="C10" s="17">
        <v>59502.41</v>
      </c>
      <c r="D10" s="17">
        <v>50781.46</v>
      </c>
      <c r="E10" s="1"/>
      <c r="F10" s="17">
        <f>D10</f>
        <v>50781.46</v>
      </c>
      <c r="G10" s="17">
        <v>139047</v>
      </c>
      <c r="H10" s="14"/>
    </row>
    <row r="11" spans="1:10" ht="15">
      <c r="A11" s="1" t="s">
        <v>12</v>
      </c>
      <c r="B11" s="1"/>
      <c r="C11" s="17">
        <f>SUM(C9:C10)</f>
        <v>59502.41</v>
      </c>
      <c r="D11" s="1"/>
      <c r="E11" s="1"/>
      <c r="F11" s="17">
        <f>SUM(F9:F10)</f>
        <v>51278.6</v>
      </c>
      <c r="G11" s="1"/>
      <c r="H11" s="14"/>
      <c r="J11" t="s">
        <v>77</v>
      </c>
    </row>
    <row r="15" spans="1:13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8" t="s">
        <v>13</v>
      </c>
      <c r="B16" s="8"/>
      <c r="C16" s="578" t="s">
        <v>14</v>
      </c>
      <c r="D16" s="575"/>
      <c r="E16" s="58"/>
      <c r="F16" s="58"/>
      <c r="G16" s="8" t="s">
        <v>367</v>
      </c>
      <c r="H16" s="59"/>
      <c r="I16" s="14"/>
      <c r="J16" s="14"/>
      <c r="K16" s="14"/>
      <c r="L16" s="14"/>
      <c r="M16" s="14"/>
    </row>
    <row r="17" spans="1:13" ht="15">
      <c r="A17" s="9"/>
      <c r="B17" s="9"/>
      <c r="C17" s="579"/>
      <c r="D17" s="577"/>
      <c r="E17" s="60"/>
      <c r="F17" s="60"/>
      <c r="G17" s="9"/>
      <c r="H17" s="61" t="s">
        <v>20</v>
      </c>
      <c r="I17" s="14"/>
      <c r="J17" s="14"/>
      <c r="K17" s="14"/>
      <c r="L17" s="14"/>
      <c r="M17" s="14"/>
    </row>
    <row r="18" spans="1:13" ht="15">
      <c r="A18" s="9"/>
      <c r="B18" s="9" t="s">
        <v>315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</row>
    <row r="19" spans="1:13" ht="15">
      <c r="A19" s="1" t="s">
        <v>375</v>
      </c>
      <c r="B19" s="1" t="s">
        <v>373</v>
      </c>
      <c r="C19" s="1"/>
      <c r="D19" s="1" t="s">
        <v>362</v>
      </c>
      <c r="E19" s="1">
        <v>1.1</v>
      </c>
      <c r="F19" s="1"/>
      <c r="G19" s="1"/>
      <c r="H19" s="17">
        <v>4915.9</v>
      </c>
      <c r="I19" s="14"/>
      <c r="J19" s="14"/>
      <c r="K19" s="14"/>
      <c r="L19" s="14"/>
      <c r="M19" s="28"/>
    </row>
    <row r="20" spans="1:13" ht="15">
      <c r="A20" s="1" t="s">
        <v>375</v>
      </c>
      <c r="B20" s="13" t="s">
        <v>378</v>
      </c>
      <c r="C20" s="1"/>
      <c r="D20" s="1"/>
      <c r="E20" s="1" t="s">
        <v>379</v>
      </c>
      <c r="F20" s="1"/>
      <c r="G20" s="1"/>
      <c r="H20" s="1">
        <v>679.65</v>
      </c>
      <c r="I20" s="14"/>
      <c r="J20" s="14"/>
      <c r="K20" s="14"/>
      <c r="L20" s="14"/>
      <c r="M20" s="14"/>
    </row>
    <row r="21" spans="1:13" ht="15">
      <c r="A21" s="1" t="s">
        <v>375</v>
      </c>
      <c r="B21" s="1" t="s">
        <v>314</v>
      </c>
      <c r="C21" s="1"/>
      <c r="D21" s="1"/>
      <c r="E21" s="1"/>
      <c r="F21" s="1"/>
      <c r="G21" s="1"/>
      <c r="H21" s="17">
        <v>715</v>
      </c>
      <c r="I21" s="14"/>
      <c r="J21" s="14"/>
      <c r="K21" s="14"/>
      <c r="L21" s="14"/>
      <c r="M21" s="28"/>
    </row>
    <row r="22" spans="1:13" ht="15">
      <c r="A22" s="1" t="s">
        <v>375</v>
      </c>
      <c r="B22" s="1" t="s">
        <v>380</v>
      </c>
      <c r="C22" s="1"/>
      <c r="D22" s="1"/>
      <c r="E22" s="1"/>
      <c r="F22" s="1"/>
      <c r="G22" s="1"/>
      <c r="H22" s="17">
        <v>6825</v>
      </c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/>
      <c r="H23" s="17"/>
      <c r="I23" s="14"/>
      <c r="J23" s="14"/>
      <c r="K23" s="14"/>
      <c r="L23" s="14"/>
      <c r="M23" s="14"/>
    </row>
    <row r="24" spans="1:13" ht="15">
      <c r="A24" s="1"/>
      <c r="B24" s="1"/>
      <c r="C24" s="1"/>
      <c r="D24" s="1"/>
      <c r="E24" s="1"/>
      <c r="F24" s="1"/>
      <c r="G24" s="1" t="s">
        <v>28</v>
      </c>
      <c r="H24" s="17">
        <f>H19+H20+H21+H22</f>
        <v>13135.55</v>
      </c>
      <c r="I24" s="14"/>
      <c r="J24" s="14"/>
      <c r="K24" s="14"/>
      <c r="L24" s="14"/>
      <c r="M24" s="14"/>
    </row>
    <row r="25" spans="1:13" ht="15">
      <c r="A25" s="1"/>
      <c r="B25" s="1"/>
      <c r="C25" s="32"/>
      <c r="D25" s="32"/>
      <c r="E25" s="63"/>
      <c r="F25" s="63"/>
      <c r="G25" s="63"/>
      <c r="H25" s="64"/>
      <c r="I25" s="14"/>
      <c r="J25" s="14"/>
      <c r="K25" s="14"/>
      <c r="L25" s="14"/>
      <c r="M25" s="14"/>
    </row>
    <row r="26" spans="1:13" ht="15">
      <c r="A26" s="1"/>
      <c r="B26" s="12" t="s">
        <v>316</v>
      </c>
      <c r="C26" s="32"/>
      <c r="D26" s="32"/>
      <c r="E26" s="17"/>
      <c r="F26" s="1">
        <v>4470.5</v>
      </c>
      <c r="G26" s="1">
        <v>7.55</v>
      </c>
      <c r="H26" s="19">
        <f>F26*G26</f>
        <v>33752.275</v>
      </c>
      <c r="I26" s="14"/>
      <c r="J26" s="14"/>
      <c r="K26" s="14"/>
      <c r="L26" s="14"/>
      <c r="M26" s="14"/>
    </row>
    <row r="27" spans="1:13" ht="15">
      <c r="A27" s="1"/>
      <c r="B27" s="12" t="s">
        <v>317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318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2" t="s">
        <v>320</v>
      </c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5" t="s">
        <v>31</v>
      </c>
      <c r="H31" s="22">
        <f>SUM(H21:H30)</f>
        <v>54427.825</v>
      </c>
      <c r="I31" s="14"/>
      <c r="J31" s="14"/>
      <c r="K31" s="14"/>
      <c r="L31" s="14"/>
      <c r="M31" s="14"/>
    </row>
    <row r="32" ht="15" customHeight="1" hidden="1"/>
    <row r="33" ht="15" customHeight="1" hidden="1"/>
    <row r="34" spans="7:12" ht="18.75">
      <c r="G34" t="s">
        <v>345</v>
      </c>
      <c r="H34" s="47" t="s">
        <v>43</v>
      </c>
      <c r="I34" s="47"/>
      <c r="J34" s="47" t="s">
        <v>173</v>
      </c>
      <c r="K34" s="47"/>
      <c r="L34" s="47"/>
    </row>
    <row r="35" spans="8:12" ht="18.75">
      <c r="H35" s="47"/>
      <c r="I35" s="47" t="s">
        <v>174</v>
      </c>
      <c r="J35" s="47" t="s">
        <v>71</v>
      </c>
      <c r="K35" s="47"/>
      <c r="L35" s="47"/>
    </row>
    <row r="36" spans="7:19" ht="18.75">
      <c r="G36" s="48">
        <v>4470.5</v>
      </c>
      <c r="H36" s="47"/>
      <c r="I36" s="47" t="str">
        <f>E3</f>
        <v>июнь   2013г</v>
      </c>
      <c r="J36" s="47"/>
      <c r="K36" s="47"/>
      <c r="L36" s="47"/>
      <c r="M36" s="14"/>
      <c r="N36" s="14"/>
      <c r="O36" s="14"/>
      <c r="P36" s="14"/>
      <c r="Q36" s="14"/>
      <c r="R36" s="14"/>
      <c r="S36" s="14"/>
    </row>
    <row r="37" spans="7:19" ht="15">
      <c r="G37" s="1" t="s">
        <v>45</v>
      </c>
      <c r="H37" s="1"/>
      <c r="I37" s="1"/>
      <c r="J37" s="1"/>
      <c r="K37" s="1" t="s">
        <v>334</v>
      </c>
      <c r="L37" s="1" t="s">
        <v>368</v>
      </c>
      <c r="M37" s="14"/>
      <c r="N37" s="14"/>
      <c r="O37" s="14"/>
      <c r="P37" s="14"/>
      <c r="Q37" s="14"/>
      <c r="R37" s="14"/>
      <c r="S37" s="14"/>
    </row>
    <row r="38" spans="7:19" ht="18.75">
      <c r="G38" s="55" t="s">
        <v>364</v>
      </c>
      <c r="H38" s="56"/>
      <c r="I38" s="56"/>
      <c r="J38" s="57"/>
      <c r="K38" s="4">
        <v>13.31</v>
      </c>
      <c r="L38" s="3">
        <f>C11</f>
        <v>59502.41</v>
      </c>
      <c r="M38" s="14"/>
      <c r="N38" s="14"/>
      <c r="O38" s="14"/>
      <c r="P38" s="14"/>
      <c r="Q38" s="14"/>
      <c r="R38" s="14"/>
      <c r="S38" s="14"/>
    </row>
    <row r="39" spans="7:19" ht="7.5" customHeight="1">
      <c r="G39" s="1"/>
      <c r="H39" s="1"/>
      <c r="I39" s="1"/>
      <c r="J39" s="1"/>
      <c r="K39" s="1"/>
      <c r="L39" s="1"/>
      <c r="M39" s="14"/>
      <c r="N39" s="14"/>
      <c r="O39" s="14"/>
      <c r="P39" s="14"/>
      <c r="Q39" s="14"/>
      <c r="R39" s="14"/>
      <c r="S39" s="14"/>
    </row>
    <row r="40" spans="7:19" ht="18.75">
      <c r="G40" s="36" t="s">
        <v>365</v>
      </c>
      <c r="H40" s="37"/>
      <c r="I40" s="38"/>
      <c r="J40" s="38"/>
      <c r="K40" s="3"/>
      <c r="L40" s="17">
        <v>51278.6</v>
      </c>
      <c r="M40" s="14"/>
      <c r="N40" s="14"/>
      <c r="O40" s="14"/>
      <c r="P40" s="14"/>
      <c r="Q40" s="14"/>
      <c r="R40" s="14"/>
      <c r="S40" s="14"/>
    </row>
    <row r="41" spans="7:19" ht="15">
      <c r="G41" s="1"/>
      <c r="H41" s="1"/>
      <c r="I41" s="1"/>
      <c r="J41" s="1"/>
      <c r="K41" s="1"/>
      <c r="L41" s="1"/>
      <c r="M41" s="14"/>
      <c r="N41" s="14"/>
      <c r="O41" s="14"/>
      <c r="P41" s="14"/>
      <c r="Q41" s="14"/>
      <c r="R41" s="14"/>
      <c r="S41" s="14"/>
    </row>
    <row r="42" spans="7:19" ht="18.75">
      <c r="G42" s="36" t="s">
        <v>366</v>
      </c>
      <c r="H42" s="37"/>
      <c r="I42" s="39"/>
      <c r="J42" s="38"/>
      <c r="K42" s="38"/>
      <c r="L42" s="24">
        <v>54427.83</v>
      </c>
      <c r="M42" s="30"/>
      <c r="N42" s="14"/>
      <c r="O42" s="14"/>
      <c r="P42" s="14"/>
      <c r="Q42" s="14"/>
      <c r="R42" s="14"/>
      <c r="S42" s="14"/>
    </row>
    <row r="43" spans="7:19" ht="15.75">
      <c r="G43" s="1"/>
      <c r="H43" s="51" t="s">
        <v>331</v>
      </c>
      <c r="I43" s="51"/>
      <c r="J43" s="51"/>
      <c r="K43" s="54">
        <v>7.55</v>
      </c>
      <c r="L43" s="19">
        <f>H25</f>
        <v>0</v>
      </c>
      <c r="M43" s="14"/>
      <c r="N43" s="14"/>
      <c r="O43" s="14"/>
      <c r="P43" s="14"/>
      <c r="Q43" s="14"/>
      <c r="R43" s="14"/>
      <c r="S43" s="14"/>
    </row>
    <row r="44" spans="7:19" ht="15">
      <c r="G44" s="1"/>
      <c r="H44" s="51" t="s">
        <v>317</v>
      </c>
      <c r="I44" s="51"/>
      <c r="J44" s="51"/>
      <c r="K44" s="1" t="s">
        <v>332</v>
      </c>
      <c r="L44" s="1"/>
      <c r="M44" s="14"/>
      <c r="N44" s="14"/>
      <c r="O44" s="14"/>
      <c r="P44" s="14"/>
      <c r="Q44" s="14"/>
      <c r="R44" s="14"/>
      <c r="S44" s="14"/>
    </row>
    <row r="45" spans="7:19" ht="15">
      <c r="G45" s="1"/>
      <c r="H45" s="51" t="s">
        <v>318</v>
      </c>
      <c r="I45" s="51" t="s">
        <v>319</v>
      </c>
      <c r="J45" s="51"/>
      <c r="K45" s="1" t="s">
        <v>333</v>
      </c>
      <c r="L45" s="19">
        <f>G36*K43</f>
        <v>33752.275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51" t="s">
        <v>320</v>
      </c>
      <c r="I46" s="51"/>
      <c r="J46" s="51"/>
      <c r="K46" s="1"/>
      <c r="L46" s="1"/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150</v>
      </c>
      <c r="I47" s="12" t="s">
        <v>151</v>
      </c>
      <c r="J47" s="12"/>
      <c r="K47" s="52">
        <v>1.68</v>
      </c>
      <c r="L47" s="19">
        <f>G36*K47</f>
        <v>7510.44</v>
      </c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152</v>
      </c>
      <c r="I48" s="12"/>
      <c r="J48" s="12"/>
      <c r="K48" s="52">
        <v>2.22</v>
      </c>
      <c r="L48" s="19">
        <f>G36*K48</f>
        <v>9924.51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153</v>
      </c>
      <c r="I49" s="12"/>
      <c r="J49" s="12"/>
      <c r="K49" s="52"/>
      <c r="L49" s="19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154</v>
      </c>
      <c r="I50" s="12"/>
      <c r="J50" s="12"/>
      <c r="K50" s="52">
        <v>0.69</v>
      </c>
      <c r="L50" s="19">
        <f>G36*K50</f>
        <v>3084.645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155</v>
      </c>
      <c r="I51" s="12"/>
      <c r="J51" s="12"/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156</v>
      </c>
      <c r="I52" s="12"/>
      <c r="J52" s="12"/>
      <c r="K52" s="52">
        <v>2</v>
      </c>
      <c r="L52" s="19">
        <f>G36*K52</f>
        <v>8941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157</v>
      </c>
      <c r="I53" s="12"/>
      <c r="J53" s="12" t="s">
        <v>158</v>
      </c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154</v>
      </c>
      <c r="I54" s="12"/>
      <c r="J54" s="12"/>
      <c r="K54" s="52">
        <v>0.57</v>
      </c>
      <c r="L54" s="19">
        <f>G36*K54</f>
        <v>2548.185</v>
      </c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159</v>
      </c>
      <c r="I55" s="12"/>
      <c r="J55" s="12"/>
      <c r="K55" s="52"/>
      <c r="L55" s="19"/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160</v>
      </c>
      <c r="I56" s="12"/>
      <c r="J56" s="12"/>
      <c r="K56" s="52">
        <v>0.39</v>
      </c>
      <c r="L56" s="19">
        <f>G36*K56</f>
        <v>1743.4950000000001</v>
      </c>
      <c r="M56" s="14"/>
      <c r="N56" s="14"/>
      <c r="O56" s="14"/>
      <c r="P56" s="14"/>
      <c r="Q56" s="14"/>
      <c r="R56" s="14"/>
      <c r="S56" s="14"/>
    </row>
    <row r="57" spans="7:19" ht="18.75">
      <c r="G57" s="40" t="s">
        <v>61</v>
      </c>
      <c r="H57" s="41"/>
      <c r="I57" s="41"/>
      <c r="J57" s="42" t="s">
        <v>322</v>
      </c>
      <c r="K57" s="42">
        <v>4.66</v>
      </c>
      <c r="L57" s="3">
        <f>G36*K57</f>
        <v>20832.53</v>
      </c>
      <c r="M57" s="14"/>
      <c r="N57" s="14"/>
      <c r="O57" s="14"/>
      <c r="P57" s="14"/>
      <c r="Q57" s="14"/>
      <c r="R57" s="14"/>
      <c r="S57" s="14"/>
    </row>
    <row r="58" spans="7:19" ht="18.75">
      <c r="G58" s="40"/>
      <c r="H58" s="41"/>
      <c r="I58" s="41"/>
      <c r="J58" s="42" t="s">
        <v>138</v>
      </c>
      <c r="K58" s="43"/>
      <c r="L58" s="19">
        <f>L40-L43</f>
        <v>51278.6</v>
      </c>
      <c r="M58" s="14"/>
      <c r="N58" s="14"/>
      <c r="O58" s="14"/>
      <c r="P58" s="14"/>
      <c r="Q58" s="14"/>
      <c r="R58" s="14"/>
      <c r="S58" s="14"/>
    </row>
    <row r="59" spans="7:19" ht="13.5" customHeight="1">
      <c r="G59" s="49" t="s">
        <v>326</v>
      </c>
      <c r="H59" s="49"/>
      <c r="I59" s="49"/>
      <c r="J59" s="49"/>
      <c r="K59" s="50"/>
      <c r="L59" s="1"/>
      <c r="M59" s="14"/>
      <c r="N59" s="14"/>
      <c r="O59" s="14"/>
      <c r="P59" s="14"/>
      <c r="Q59" s="14"/>
      <c r="R59" s="14"/>
      <c r="S59" s="14"/>
    </row>
    <row r="60" spans="7:19" ht="13.5" customHeight="1">
      <c r="G60" s="1" t="s">
        <v>375</v>
      </c>
      <c r="H60" s="1" t="s">
        <v>373</v>
      </c>
      <c r="I60" s="1"/>
      <c r="J60" s="1" t="s">
        <v>362</v>
      </c>
      <c r="K60" s="1">
        <v>1.1</v>
      </c>
      <c r="L60" s="1">
        <v>4915.9</v>
      </c>
      <c r="M60" s="14"/>
      <c r="N60" s="14"/>
      <c r="O60" s="14"/>
      <c r="P60" s="14"/>
      <c r="Q60" s="14"/>
      <c r="R60" s="14"/>
      <c r="S60" s="14"/>
    </row>
    <row r="61" spans="7:19" ht="15">
      <c r="G61" s="1" t="s">
        <v>376</v>
      </c>
      <c r="H61" s="13" t="s">
        <v>377</v>
      </c>
      <c r="I61" s="1"/>
      <c r="J61" s="1"/>
      <c r="K61" s="1"/>
      <c r="L61" s="1">
        <v>679.65</v>
      </c>
      <c r="M61" s="14"/>
      <c r="N61" s="14"/>
      <c r="O61" s="14"/>
      <c r="P61" s="14"/>
      <c r="Q61" s="14"/>
      <c r="R61" s="14"/>
      <c r="S61" s="14"/>
    </row>
    <row r="62" spans="7:19" ht="15">
      <c r="G62" s="1" t="s">
        <v>375</v>
      </c>
      <c r="H62" s="1" t="s">
        <v>314</v>
      </c>
      <c r="I62" s="1"/>
      <c r="J62" s="1"/>
      <c r="K62" s="1"/>
      <c r="L62" s="1">
        <v>715</v>
      </c>
      <c r="M62" s="14"/>
      <c r="N62" s="14"/>
      <c r="O62" s="14"/>
      <c r="P62" s="14"/>
      <c r="Q62" s="14"/>
      <c r="R62" s="14"/>
      <c r="S62" s="14"/>
    </row>
    <row r="63" spans="7:19" ht="15">
      <c r="G63" s="1" t="s">
        <v>375</v>
      </c>
      <c r="H63" s="1" t="s">
        <v>380</v>
      </c>
      <c r="I63" s="1"/>
      <c r="J63" s="1"/>
      <c r="K63" s="1"/>
      <c r="L63" s="1">
        <v>6825</v>
      </c>
      <c r="M63" s="14"/>
      <c r="N63" s="14"/>
      <c r="O63" s="14"/>
      <c r="P63" s="14"/>
      <c r="Q63" s="14"/>
      <c r="R63" s="14"/>
      <c r="S63" s="14"/>
    </row>
    <row r="64" spans="7:19" ht="15">
      <c r="G64" s="1"/>
      <c r="H64" s="1"/>
      <c r="I64" s="1"/>
      <c r="J64" s="1"/>
      <c r="K64" s="1"/>
      <c r="L64" s="1"/>
      <c r="M64" s="14"/>
      <c r="N64" s="14"/>
      <c r="O64" s="14"/>
      <c r="P64" s="14"/>
      <c r="Q64" s="14"/>
      <c r="R64" s="14"/>
      <c r="S64" s="14"/>
    </row>
    <row r="65" spans="7:19" ht="15">
      <c r="G65" s="5" t="s">
        <v>293</v>
      </c>
      <c r="H65" s="5" t="s">
        <v>64</v>
      </c>
      <c r="I65" s="5"/>
      <c r="J65" s="5"/>
      <c r="K65" s="5"/>
      <c r="L65" s="22">
        <v>74757.61</v>
      </c>
      <c r="M65" s="14"/>
      <c r="N65" s="14"/>
      <c r="O65" s="14"/>
      <c r="P65" s="14"/>
      <c r="Q65" s="14"/>
      <c r="R65" s="14"/>
      <c r="S65" s="14"/>
    </row>
    <row r="66" spans="7:19" ht="15" customHeight="1">
      <c r="G66" s="1"/>
      <c r="H66" s="1" t="s">
        <v>294</v>
      </c>
      <c r="I66" s="1"/>
      <c r="J66" s="1"/>
      <c r="K66" s="1"/>
      <c r="L66" s="17">
        <v>98696.59</v>
      </c>
      <c r="M66" s="14"/>
      <c r="N66" s="14"/>
      <c r="O66" s="14"/>
      <c r="P66" s="14"/>
      <c r="Q66" s="14"/>
      <c r="R66" s="14"/>
      <c r="S66" s="14"/>
    </row>
    <row r="67" spans="7:19" ht="15" hidden="1">
      <c r="G67" s="1">
        <v>7</v>
      </c>
      <c r="H67" s="1" t="s">
        <v>66</v>
      </c>
      <c r="I67" s="1"/>
      <c r="J67" s="1"/>
      <c r="K67" s="1" t="s">
        <v>50</v>
      </c>
      <c r="L67" s="1">
        <v>6150.6</v>
      </c>
      <c r="M67" s="14"/>
      <c r="N67" s="14"/>
      <c r="O67" s="14"/>
      <c r="P67" s="14"/>
      <c r="Q67" s="14"/>
      <c r="R67" s="14"/>
      <c r="S67" s="14"/>
    </row>
    <row r="68" spans="7:19" ht="15">
      <c r="G68" s="1"/>
      <c r="H68" s="1"/>
      <c r="I68" s="1"/>
      <c r="J68" s="1"/>
      <c r="K68" s="1"/>
      <c r="L68" s="1"/>
      <c r="M68" s="14"/>
      <c r="N68" s="14"/>
      <c r="O68" s="14"/>
      <c r="P68" s="14"/>
      <c r="Q68" s="14"/>
      <c r="R68" s="14"/>
      <c r="S68" s="14"/>
    </row>
    <row r="69" spans="7:19" ht="15">
      <c r="G69" s="1"/>
      <c r="H69" s="1" t="s">
        <v>67</v>
      </c>
      <c r="I69" s="1"/>
      <c r="J69" s="1"/>
      <c r="K69" s="1"/>
      <c r="L69" s="20"/>
      <c r="M69" s="31"/>
      <c r="N69" s="14"/>
      <c r="O69" s="14"/>
      <c r="P69" s="14"/>
      <c r="Q69" s="14"/>
      <c r="R69" s="14"/>
      <c r="S69" s="14"/>
    </row>
    <row r="70" spans="7:19" ht="15">
      <c r="G70" s="5"/>
      <c r="H70" s="5" t="s">
        <v>295</v>
      </c>
      <c r="I70" s="5"/>
      <c r="J70" s="5"/>
      <c r="K70" s="5"/>
      <c r="L70" s="53">
        <f>L66+L40-L42</f>
        <v>95547.36</v>
      </c>
      <c r="M70" s="31"/>
      <c r="N70" s="14"/>
      <c r="O70" s="14"/>
      <c r="P70" s="14"/>
      <c r="Q70" s="14"/>
      <c r="R70" s="14"/>
      <c r="S70" s="14"/>
    </row>
    <row r="71" spans="9:19" ht="15.75" thickBot="1">
      <c r="I71" t="s">
        <v>69</v>
      </c>
      <c r="M71" s="14"/>
      <c r="N71" s="14"/>
      <c r="O71" s="14"/>
      <c r="P71" s="14"/>
      <c r="Q71" s="14"/>
      <c r="R71" s="14"/>
      <c r="S71" s="14"/>
    </row>
    <row r="72" spans="7:19" ht="15.75" thickBot="1">
      <c r="G72" s="44" t="s">
        <v>64</v>
      </c>
      <c r="H72" s="45"/>
      <c r="I72" s="45"/>
      <c r="J72" s="45" t="s">
        <v>323</v>
      </c>
      <c r="K72" s="45"/>
      <c r="L72" s="46" t="s">
        <v>324</v>
      </c>
      <c r="M72" s="14"/>
      <c r="N72" s="14"/>
      <c r="O72" s="14"/>
      <c r="P72" s="14"/>
      <c r="Q72" s="14"/>
      <c r="R72" s="14"/>
      <c r="S72" s="14"/>
    </row>
    <row r="73" spans="7:19" ht="15">
      <c r="G73" s="1" t="s">
        <v>135</v>
      </c>
      <c r="H73" s="1" t="s">
        <v>136</v>
      </c>
      <c r="I73" s="1"/>
      <c r="J73" s="1" t="s">
        <v>138</v>
      </c>
      <c r="K73" s="1"/>
      <c r="L73" s="6" t="s">
        <v>139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133</v>
      </c>
      <c r="H74" s="1"/>
      <c r="I74" s="1">
        <v>5754.45</v>
      </c>
      <c r="J74" s="1">
        <v>2593.14</v>
      </c>
      <c r="K74" s="1"/>
      <c r="L74" s="6">
        <v>3159.81</v>
      </c>
      <c r="M74" s="14"/>
      <c r="N74" s="14"/>
      <c r="O74" s="14"/>
      <c r="P74" s="14"/>
      <c r="Q74" s="14"/>
      <c r="R74" s="14"/>
      <c r="S74" s="14"/>
    </row>
    <row r="75" spans="7:19" ht="15" hidden="1">
      <c r="G75" s="1" t="s">
        <v>162</v>
      </c>
      <c r="H75" s="1">
        <v>3159.81</v>
      </c>
      <c r="I75" s="1">
        <v>5754.45</v>
      </c>
      <c r="J75" s="1">
        <v>4159.35</v>
      </c>
      <c r="K75" s="1"/>
      <c r="L75" s="6">
        <v>4754.91</v>
      </c>
      <c r="M75" s="14"/>
      <c r="N75" s="14"/>
      <c r="O75" s="14"/>
      <c r="P75" s="14"/>
      <c r="Q75" s="14"/>
      <c r="R75" s="14"/>
      <c r="S75" s="14"/>
    </row>
    <row r="76" spans="7:19" ht="15" hidden="1">
      <c r="G76" s="1" t="s">
        <v>180</v>
      </c>
      <c r="H76" s="1">
        <v>4754.91</v>
      </c>
      <c r="I76" s="1">
        <v>5754.6</v>
      </c>
      <c r="J76" s="1">
        <v>4638.66</v>
      </c>
      <c r="K76" s="1"/>
      <c r="L76" s="6">
        <v>5870.85</v>
      </c>
      <c r="M76" s="14"/>
      <c r="N76" s="14"/>
      <c r="O76" s="14"/>
      <c r="P76" s="14"/>
      <c r="Q76" s="14"/>
      <c r="R76" s="14"/>
      <c r="S76" s="14"/>
    </row>
    <row r="77" spans="7:19" ht="15" hidden="1">
      <c r="G77" s="12" t="s">
        <v>194</v>
      </c>
      <c r="H77" s="1">
        <v>5870.85</v>
      </c>
      <c r="I77" s="1">
        <v>5754.56</v>
      </c>
      <c r="J77" s="12">
        <v>5931.56</v>
      </c>
      <c r="K77" s="1"/>
      <c r="L77" s="29">
        <v>5693.87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202</v>
      </c>
      <c r="H78" s="1">
        <v>5693.87</v>
      </c>
      <c r="I78" s="1">
        <v>5754.15</v>
      </c>
      <c r="J78" s="1">
        <v>5311.25</v>
      </c>
      <c r="K78" s="1"/>
      <c r="L78" s="6">
        <v>6136.77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212</v>
      </c>
      <c r="H79" s="1">
        <v>6136.77</v>
      </c>
      <c r="I79" s="1">
        <v>5754.15</v>
      </c>
      <c r="J79" s="1">
        <v>5617.71</v>
      </c>
      <c r="K79" s="1"/>
      <c r="L79" s="6">
        <v>6273.21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215</v>
      </c>
      <c r="H80" s="1">
        <v>6273.21</v>
      </c>
      <c r="I80" s="1">
        <v>5754.15</v>
      </c>
      <c r="J80" s="1">
        <v>4826.36</v>
      </c>
      <c r="K80" s="1"/>
      <c r="L80" s="6">
        <v>7201.01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228</v>
      </c>
      <c r="H81" s="1">
        <v>7201.01</v>
      </c>
      <c r="I81" s="1">
        <v>5754.15</v>
      </c>
      <c r="J81" s="1">
        <v>6286.8</v>
      </c>
      <c r="K81" s="1"/>
      <c r="L81" s="6">
        <v>6668.36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234</v>
      </c>
      <c r="H82" s="1">
        <v>6668.36</v>
      </c>
      <c r="I82" s="1">
        <v>5754.14</v>
      </c>
      <c r="J82" s="1">
        <v>4800.01</v>
      </c>
      <c r="K82" s="1"/>
      <c r="L82" s="6">
        <v>7622.49</v>
      </c>
      <c r="M82" s="14"/>
      <c r="N82" s="14"/>
      <c r="O82" s="14"/>
      <c r="P82" s="14"/>
      <c r="Q82" s="14"/>
      <c r="R82" s="14"/>
      <c r="S82" s="14"/>
    </row>
    <row r="83" spans="7:19" ht="15" hidden="1">
      <c r="G83" s="12" t="s">
        <v>237</v>
      </c>
      <c r="H83" s="12">
        <v>7622.49</v>
      </c>
      <c r="I83" s="12">
        <v>5754.17</v>
      </c>
      <c r="J83" s="12">
        <v>5802.49</v>
      </c>
      <c r="K83" s="1"/>
      <c r="L83" s="29">
        <v>7574.17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244</v>
      </c>
      <c r="H84" s="12">
        <v>7574.17</v>
      </c>
      <c r="I84" s="12">
        <v>5754.14</v>
      </c>
      <c r="J84" s="1">
        <v>4802.31</v>
      </c>
      <c r="K84" s="1"/>
      <c r="L84" s="6">
        <v>8526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255</v>
      </c>
      <c r="H85" s="1">
        <v>8526</v>
      </c>
      <c r="I85" s="1">
        <v>5754.14</v>
      </c>
      <c r="J85" s="1">
        <v>5628.73</v>
      </c>
      <c r="K85" s="1"/>
      <c r="L85" s="6">
        <v>8651.45</v>
      </c>
      <c r="M85" s="14"/>
      <c r="N85" s="14"/>
      <c r="O85" s="14"/>
      <c r="P85" s="14"/>
      <c r="Q85" s="14"/>
      <c r="R85" s="14"/>
      <c r="S85" s="14"/>
    </row>
    <row r="86" spans="7:19" ht="15" hidden="1">
      <c r="G86" s="1" t="s">
        <v>270</v>
      </c>
      <c r="H86" s="1">
        <v>8651.45</v>
      </c>
      <c r="I86" s="1">
        <v>5755.2</v>
      </c>
      <c r="J86" s="1">
        <v>7077.78</v>
      </c>
      <c r="K86" s="1"/>
      <c r="L86" s="6">
        <v>7329.92</v>
      </c>
      <c r="M86" s="14"/>
      <c r="N86" s="14"/>
      <c r="O86" s="14"/>
      <c r="P86" s="14"/>
      <c r="Q86" s="14"/>
      <c r="R86" s="14"/>
      <c r="S86" s="14"/>
    </row>
    <row r="87" spans="7:12" ht="15">
      <c r="G87" s="1" t="s">
        <v>350</v>
      </c>
      <c r="H87" s="1">
        <v>10620.71</v>
      </c>
      <c r="I87" s="1">
        <v>5941.66</v>
      </c>
      <c r="J87" s="1">
        <v>6375.76</v>
      </c>
      <c r="K87" s="1"/>
      <c r="L87" s="1">
        <v>10186.61</v>
      </c>
    </row>
    <row r="88" spans="7:12" ht="15">
      <c r="G88" s="1" t="s">
        <v>353</v>
      </c>
      <c r="H88" s="1">
        <v>10186.61</v>
      </c>
      <c r="I88" s="1">
        <v>5941.66</v>
      </c>
      <c r="J88" s="1">
        <v>5580.67</v>
      </c>
      <c r="K88" s="1"/>
      <c r="L88" s="1">
        <v>10737.65</v>
      </c>
    </row>
    <row r="89" spans="7:12" ht="15">
      <c r="G89" s="1" t="s">
        <v>354</v>
      </c>
      <c r="H89" s="1">
        <v>10737.65</v>
      </c>
      <c r="I89" s="1">
        <v>6135.3</v>
      </c>
      <c r="J89" s="1">
        <v>5471.18</v>
      </c>
      <c r="K89" s="1"/>
      <c r="L89" s="1">
        <v>11530.02</v>
      </c>
    </row>
    <row r="90" spans="7:12" ht="15">
      <c r="G90" s="1" t="s">
        <v>360</v>
      </c>
      <c r="H90" s="1">
        <v>11530.02</v>
      </c>
      <c r="I90" s="1">
        <v>6135.31</v>
      </c>
      <c r="J90" s="1">
        <v>7699.71</v>
      </c>
      <c r="K90" s="1"/>
      <c r="L90" s="1">
        <v>9965.62</v>
      </c>
    </row>
    <row r="91" spans="7:12" ht="15">
      <c r="G91" s="1" t="s">
        <v>372</v>
      </c>
      <c r="H91" s="1">
        <v>9965.62</v>
      </c>
      <c r="I91" s="1">
        <v>6135.31</v>
      </c>
      <c r="J91" s="1">
        <v>5547.61</v>
      </c>
      <c r="K91" s="1"/>
      <c r="L91" s="1">
        <v>10553.31</v>
      </c>
    </row>
    <row r="92" spans="7:12" ht="15">
      <c r="G92" s="1" t="s">
        <v>375</v>
      </c>
      <c r="H92" s="1">
        <v>10553.31</v>
      </c>
      <c r="I92" s="1">
        <v>6135.32</v>
      </c>
      <c r="J92" s="1">
        <v>5388.54</v>
      </c>
      <c r="K92" s="1"/>
      <c r="L92" s="1">
        <v>11300.09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S99"/>
  <sheetViews>
    <sheetView zoomScalePageLayoutView="0" workbookViewId="0" topLeftCell="A56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2.8515625" style="0" customWidth="1"/>
    <col min="9" max="9" width="12.8515625" style="0" customWidth="1"/>
    <col min="10" max="10" width="16.57421875" style="0" customWidth="1"/>
    <col min="12" max="12" width="14.2812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381</v>
      </c>
    </row>
    <row r="7" spans="1:8" ht="15">
      <c r="A7" s="8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14"/>
    </row>
    <row r="8" spans="1:8" ht="15">
      <c r="A8" s="9"/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14"/>
    </row>
    <row r="9" spans="1:8" ht="15">
      <c r="A9" s="9" t="s">
        <v>280</v>
      </c>
      <c r="B9" s="62">
        <v>19689.71</v>
      </c>
      <c r="C9" s="62">
        <v>0</v>
      </c>
      <c r="D9" s="62"/>
      <c r="E9" s="9"/>
      <c r="F9" s="62">
        <v>2649.11</v>
      </c>
      <c r="G9" s="17">
        <v>17040.6</v>
      </c>
      <c r="H9" s="14"/>
    </row>
    <row r="10" spans="1:8" ht="15">
      <c r="A10" s="1" t="s">
        <v>11</v>
      </c>
      <c r="B10" s="17">
        <v>139047</v>
      </c>
      <c r="C10" s="17">
        <v>59502.4</v>
      </c>
      <c r="D10" s="17"/>
      <c r="E10" s="1"/>
      <c r="F10" s="17">
        <v>67693.95</v>
      </c>
      <c r="G10" s="17">
        <v>130855.45</v>
      </c>
      <c r="H10" s="14"/>
    </row>
    <row r="11" spans="1:10" ht="15">
      <c r="A11" s="1" t="s">
        <v>12</v>
      </c>
      <c r="B11" s="1"/>
      <c r="C11" s="17">
        <f>SUM(C9:C10)</f>
        <v>59502.4</v>
      </c>
      <c r="D11" s="1"/>
      <c r="E11" s="1"/>
      <c r="F11" s="17">
        <f>SUM(F9:F10)</f>
        <v>70343.06</v>
      </c>
      <c r="G11" s="1"/>
      <c r="H11" s="14"/>
      <c r="J11" t="s">
        <v>77</v>
      </c>
    </row>
    <row r="15" spans="1:13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8" t="s">
        <v>13</v>
      </c>
      <c r="B16" s="8"/>
      <c r="C16" s="578" t="s">
        <v>14</v>
      </c>
      <c r="D16" s="575"/>
      <c r="E16" s="58"/>
      <c r="F16" s="58"/>
      <c r="G16" s="8" t="s">
        <v>367</v>
      </c>
      <c r="H16" s="59"/>
      <c r="I16" s="14"/>
      <c r="J16" s="14"/>
      <c r="K16" s="14"/>
      <c r="L16" s="14"/>
      <c r="M16" s="14"/>
    </row>
    <row r="17" spans="1:13" ht="15">
      <c r="A17" s="9"/>
      <c r="B17" s="9"/>
      <c r="C17" s="579"/>
      <c r="D17" s="577"/>
      <c r="E17" s="60"/>
      <c r="F17" s="60"/>
      <c r="G17" s="9"/>
      <c r="H17" s="61" t="s">
        <v>20</v>
      </c>
      <c r="I17" s="14"/>
      <c r="J17" s="14"/>
      <c r="K17" s="14"/>
      <c r="L17" s="14"/>
      <c r="M17" s="14"/>
    </row>
    <row r="18" spans="1:13" ht="15">
      <c r="A18" s="9"/>
      <c r="B18" s="9" t="s">
        <v>315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</row>
    <row r="19" spans="1:13" ht="15">
      <c r="A19" s="1" t="s">
        <v>382</v>
      </c>
      <c r="B19" s="1" t="s">
        <v>373</v>
      </c>
      <c r="C19" s="1"/>
      <c r="D19" s="1" t="s">
        <v>362</v>
      </c>
      <c r="E19" s="1">
        <v>1.1</v>
      </c>
      <c r="F19" s="1"/>
      <c r="G19" s="1"/>
      <c r="H19" s="17">
        <v>4915.9</v>
      </c>
      <c r="I19" s="14"/>
      <c r="J19" s="14"/>
      <c r="K19" s="14"/>
      <c r="L19" s="14"/>
      <c r="M19" s="28"/>
    </row>
    <row r="20" spans="1:13" ht="15">
      <c r="A20" s="1" t="s">
        <v>382</v>
      </c>
      <c r="B20" s="13" t="s">
        <v>383</v>
      </c>
      <c r="C20" s="1"/>
      <c r="D20" s="1"/>
      <c r="E20" s="1" t="s">
        <v>384</v>
      </c>
      <c r="F20" s="1"/>
      <c r="G20" s="1"/>
      <c r="H20" s="1">
        <v>9640.97</v>
      </c>
      <c r="I20" s="14"/>
      <c r="J20" s="14"/>
      <c r="K20" s="14"/>
      <c r="L20" s="14"/>
      <c r="M20" s="14"/>
    </row>
    <row r="21" spans="1:13" ht="15">
      <c r="A21" s="1" t="s">
        <v>382</v>
      </c>
      <c r="B21" s="1" t="s">
        <v>378</v>
      </c>
      <c r="C21" s="1"/>
      <c r="D21" s="1"/>
      <c r="E21" s="1" t="s">
        <v>385</v>
      </c>
      <c r="F21" s="1"/>
      <c r="G21" s="1"/>
      <c r="H21" s="17">
        <v>1360</v>
      </c>
      <c r="I21" s="14"/>
      <c r="J21" s="14"/>
      <c r="K21" s="14"/>
      <c r="L21" s="14"/>
      <c r="M21" s="28"/>
    </row>
    <row r="22" spans="1:13" ht="15">
      <c r="A22" s="1" t="s">
        <v>382</v>
      </c>
      <c r="B22" s="1" t="s">
        <v>224</v>
      </c>
      <c r="C22" s="1"/>
      <c r="D22" s="1"/>
      <c r="E22" s="1"/>
      <c r="F22" s="1"/>
      <c r="G22" s="1"/>
      <c r="H22" s="17">
        <v>322</v>
      </c>
      <c r="I22" s="14"/>
      <c r="J22" s="14"/>
      <c r="K22" s="14"/>
      <c r="L22" s="14"/>
      <c r="M22" s="14"/>
    </row>
    <row r="23" spans="1:13" ht="15">
      <c r="A23" s="1" t="s">
        <v>382</v>
      </c>
      <c r="B23" s="1" t="s">
        <v>94</v>
      </c>
      <c r="C23" s="1"/>
      <c r="D23" s="1"/>
      <c r="E23" s="1"/>
      <c r="F23" s="1"/>
      <c r="G23" s="1"/>
      <c r="H23" s="17">
        <v>2000</v>
      </c>
      <c r="I23" s="14"/>
      <c r="J23" s="14"/>
      <c r="K23" s="14"/>
      <c r="L23" s="14"/>
      <c r="M23" s="14"/>
    </row>
    <row r="24" spans="1:13" ht="15">
      <c r="A24" s="1" t="s">
        <v>382</v>
      </c>
      <c r="B24" s="1" t="s">
        <v>119</v>
      </c>
      <c r="C24" s="1"/>
      <c r="D24" s="1"/>
      <c r="E24" s="1"/>
      <c r="F24" s="1"/>
      <c r="G24" s="1"/>
      <c r="H24" s="17">
        <v>3731.97</v>
      </c>
      <c r="I24" s="14"/>
      <c r="J24" s="14"/>
      <c r="K24" s="14"/>
      <c r="L24" s="14"/>
      <c r="M24" s="14"/>
    </row>
    <row r="25" spans="1:13" ht="15">
      <c r="A25" s="1" t="s">
        <v>382</v>
      </c>
      <c r="B25" s="1" t="s">
        <v>383</v>
      </c>
      <c r="C25" s="1"/>
      <c r="D25" s="1"/>
      <c r="E25" s="1" t="s">
        <v>385</v>
      </c>
      <c r="F25" s="1"/>
      <c r="G25" s="1"/>
      <c r="H25" s="17">
        <v>1360</v>
      </c>
      <c r="I25" s="14"/>
      <c r="J25" s="14"/>
      <c r="K25" s="14"/>
      <c r="L25" s="14"/>
      <c r="M25" s="14"/>
    </row>
    <row r="26" spans="1:13" ht="15">
      <c r="A26" s="1"/>
      <c r="B26" s="1"/>
      <c r="C26" s="1"/>
      <c r="D26" s="1"/>
      <c r="E26" s="1"/>
      <c r="F26" s="1"/>
      <c r="G26" s="1"/>
      <c r="H26" s="17"/>
      <c r="I26" s="14"/>
      <c r="J26" s="14"/>
      <c r="K26" s="14"/>
      <c r="L26" s="14"/>
      <c r="M26" s="14"/>
    </row>
    <row r="27" spans="1:13" ht="15">
      <c r="A27" s="1"/>
      <c r="B27" s="1"/>
      <c r="C27" s="1"/>
      <c r="D27" s="1"/>
      <c r="E27" s="1"/>
      <c r="F27" s="1"/>
      <c r="G27" s="1" t="s">
        <v>28</v>
      </c>
      <c r="H27" s="17">
        <f>H19+H20+H21+H22</f>
        <v>16238.869999999999</v>
      </c>
      <c r="I27" s="14"/>
      <c r="J27" s="14"/>
      <c r="K27" s="14"/>
      <c r="L27" s="14"/>
      <c r="M27" s="14"/>
    </row>
    <row r="28" spans="1:13" ht="15">
      <c r="A28" s="1"/>
      <c r="B28" s="1"/>
      <c r="C28" s="32"/>
      <c r="D28" s="32"/>
      <c r="E28" s="63"/>
      <c r="F28" s="63"/>
      <c r="G28" s="63"/>
      <c r="H28" s="64"/>
      <c r="I28" s="14"/>
      <c r="J28" s="14"/>
      <c r="K28" s="14"/>
      <c r="L28" s="14"/>
      <c r="M28" s="14"/>
    </row>
    <row r="29" spans="1:13" ht="15">
      <c r="A29" s="1"/>
      <c r="B29" s="12" t="s">
        <v>316</v>
      </c>
      <c r="C29" s="32"/>
      <c r="D29" s="32"/>
      <c r="E29" s="17"/>
      <c r="F29" s="1">
        <v>4470.5</v>
      </c>
      <c r="G29" s="1">
        <v>7.55</v>
      </c>
      <c r="H29" s="19">
        <f>F29*G29</f>
        <v>33752.275</v>
      </c>
      <c r="I29" s="14"/>
      <c r="J29" s="14"/>
      <c r="K29" s="14"/>
      <c r="L29" s="14"/>
      <c r="M29" s="14"/>
    </row>
    <row r="30" spans="1:13" ht="15">
      <c r="A30" s="1"/>
      <c r="B30" s="12" t="s">
        <v>317</v>
      </c>
      <c r="C30" s="12" t="s">
        <v>319</v>
      </c>
      <c r="D30" s="32"/>
      <c r="E30" s="17"/>
      <c r="F30" s="1"/>
      <c r="G30" s="1"/>
      <c r="H30" s="19"/>
      <c r="I30" s="14"/>
      <c r="J30" s="14"/>
      <c r="K30" s="14"/>
      <c r="L30" s="14"/>
      <c r="M30" s="14"/>
    </row>
    <row r="31" spans="1:13" ht="15">
      <c r="A31" s="1"/>
      <c r="B31" s="12" t="s">
        <v>318</v>
      </c>
      <c r="C31" s="32"/>
      <c r="D31" s="32"/>
      <c r="E31" s="17"/>
      <c r="F31" s="1"/>
      <c r="G31" s="1"/>
      <c r="H31" s="19"/>
      <c r="I31" s="14"/>
      <c r="J31" s="14"/>
      <c r="K31" s="14"/>
      <c r="L31" s="14"/>
      <c r="M31" s="14"/>
    </row>
    <row r="32" spans="1:13" ht="15">
      <c r="A32" s="1"/>
      <c r="B32" s="12" t="s">
        <v>320</v>
      </c>
      <c r="C32" s="1"/>
      <c r="D32" s="1"/>
      <c r="E32" s="1"/>
      <c r="F32" s="1"/>
      <c r="G32" s="1"/>
      <c r="H32" s="1"/>
      <c r="I32" s="14"/>
      <c r="J32" s="14"/>
      <c r="K32" s="14"/>
      <c r="L32" s="14"/>
      <c r="M32" s="14"/>
    </row>
    <row r="33" spans="1:13" ht="15">
      <c r="A33" s="1"/>
      <c r="B33" s="1"/>
      <c r="C33" s="1"/>
      <c r="D33" s="1"/>
      <c r="E33" s="1"/>
      <c r="F33" s="1"/>
      <c r="G33" s="1"/>
      <c r="H33" s="1"/>
      <c r="I33" s="14"/>
      <c r="J33" s="14"/>
      <c r="K33" s="14"/>
      <c r="L33" s="14"/>
      <c r="M33" s="14"/>
    </row>
    <row r="34" spans="1:13" ht="15">
      <c r="A34" s="1"/>
      <c r="B34" s="1"/>
      <c r="C34" s="1"/>
      <c r="D34" s="1"/>
      <c r="E34" s="1"/>
      <c r="F34" s="1"/>
      <c r="G34" s="5" t="s">
        <v>31</v>
      </c>
      <c r="H34" s="22">
        <f>SUM(H21:H33)</f>
        <v>58765.115</v>
      </c>
      <c r="I34" s="14"/>
      <c r="J34" s="14"/>
      <c r="K34" s="14"/>
      <c r="L34" s="14"/>
      <c r="M34" s="14"/>
    </row>
    <row r="35" ht="15" customHeight="1" hidden="1"/>
    <row r="36" ht="15" customHeight="1" hidden="1"/>
    <row r="37" spans="7:12" ht="18.75">
      <c r="G37" t="s">
        <v>345</v>
      </c>
      <c r="H37" s="47" t="s">
        <v>43</v>
      </c>
      <c r="I37" s="47"/>
      <c r="J37" s="47" t="s">
        <v>173</v>
      </c>
      <c r="K37" s="47"/>
      <c r="L37" s="47"/>
    </row>
    <row r="38" spans="8:12" ht="18.75">
      <c r="H38" s="47"/>
      <c r="I38" s="47" t="s">
        <v>174</v>
      </c>
      <c r="J38" s="47" t="s">
        <v>71</v>
      </c>
      <c r="K38" s="47"/>
      <c r="L38" s="47"/>
    </row>
    <row r="39" spans="7:19" ht="18.75">
      <c r="G39" s="48">
        <v>4470.5</v>
      </c>
      <c r="H39" s="47"/>
      <c r="I39" s="47" t="str">
        <f>E3</f>
        <v>июль   2013г</v>
      </c>
      <c r="J39" s="47"/>
      <c r="K39" s="47"/>
      <c r="L39" s="47"/>
      <c r="M39" s="14"/>
      <c r="N39" s="14"/>
      <c r="O39" s="14"/>
      <c r="P39" s="14"/>
      <c r="Q39" s="14"/>
      <c r="R39" s="14"/>
      <c r="S39" s="14"/>
    </row>
    <row r="40" spans="7:19" ht="15">
      <c r="G40" s="1" t="s">
        <v>45</v>
      </c>
      <c r="H40" s="1"/>
      <c r="I40" s="1"/>
      <c r="J40" s="1"/>
      <c r="K40" s="1" t="s">
        <v>334</v>
      </c>
      <c r="L40" s="1" t="s">
        <v>368</v>
      </c>
      <c r="M40" s="14"/>
      <c r="N40" s="14"/>
      <c r="O40" s="14"/>
      <c r="P40" s="14"/>
      <c r="Q40" s="14"/>
      <c r="R40" s="14"/>
      <c r="S40" s="14"/>
    </row>
    <row r="41" spans="7:19" ht="18.75">
      <c r="G41" s="55" t="s">
        <v>364</v>
      </c>
      <c r="H41" s="56"/>
      <c r="I41" s="56"/>
      <c r="J41" s="57"/>
      <c r="K41" s="4">
        <v>13.31</v>
      </c>
      <c r="L41" s="3">
        <f>C11</f>
        <v>59502.4</v>
      </c>
      <c r="M41" s="14"/>
      <c r="N41" s="14"/>
      <c r="O41" s="14"/>
      <c r="P41" s="14"/>
      <c r="Q41" s="14"/>
      <c r="R41" s="14"/>
      <c r="S41" s="14"/>
    </row>
    <row r="42" spans="7:19" ht="7.5" customHeight="1">
      <c r="G42" s="1"/>
      <c r="H42" s="1"/>
      <c r="I42" s="1"/>
      <c r="J42" s="1"/>
      <c r="K42" s="1"/>
      <c r="L42" s="1"/>
      <c r="M42" s="14"/>
      <c r="N42" s="14"/>
      <c r="O42" s="14"/>
      <c r="P42" s="14"/>
      <c r="Q42" s="14"/>
      <c r="R42" s="14"/>
      <c r="S42" s="14"/>
    </row>
    <row r="43" spans="7:19" ht="18.75">
      <c r="G43" s="36" t="s">
        <v>365</v>
      </c>
      <c r="H43" s="37"/>
      <c r="I43" s="38"/>
      <c r="J43" s="38"/>
      <c r="K43" s="3"/>
      <c r="L43" s="17">
        <v>70343.06</v>
      </c>
      <c r="M43" s="14"/>
      <c r="N43" s="14"/>
      <c r="O43" s="14"/>
      <c r="P43" s="14"/>
      <c r="Q43" s="14"/>
      <c r="R43" s="14"/>
      <c r="S43" s="14"/>
    </row>
    <row r="44" spans="7:19" ht="15">
      <c r="G44" s="1"/>
      <c r="H44" s="1"/>
      <c r="I44" s="1"/>
      <c r="J44" s="1"/>
      <c r="K44" s="1"/>
      <c r="L44" s="1"/>
      <c r="M44" s="14"/>
      <c r="N44" s="14"/>
      <c r="O44" s="14"/>
      <c r="P44" s="14"/>
      <c r="Q44" s="14"/>
      <c r="R44" s="14"/>
      <c r="S44" s="14"/>
    </row>
    <row r="45" spans="7:19" ht="18.75">
      <c r="G45" s="36" t="s">
        <v>366</v>
      </c>
      <c r="H45" s="37"/>
      <c r="I45" s="39"/>
      <c r="J45" s="38"/>
      <c r="K45" s="38"/>
      <c r="L45" s="24">
        <v>58765.12</v>
      </c>
      <c r="M45" s="30"/>
      <c r="N45" s="14"/>
      <c r="O45" s="14"/>
      <c r="P45" s="14"/>
      <c r="Q45" s="14"/>
      <c r="R45" s="14"/>
      <c r="S45" s="14"/>
    </row>
    <row r="46" spans="7:19" ht="15.75">
      <c r="G46" s="1"/>
      <c r="H46" s="51" t="s">
        <v>331</v>
      </c>
      <c r="I46" s="51"/>
      <c r="J46" s="51"/>
      <c r="K46" s="54">
        <v>7.55</v>
      </c>
      <c r="L46" s="19">
        <f>H28</f>
        <v>0</v>
      </c>
      <c r="M46" s="14"/>
      <c r="N46" s="14"/>
      <c r="O46" s="14"/>
      <c r="P46" s="14"/>
      <c r="Q46" s="14"/>
      <c r="R46" s="14"/>
      <c r="S46" s="14"/>
    </row>
    <row r="47" spans="7:19" ht="15">
      <c r="G47" s="1"/>
      <c r="H47" s="51" t="s">
        <v>317</v>
      </c>
      <c r="I47" s="51"/>
      <c r="J47" s="51"/>
      <c r="K47" s="1" t="s">
        <v>332</v>
      </c>
      <c r="L47" s="1"/>
      <c r="M47" s="14"/>
      <c r="N47" s="14"/>
      <c r="O47" s="14"/>
      <c r="P47" s="14"/>
      <c r="Q47" s="14"/>
      <c r="R47" s="14"/>
      <c r="S47" s="14"/>
    </row>
    <row r="48" spans="7:19" ht="15">
      <c r="G48" s="1"/>
      <c r="H48" s="51" t="s">
        <v>318</v>
      </c>
      <c r="I48" s="51" t="s">
        <v>319</v>
      </c>
      <c r="J48" s="51"/>
      <c r="K48" s="1" t="s">
        <v>333</v>
      </c>
      <c r="L48" s="19">
        <f>G39*K46</f>
        <v>33752.275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51" t="s">
        <v>320</v>
      </c>
      <c r="I49" s="51"/>
      <c r="J49" s="51"/>
      <c r="K49" s="1"/>
      <c r="L49" s="1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150</v>
      </c>
      <c r="I50" s="12" t="s">
        <v>151</v>
      </c>
      <c r="J50" s="12"/>
      <c r="K50" s="52">
        <v>1.68</v>
      </c>
      <c r="L50" s="19">
        <f>G39*K50</f>
        <v>7510.44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152</v>
      </c>
      <c r="I51" s="12"/>
      <c r="J51" s="12"/>
      <c r="K51" s="52">
        <v>2.22</v>
      </c>
      <c r="L51" s="19">
        <f>G39*K51</f>
        <v>9924.51</v>
      </c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153</v>
      </c>
      <c r="I52" s="12"/>
      <c r="J52" s="12"/>
      <c r="K52" s="52"/>
      <c r="L52" s="19"/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154</v>
      </c>
      <c r="I53" s="12"/>
      <c r="J53" s="12"/>
      <c r="K53" s="52">
        <v>0.69</v>
      </c>
      <c r="L53" s="19">
        <f>G39*K53</f>
        <v>3084.645</v>
      </c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155</v>
      </c>
      <c r="I54" s="12"/>
      <c r="J54" s="12"/>
      <c r="K54" s="52"/>
      <c r="L54" s="19"/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156</v>
      </c>
      <c r="I55" s="12"/>
      <c r="J55" s="12"/>
      <c r="K55" s="52">
        <v>2</v>
      </c>
      <c r="L55" s="19">
        <f>G39*K55</f>
        <v>8941</v>
      </c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157</v>
      </c>
      <c r="I56" s="12"/>
      <c r="J56" s="12" t="s">
        <v>158</v>
      </c>
      <c r="K56" s="52"/>
      <c r="L56" s="19"/>
      <c r="M56" s="14"/>
      <c r="N56" s="14"/>
      <c r="O56" s="14"/>
      <c r="P56" s="14"/>
      <c r="Q56" s="14"/>
      <c r="R56" s="14"/>
      <c r="S56" s="14"/>
    </row>
    <row r="57" spans="7:19" ht="15">
      <c r="G57" s="1"/>
      <c r="H57" s="12" t="s">
        <v>154</v>
      </c>
      <c r="I57" s="12"/>
      <c r="J57" s="12"/>
      <c r="K57" s="52">
        <v>0.57</v>
      </c>
      <c r="L57" s="19">
        <f>G39*K57</f>
        <v>2548.185</v>
      </c>
      <c r="M57" s="14"/>
      <c r="N57" s="14"/>
      <c r="O57" s="14"/>
      <c r="P57" s="14"/>
      <c r="Q57" s="14"/>
      <c r="R57" s="14"/>
      <c r="S57" s="14"/>
    </row>
    <row r="58" spans="7:19" ht="15">
      <c r="G58" s="1"/>
      <c r="H58" s="12" t="s">
        <v>159</v>
      </c>
      <c r="I58" s="12"/>
      <c r="J58" s="12"/>
      <c r="K58" s="52"/>
      <c r="L58" s="19"/>
      <c r="M58" s="14"/>
      <c r="N58" s="14"/>
      <c r="O58" s="14"/>
      <c r="P58" s="14"/>
      <c r="Q58" s="14"/>
      <c r="R58" s="14"/>
      <c r="S58" s="14"/>
    </row>
    <row r="59" spans="7:19" ht="15">
      <c r="G59" s="1"/>
      <c r="H59" s="12" t="s">
        <v>160</v>
      </c>
      <c r="I59" s="12"/>
      <c r="J59" s="12"/>
      <c r="K59" s="52">
        <v>0.39</v>
      </c>
      <c r="L59" s="19">
        <f>G39*K59</f>
        <v>1743.4950000000001</v>
      </c>
      <c r="M59" s="14"/>
      <c r="N59" s="14"/>
      <c r="O59" s="14"/>
      <c r="P59" s="14"/>
      <c r="Q59" s="14"/>
      <c r="R59" s="14"/>
      <c r="S59" s="14"/>
    </row>
    <row r="60" spans="7:19" ht="18.75">
      <c r="G60" s="40" t="s">
        <v>61</v>
      </c>
      <c r="H60" s="41"/>
      <c r="I60" s="41"/>
      <c r="J60" s="42" t="s">
        <v>322</v>
      </c>
      <c r="K60" s="42">
        <v>4.66</v>
      </c>
      <c r="L60" s="3">
        <f>G39*K60</f>
        <v>20832.53</v>
      </c>
      <c r="M60" s="14"/>
      <c r="N60" s="14"/>
      <c r="O60" s="14"/>
      <c r="P60" s="14"/>
      <c r="Q60" s="14"/>
      <c r="R60" s="14"/>
      <c r="S60" s="14"/>
    </row>
    <row r="61" spans="7:19" ht="18.75">
      <c r="G61" s="40"/>
      <c r="H61" s="41"/>
      <c r="I61" s="41"/>
      <c r="J61" s="42" t="s">
        <v>138</v>
      </c>
      <c r="K61" s="43"/>
      <c r="L61" s="19">
        <f>L43-L46</f>
        <v>70343.06</v>
      </c>
      <c r="M61" s="14"/>
      <c r="N61" s="14"/>
      <c r="O61" s="14"/>
      <c r="P61" s="14"/>
      <c r="Q61" s="14"/>
      <c r="R61" s="14"/>
      <c r="S61" s="14"/>
    </row>
    <row r="62" spans="7:19" ht="13.5" customHeight="1">
      <c r="G62" s="49" t="s">
        <v>326</v>
      </c>
      <c r="H62" s="49"/>
      <c r="I62" s="49"/>
      <c r="J62" s="49"/>
      <c r="K62" s="50"/>
      <c r="L62" s="1"/>
      <c r="M62" s="14"/>
      <c r="N62" s="14"/>
      <c r="O62" s="14"/>
      <c r="P62" s="14"/>
      <c r="Q62" s="14"/>
      <c r="R62" s="14"/>
      <c r="S62" s="14"/>
    </row>
    <row r="63" spans="7:19" ht="13.5" customHeight="1">
      <c r="G63" s="1" t="s">
        <v>382</v>
      </c>
      <c r="H63" s="1" t="s">
        <v>373</v>
      </c>
      <c r="I63" s="1"/>
      <c r="J63" s="1" t="s">
        <v>362</v>
      </c>
      <c r="K63" s="1">
        <v>1.1</v>
      </c>
      <c r="L63" s="1">
        <v>4915.9</v>
      </c>
      <c r="M63" s="14"/>
      <c r="N63" s="14"/>
      <c r="O63" s="14"/>
      <c r="P63" s="14"/>
      <c r="Q63" s="14"/>
      <c r="R63" s="14"/>
      <c r="S63" s="14"/>
    </row>
    <row r="64" spans="7:19" ht="15">
      <c r="G64" s="1" t="s">
        <v>382</v>
      </c>
      <c r="H64" s="13" t="s">
        <v>383</v>
      </c>
      <c r="I64" s="1"/>
      <c r="J64" s="1"/>
      <c r="K64" s="1" t="s">
        <v>384</v>
      </c>
      <c r="L64" s="1">
        <v>9640.97</v>
      </c>
      <c r="M64" s="14"/>
      <c r="N64" s="14"/>
      <c r="O64" s="14"/>
      <c r="P64" s="14"/>
      <c r="Q64" s="14"/>
      <c r="R64" s="14"/>
      <c r="S64" s="14"/>
    </row>
    <row r="65" spans="7:19" ht="15">
      <c r="G65" s="1" t="s">
        <v>382</v>
      </c>
      <c r="H65" s="1" t="s">
        <v>378</v>
      </c>
      <c r="I65" s="1"/>
      <c r="J65" s="1"/>
      <c r="K65" s="1" t="s">
        <v>385</v>
      </c>
      <c r="L65" s="17">
        <v>1360</v>
      </c>
      <c r="M65" s="14"/>
      <c r="N65" s="14"/>
      <c r="O65" s="14"/>
      <c r="P65" s="14"/>
      <c r="Q65" s="14"/>
      <c r="R65" s="14"/>
      <c r="S65" s="14"/>
    </row>
    <row r="66" spans="7:19" ht="15">
      <c r="G66" s="1" t="s">
        <v>382</v>
      </c>
      <c r="H66" s="1" t="s">
        <v>224</v>
      </c>
      <c r="I66" s="1"/>
      <c r="J66" s="1"/>
      <c r="K66" s="1"/>
      <c r="L66" s="17">
        <v>322</v>
      </c>
      <c r="M66" s="14"/>
      <c r="N66" s="14"/>
      <c r="O66" s="14"/>
      <c r="P66" s="14"/>
      <c r="Q66" s="14"/>
      <c r="R66" s="14"/>
      <c r="S66" s="14"/>
    </row>
    <row r="67" spans="7:19" ht="15">
      <c r="G67" s="1" t="s">
        <v>382</v>
      </c>
      <c r="H67" s="1" t="s">
        <v>94</v>
      </c>
      <c r="I67" s="1"/>
      <c r="J67" s="1"/>
      <c r="K67" s="1"/>
      <c r="L67" s="17">
        <v>2000</v>
      </c>
      <c r="M67" s="14"/>
      <c r="N67" s="14"/>
      <c r="O67" s="14"/>
      <c r="P67" s="14"/>
      <c r="Q67" s="14"/>
      <c r="R67" s="14"/>
      <c r="S67" s="14"/>
    </row>
    <row r="68" spans="7:19" ht="15">
      <c r="G68" s="1" t="s">
        <v>382</v>
      </c>
      <c r="H68" s="1" t="s">
        <v>119</v>
      </c>
      <c r="I68" s="1"/>
      <c r="J68" s="1"/>
      <c r="K68" s="1"/>
      <c r="L68" s="17">
        <v>3731.97</v>
      </c>
      <c r="M68" s="14"/>
      <c r="N68" s="14"/>
      <c r="O68" s="14"/>
      <c r="P68" s="14"/>
      <c r="Q68" s="14"/>
      <c r="R68" s="14"/>
      <c r="S68" s="14"/>
    </row>
    <row r="69" spans="7:19" ht="15">
      <c r="G69" s="1" t="s">
        <v>382</v>
      </c>
      <c r="H69" s="1" t="s">
        <v>383</v>
      </c>
      <c r="I69" s="1"/>
      <c r="J69" s="1"/>
      <c r="K69" s="1" t="s">
        <v>385</v>
      </c>
      <c r="L69" s="17">
        <v>1360</v>
      </c>
      <c r="M69" s="14"/>
      <c r="N69" s="14"/>
      <c r="O69" s="14"/>
      <c r="P69" s="14"/>
      <c r="Q69" s="14"/>
      <c r="R69" s="14"/>
      <c r="S69" s="14"/>
    </row>
    <row r="70" spans="7:19" ht="15">
      <c r="G70" s="1"/>
      <c r="H70" s="1"/>
      <c r="I70" s="1"/>
      <c r="J70" s="1"/>
      <c r="K70" s="1"/>
      <c r="L70" s="1"/>
      <c r="M70" s="14"/>
      <c r="N70" s="14"/>
      <c r="O70" s="14"/>
      <c r="P70" s="14"/>
      <c r="Q70" s="14"/>
      <c r="R70" s="14"/>
      <c r="S70" s="14"/>
    </row>
    <row r="71" spans="7:19" ht="15">
      <c r="G71" s="5" t="s">
        <v>293</v>
      </c>
      <c r="H71" s="5" t="s">
        <v>64</v>
      </c>
      <c r="I71" s="5"/>
      <c r="J71" s="5"/>
      <c r="K71" s="5"/>
      <c r="L71" s="22">
        <v>81805.56</v>
      </c>
      <c r="M71" s="14"/>
      <c r="N71" s="14"/>
      <c r="O71" s="14"/>
      <c r="P71" s="14"/>
      <c r="Q71" s="14"/>
      <c r="R71" s="14"/>
      <c r="S71" s="14"/>
    </row>
    <row r="72" spans="7:19" ht="15" customHeight="1">
      <c r="G72" s="1"/>
      <c r="H72" s="1" t="s">
        <v>294</v>
      </c>
      <c r="I72" s="1"/>
      <c r="J72" s="1"/>
      <c r="K72" s="1"/>
      <c r="L72" s="17">
        <v>95547.36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>
        <v>7</v>
      </c>
      <c r="H73" s="1" t="s">
        <v>66</v>
      </c>
      <c r="I73" s="1"/>
      <c r="J73" s="1"/>
      <c r="K73" s="1" t="s">
        <v>50</v>
      </c>
      <c r="L73" s="1">
        <v>6150.6</v>
      </c>
      <c r="M73" s="14"/>
      <c r="N73" s="14"/>
      <c r="O73" s="14"/>
      <c r="P73" s="14"/>
      <c r="Q73" s="14"/>
      <c r="R73" s="14"/>
      <c r="S73" s="14"/>
    </row>
    <row r="74" spans="7:19" ht="15">
      <c r="G74" s="1"/>
      <c r="H74" s="1"/>
      <c r="I74" s="1"/>
      <c r="J74" s="1"/>
      <c r="K74" s="1"/>
      <c r="L74" s="1"/>
      <c r="M74" s="14"/>
      <c r="N74" s="14"/>
      <c r="O74" s="14"/>
      <c r="P74" s="14"/>
      <c r="Q74" s="14"/>
      <c r="R74" s="14"/>
      <c r="S74" s="14"/>
    </row>
    <row r="75" spans="7:19" ht="15">
      <c r="G75" s="1"/>
      <c r="H75" s="1" t="s">
        <v>67</v>
      </c>
      <c r="I75" s="1"/>
      <c r="J75" s="1"/>
      <c r="K75" s="1"/>
      <c r="L75" s="20"/>
      <c r="M75" s="31"/>
      <c r="N75" s="14"/>
      <c r="O75" s="14"/>
      <c r="P75" s="14"/>
      <c r="Q75" s="14"/>
      <c r="R75" s="14"/>
      <c r="S75" s="14"/>
    </row>
    <row r="76" spans="7:19" ht="15">
      <c r="G76" s="5"/>
      <c r="H76" s="5" t="s">
        <v>295</v>
      </c>
      <c r="I76" s="5"/>
      <c r="J76" s="5"/>
      <c r="K76" s="5"/>
      <c r="L76" s="53">
        <f>L72+F11-L45</f>
        <v>107125.29999999999</v>
      </c>
      <c r="M76" s="31"/>
      <c r="N76" s="14"/>
      <c r="O76" s="14"/>
      <c r="P76" s="14"/>
      <c r="Q76" s="14"/>
      <c r="R76" s="14"/>
      <c r="S76" s="14"/>
    </row>
    <row r="77" spans="9:19" ht="15.75" thickBot="1">
      <c r="I77" t="s">
        <v>69</v>
      </c>
      <c r="M77" s="14"/>
      <c r="N77" s="14"/>
      <c r="O77" s="14"/>
      <c r="P77" s="14"/>
      <c r="Q77" s="14"/>
      <c r="R77" s="14"/>
      <c r="S77" s="14"/>
    </row>
    <row r="78" spans="7:19" ht="15.75" thickBot="1">
      <c r="G78" s="44" t="s">
        <v>64</v>
      </c>
      <c r="H78" s="45"/>
      <c r="I78" s="45"/>
      <c r="J78" s="45" t="s">
        <v>323</v>
      </c>
      <c r="K78" s="45"/>
      <c r="L78" s="46" t="s">
        <v>324</v>
      </c>
      <c r="M78" s="14"/>
      <c r="N78" s="14"/>
      <c r="O78" s="14"/>
      <c r="P78" s="14"/>
      <c r="Q78" s="14"/>
      <c r="R78" s="14"/>
      <c r="S78" s="14"/>
    </row>
    <row r="79" spans="7:19" ht="15">
      <c r="G79" s="1" t="s">
        <v>135</v>
      </c>
      <c r="H79" s="1" t="s">
        <v>136</v>
      </c>
      <c r="I79" s="1"/>
      <c r="J79" s="1" t="s">
        <v>138</v>
      </c>
      <c r="K79" s="1"/>
      <c r="L79" s="6" t="s">
        <v>139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133</v>
      </c>
      <c r="H80" s="1"/>
      <c r="I80" s="1">
        <v>5754.45</v>
      </c>
      <c r="J80" s="1">
        <v>2593.14</v>
      </c>
      <c r="K80" s="1"/>
      <c r="L80" s="6">
        <v>3159.81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162</v>
      </c>
      <c r="H81" s="1">
        <v>3159.81</v>
      </c>
      <c r="I81" s="1">
        <v>5754.45</v>
      </c>
      <c r="J81" s="1">
        <v>4159.35</v>
      </c>
      <c r="K81" s="1"/>
      <c r="L81" s="6">
        <v>4754.91</v>
      </c>
      <c r="M81" s="14"/>
      <c r="N81" s="14"/>
      <c r="O81" s="14"/>
      <c r="P81" s="14"/>
      <c r="Q81" s="14"/>
      <c r="R81" s="14"/>
      <c r="S81" s="14"/>
    </row>
    <row r="82" spans="7:19" ht="15" hidden="1">
      <c r="G82" s="1" t="s">
        <v>180</v>
      </c>
      <c r="H82" s="1">
        <v>4754.91</v>
      </c>
      <c r="I82" s="1">
        <v>5754.6</v>
      </c>
      <c r="J82" s="1">
        <v>4638.66</v>
      </c>
      <c r="K82" s="1"/>
      <c r="L82" s="6">
        <v>5870.85</v>
      </c>
      <c r="M82" s="14"/>
      <c r="N82" s="14"/>
      <c r="O82" s="14"/>
      <c r="P82" s="14"/>
      <c r="Q82" s="14"/>
      <c r="R82" s="14"/>
      <c r="S82" s="14"/>
    </row>
    <row r="83" spans="7:19" ht="15" hidden="1">
      <c r="G83" s="12" t="s">
        <v>194</v>
      </c>
      <c r="H83" s="1">
        <v>5870.85</v>
      </c>
      <c r="I83" s="1">
        <v>5754.56</v>
      </c>
      <c r="J83" s="12">
        <v>5931.56</v>
      </c>
      <c r="K83" s="1"/>
      <c r="L83" s="29">
        <v>5693.87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202</v>
      </c>
      <c r="H84" s="1">
        <v>5693.87</v>
      </c>
      <c r="I84" s="1">
        <v>5754.15</v>
      </c>
      <c r="J84" s="1">
        <v>5311.25</v>
      </c>
      <c r="K84" s="1"/>
      <c r="L84" s="6">
        <v>6136.77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212</v>
      </c>
      <c r="H85" s="1">
        <v>6136.77</v>
      </c>
      <c r="I85" s="1">
        <v>5754.15</v>
      </c>
      <c r="J85" s="1">
        <v>5617.71</v>
      </c>
      <c r="K85" s="1"/>
      <c r="L85" s="6">
        <v>6273.21</v>
      </c>
      <c r="M85" s="14"/>
      <c r="N85" s="14"/>
      <c r="O85" s="14"/>
      <c r="P85" s="14"/>
      <c r="Q85" s="14"/>
      <c r="R85" s="14"/>
      <c r="S85" s="14"/>
    </row>
    <row r="86" spans="7:19" ht="15" hidden="1">
      <c r="G86" s="1" t="s">
        <v>215</v>
      </c>
      <c r="H86" s="1">
        <v>6273.21</v>
      </c>
      <c r="I86" s="1">
        <v>5754.15</v>
      </c>
      <c r="J86" s="1">
        <v>4826.36</v>
      </c>
      <c r="K86" s="1"/>
      <c r="L86" s="6">
        <v>7201.01</v>
      </c>
      <c r="M86" s="14"/>
      <c r="N86" s="14"/>
      <c r="O86" s="14"/>
      <c r="P86" s="14"/>
      <c r="Q86" s="14"/>
      <c r="R86" s="14"/>
      <c r="S86" s="14"/>
    </row>
    <row r="87" spans="7:19" ht="15" hidden="1">
      <c r="G87" s="1" t="s">
        <v>228</v>
      </c>
      <c r="H87" s="1">
        <v>7201.01</v>
      </c>
      <c r="I87" s="1">
        <v>5754.15</v>
      </c>
      <c r="J87" s="1">
        <v>6286.8</v>
      </c>
      <c r="K87" s="1"/>
      <c r="L87" s="6">
        <v>6668.36</v>
      </c>
      <c r="M87" s="14"/>
      <c r="N87" s="14"/>
      <c r="O87" s="14"/>
      <c r="P87" s="14"/>
      <c r="Q87" s="14"/>
      <c r="R87" s="14"/>
      <c r="S87" s="14"/>
    </row>
    <row r="88" spans="7:19" ht="15" hidden="1">
      <c r="G88" s="1" t="s">
        <v>234</v>
      </c>
      <c r="H88" s="1">
        <v>6668.36</v>
      </c>
      <c r="I88" s="1">
        <v>5754.14</v>
      </c>
      <c r="J88" s="1">
        <v>4800.01</v>
      </c>
      <c r="K88" s="1"/>
      <c r="L88" s="6">
        <v>7622.49</v>
      </c>
      <c r="M88" s="14"/>
      <c r="N88" s="14"/>
      <c r="O88" s="14"/>
      <c r="P88" s="14"/>
      <c r="Q88" s="14"/>
      <c r="R88" s="14"/>
      <c r="S88" s="14"/>
    </row>
    <row r="89" spans="7:19" ht="15" hidden="1">
      <c r="G89" s="12" t="s">
        <v>237</v>
      </c>
      <c r="H89" s="12">
        <v>7622.49</v>
      </c>
      <c r="I89" s="12">
        <v>5754.17</v>
      </c>
      <c r="J89" s="12">
        <v>5802.49</v>
      </c>
      <c r="K89" s="1"/>
      <c r="L89" s="29">
        <v>7574.17</v>
      </c>
      <c r="M89" s="14"/>
      <c r="N89" s="14"/>
      <c r="O89" s="14"/>
      <c r="P89" s="14"/>
      <c r="Q89" s="14"/>
      <c r="R89" s="14"/>
      <c r="S89" s="14"/>
    </row>
    <row r="90" spans="7:19" ht="15" hidden="1">
      <c r="G90" s="1" t="s">
        <v>244</v>
      </c>
      <c r="H90" s="12">
        <v>7574.17</v>
      </c>
      <c r="I90" s="12">
        <v>5754.14</v>
      </c>
      <c r="J90" s="1">
        <v>4802.31</v>
      </c>
      <c r="K90" s="1"/>
      <c r="L90" s="6">
        <v>8526</v>
      </c>
      <c r="M90" s="14"/>
      <c r="N90" s="14"/>
      <c r="O90" s="14"/>
      <c r="P90" s="14"/>
      <c r="Q90" s="14"/>
      <c r="R90" s="14"/>
      <c r="S90" s="14"/>
    </row>
    <row r="91" spans="7:19" ht="15" hidden="1">
      <c r="G91" s="1" t="s">
        <v>255</v>
      </c>
      <c r="H91" s="1">
        <v>8526</v>
      </c>
      <c r="I91" s="1">
        <v>5754.14</v>
      </c>
      <c r="J91" s="1">
        <v>5628.73</v>
      </c>
      <c r="K91" s="1"/>
      <c r="L91" s="6">
        <v>8651.45</v>
      </c>
      <c r="M91" s="14"/>
      <c r="N91" s="14"/>
      <c r="O91" s="14"/>
      <c r="P91" s="14"/>
      <c r="Q91" s="14"/>
      <c r="R91" s="14"/>
      <c r="S91" s="14"/>
    </row>
    <row r="92" spans="7:19" ht="15" hidden="1">
      <c r="G92" s="1" t="s">
        <v>270</v>
      </c>
      <c r="H92" s="1">
        <v>8651.45</v>
      </c>
      <c r="I92" s="1">
        <v>5755.2</v>
      </c>
      <c r="J92" s="1">
        <v>7077.78</v>
      </c>
      <c r="K92" s="1"/>
      <c r="L92" s="6">
        <v>7329.92</v>
      </c>
      <c r="M92" s="14"/>
      <c r="N92" s="14"/>
      <c r="O92" s="14"/>
      <c r="P92" s="14"/>
      <c r="Q92" s="14"/>
      <c r="R92" s="14"/>
      <c r="S92" s="14"/>
    </row>
    <row r="93" spans="7:12" ht="15">
      <c r="G93" s="1" t="s">
        <v>350</v>
      </c>
      <c r="H93" s="1">
        <v>10620.71</v>
      </c>
      <c r="I93" s="1">
        <v>5941.66</v>
      </c>
      <c r="J93" s="1">
        <v>6375.76</v>
      </c>
      <c r="K93" s="1"/>
      <c r="L93" s="1">
        <v>10186.61</v>
      </c>
    </row>
    <row r="94" spans="7:12" ht="15">
      <c r="G94" s="1" t="s">
        <v>353</v>
      </c>
      <c r="H94" s="1">
        <v>10186.61</v>
      </c>
      <c r="I94" s="1">
        <v>5941.66</v>
      </c>
      <c r="J94" s="1">
        <v>5580.67</v>
      </c>
      <c r="K94" s="1"/>
      <c r="L94" s="1">
        <v>10737.65</v>
      </c>
    </row>
    <row r="95" spans="7:12" ht="15">
      <c r="G95" s="1" t="s">
        <v>354</v>
      </c>
      <c r="H95" s="1">
        <v>10737.65</v>
      </c>
      <c r="I95" s="1">
        <v>6135.3</v>
      </c>
      <c r="J95" s="1">
        <v>5471.18</v>
      </c>
      <c r="K95" s="1"/>
      <c r="L95" s="1">
        <v>11530.02</v>
      </c>
    </row>
    <row r="96" spans="7:12" ht="15">
      <c r="G96" s="1" t="s">
        <v>360</v>
      </c>
      <c r="H96" s="1">
        <v>11530.02</v>
      </c>
      <c r="I96" s="1">
        <v>6135.31</v>
      </c>
      <c r="J96" s="1">
        <v>7699.71</v>
      </c>
      <c r="K96" s="1"/>
      <c r="L96" s="1">
        <v>9965.62</v>
      </c>
    </row>
    <row r="97" spans="7:12" ht="15">
      <c r="G97" s="1" t="s">
        <v>372</v>
      </c>
      <c r="H97" s="1">
        <v>9965.62</v>
      </c>
      <c r="I97" s="1">
        <v>6135.31</v>
      </c>
      <c r="J97" s="1">
        <v>5547.61</v>
      </c>
      <c r="K97" s="1"/>
      <c r="L97" s="1">
        <v>10553.31</v>
      </c>
    </row>
    <row r="98" spans="7:12" ht="15">
      <c r="G98" s="1" t="s">
        <v>375</v>
      </c>
      <c r="H98" s="1">
        <v>10553.31</v>
      </c>
      <c r="I98" s="1">
        <v>6135.32</v>
      </c>
      <c r="J98" s="1">
        <v>5388.54</v>
      </c>
      <c r="K98" s="1"/>
      <c r="L98" s="1">
        <v>11300.09</v>
      </c>
    </row>
    <row r="99" spans="7:12" ht="15">
      <c r="G99" s="1" t="s">
        <v>382</v>
      </c>
      <c r="H99" s="1">
        <v>11300.09</v>
      </c>
      <c r="I99" s="1">
        <v>6200.38</v>
      </c>
      <c r="J99" s="1">
        <v>7047.95</v>
      </c>
      <c r="K99" s="1"/>
      <c r="L99" s="1">
        <v>10452.52</v>
      </c>
    </row>
  </sheetData>
  <sheetProtection/>
  <mergeCells count="1">
    <mergeCell ref="C16:D17"/>
  </mergeCells>
  <printOptions/>
  <pageMargins left="0.7" right="0.7" top="0.75" bottom="0.24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S93"/>
  <sheetViews>
    <sheetView zoomScalePageLayoutView="0" workbookViewId="0" topLeftCell="A5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2.8515625" style="0" customWidth="1"/>
    <col min="9" max="9" width="12.8515625" style="0" customWidth="1"/>
    <col min="10" max="10" width="16.57421875" style="0" customWidth="1"/>
    <col min="12" max="12" width="14.2812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386</v>
      </c>
    </row>
    <row r="7" spans="1:8" ht="15">
      <c r="A7" s="8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14"/>
    </row>
    <row r="8" spans="1:8" ht="15">
      <c r="A8" s="9"/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14"/>
    </row>
    <row r="9" spans="1:8" ht="15">
      <c r="A9" s="9" t="s">
        <v>280</v>
      </c>
      <c r="B9" s="62">
        <v>17040.6</v>
      </c>
      <c r="C9" s="62">
        <v>0</v>
      </c>
      <c r="D9" s="62"/>
      <c r="E9" s="9"/>
      <c r="F9" s="62">
        <v>766.63</v>
      </c>
      <c r="G9" s="17">
        <v>16273.97</v>
      </c>
      <c r="H9" s="14"/>
    </row>
    <row r="10" spans="1:8" ht="15">
      <c r="A10" s="1" t="s">
        <v>11</v>
      </c>
      <c r="B10" s="17">
        <v>130855.45</v>
      </c>
      <c r="C10" s="17">
        <v>59502.38</v>
      </c>
      <c r="D10" s="17"/>
      <c r="E10" s="1"/>
      <c r="F10" s="17">
        <v>57863.25</v>
      </c>
      <c r="G10" s="17">
        <v>132494.58</v>
      </c>
      <c r="H10" s="14"/>
    </row>
    <row r="11" spans="1:10" ht="15">
      <c r="A11" s="1" t="s">
        <v>12</v>
      </c>
      <c r="B11" s="1"/>
      <c r="C11" s="17">
        <f>SUM(C9:C10)</f>
        <v>59502.38</v>
      </c>
      <c r="D11" s="1"/>
      <c r="E11" s="1"/>
      <c r="F11" s="17">
        <f>SUM(F9:F10)</f>
        <v>58629.88</v>
      </c>
      <c r="G11" s="1"/>
      <c r="H11" s="14"/>
      <c r="J11" t="s">
        <v>77</v>
      </c>
    </row>
    <row r="15" spans="1:13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8" t="s">
        <v>13</v>
      </c>
      <c r="B16" s="8"/>
      <c r="C16" s="578" t="s">
        <v>14</v>
      </c>
      <c r="D16" s="575"/>
      <c r="E16" s="58"/>
      <c r="F16" s="58"/>
      <c r="G16" s="8" t="s">
        <v>367</v>
      </c>
      <c r="H16" s="59"/>
      <c r="I16" s="14"/>
      <c r="J16" s="14"/>
      <c r="K16" s="14"/>
      <c r="L16" s="14"/>
      <c r="M16" s="14"/>
    </row>
    <row r="17" spans="1:13" ht="15">
      <c r="A17" s="9"/>
      <c r="B17" s="9"/>
      <c r="C17" s="579"/>
      <c r="D17" s="577"/>
      <c r="E17" s="60"/>
      <c r="F17" s="60"/>
      <c r="G17" s="9"/>
      <c r="H17" s="61" t="s">
        <v>20</v>
      </c>
      <c r="I17" s="14"/>
      <c r="J17" s="14"/>
      <c r="K17" s="14"/>
      <c r="L17" s="14"/>
      <c r="M17" s="14"/>
    </row>
    <row r="18" spans="1:13" ht="15">
      <c r="A18" s="9"/>
      <c r="B18" s="9" t="s">
        <v>315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</row>
    <row r="19" spans="1:13" ht="15">
      <c r="A19" s="1" t="s">
        <v>387</v>
      </c>
      <c r="B19" s="1" t="s">
        <v>373</v>
      </c>
      <c r="C19" s="1"/>
      <c r="D19" s="1" t="s">
        <v>362</v>
      </c>
      <c r="E19" s="1">
        <v>1.1</v>
      </c>
      <c r="F19" s="1"/>
      <c r="G19" s="1"/>
      <c r="H19" s="17">
        <v>4915.9</v>
      </c>
      <c r="I19" s="14"/>
      <c r="J19" s="14"/>
      <c r="K19" s="14"/>
      <c r="L19" s="14"/>
      <c r="M19" s="28"/>
    </row>
    <row r="20" spans="1:13" ht="15">
      <c r="A20" s="1" t="s">
        <v>387</v>
      </c>
      <c r="B20" s="13" t="s">
        <v>388</v>
      </c>
      <c r="C20" s="1"/>
      <c r="D20" s="1"/>
      <c r="E20" s="1"/>
      <c r="F20" s="1"/>
      <c r="G20" s="1"/>
      <c r="H20" s="1">
        <v>1604</v>
      </c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7"/>
      <c r="I21" s="14"/>
      <c r="J21" s="14"/>
      <c r="K21" s="14"/>
      <c r="L21" s="14"/>
      <c r="M21" s="28"/>
    </row>
    <row r="22" spans="1:13" ht="15">
      <c r="A22" s="1"/>
      <c r="B22" s="1"/>
      <c r="C22" s="1"/>
      <c r="D22" s="1"/>
      <c r="E22" s="1"/>
      <c r="F22" s="1"/>
      <c r="G22" s="1"/>
      <c r="H22" s="17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/>
      <c r="H23" s="17"/>
      <c r="I23" s="14"/>
      <c r="J23" s="14"/>
      <c r="K23" s="14"/>
      <c r="L23" s="14"/>
      <c r="M23" s="14"/>
    </row>
    <row r="24" spans="1:13" ht="15">
      <c r="A24" s="1"/>
      <c r="B24" s="1"/>
      <c r="C24" s="1"/>
      <c r="D24" s="1"/>
      <c r="E24" s="1"/>
      <c r="F24" s="1"/>
      <c r="G24" s="1" t="s">
        <v>28</v>
      </c>
      <c r="H24" s="17">
        <f>H19+H20+H21+H22</f>
        <v>6519.9</v>
      </c>
      <c r="I24" s="14"/>
      <c r="J24" s="14"/>
      <c r="K24" s="14"/>
      <c r="L24" s="14"/>
      <c r="M24" s="14"/>
    </row>
    <row r="25" spans="1:13" ht="15">
      <c r="A25" s="1"/>
      <c r="B25" s="1"/>
      <c r="C25" s="32"/>
      <c r="D25" s="32"/>
      <c r="E25" s="63"/>
      <c r="F25" s="63"/>
      <c r="G25" s="63"/>
      <c r="H25" s="64"/>
      <c r="I25" s="14"/>
      <c r="J25" s="14"/>
      <c r="K25" s="14"/>
      <c r="L25" s="14"/>
      <c r="M25" s="14"/>
    </row>
    <row r="26" spans="1:13" ht="15">
      <c r="A26" s="1"/>
      <c r="B26" s="12" t="s">
        <v>316</v>
      </c>
      <c r="C26" s="32"/>
      <c r="D26" s="32"/>
      <c r="E26" s="17"/>
      <c r="F26" s="1">
        <v>4470.5</v>
      </c>
      <c r="G26" s="1">
        <v>7.55</v>
      </c>
      <c r="H26" s="19">
        <f>F26*G26</f>
        <v>33752.275</v>
      </c>
      <c r="I26" s="14"/>
      <c r="J26" s="14"/>
      <c r="K26" s="14"/>
      <c r="L26" s="14"/>
      <c r="M26" s="14"/>
    </row>
    <row r="27" spans="1:13" ht="15">
      <c r="A27" s="1"/>
      <c r="B27" s="12" t="s">
        <v>317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318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2" t="s">
        <v>320</v>
      </c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5" t="s">
        <v>31</v>
      </c>
      <c r="H31" s="22">
        <f>SUM(H21:H30)</f>
        <v>40272.175</v>
      </c>
      <c r="I31" s="14"/>
      <c r="J31" s="14"/>
      <c r="K31" s="14"/>
      <c r="L31" s="14"/>
      <c r="M31" s="14"/>
    </row>
    <row r="32" ht="15" customHeight="1" hidden="1"/>
    <row r="33" ht="15" customHeight="1" hidden="1"/>
    <row r="34" spans="7:12" ht="18.75">
      <c r="G34" t="s">
        <v>345</v>
      </c>
      <c r="H34" s="47" t="s">
        <v>43</v>
      </c>
      <c r="I34" s="47"/>
      <c r="J34" s="47" t="s">
        <v>173</v>
      </c>
      <c r="K34" s="47"/>
      <c r="L34" s="47"/>
    </row>
    <row r="35" spans="8:12" ht="18.75">
      <c r="H35" s="47"/>
      <c r="I35" s="47" t="s">
        <v>174</v>
      </c>
      <c r="J35" s="47" t="s">
        <v>71</v>
      </c>
      <c r="K35" s="47"/>
      <c r="L35" s="47"/>
    </row>
    <row r="36" spans="7:19" ht="18.75">
      <c r="G36" s="48">
        <v>4470.5</v>
      </c>
      <c r="H36" s="47"/>
      <c r="I36" s="47" t="str">
        <f>E3</f>
        <v>август  2013г</v>
      </c>
      <c r="J36" s="47"/>
      <c r="K36" s="47"/>
      <c r="L36" s="47"/>
      <c r="M36" s="14"/>
      <c r="N36" s="14"/>
      <c r="O36" s="14"/>
      <c r="P36" s="14"/>
      <c r="Q36" s="14"/>
      <c r="R36" s="14"/>
      <c r="S36" s="14"/>
    </row>
    <row r="37" spans="7:19" ht="15">
      <c r="G37" s="1" t="s">
        <v>45</v>
      </c>
      <c r="H37" s="1"/>
      <c r="I37" s="1"/>
      <c r="J37" s="1"/>
      <c r="K37" s="1" t="s">
        <v>334</v>
      </c>
      <c r="L37" s="1" t="s">
        <v>368</v>
      </c>
      <c r="M37" s="14"/>
      <c r="N37" s="14"/>
      <c r="O37" s="14"/>
      <c r="P37" s="14"/>
      <c r="Q37" s="14"/>
      <c r="R37" s="14"/>
      <c r="S37" s="14"/>
    </row>
    <row r="38" spans="7:19" ht="18.75">
      <c r="G38" s="55" t="s">
        <v>364</v>
      </c>
      <c r="H38" s="56"/>
      <c r="I38" s="56"/>
      <c r="J38" s="57"/>
      <c r="K38" s="4">
        <v>13.31</v>
      </c>
      <c r="L38" s="3">
        <f>C11</f>
        <v>59502.38</v>
      </c>
      <c r="M38" s="14"/>
      <c r="N38" s="14"/>
      <c r="O38" s="14"/>
      <c r="P38" s="14"/>
      <c r="Q38" s="14"/>
      <c r="R38" s="14"/>
      <c r="S38" s="14"/>
    </row>
    <row r="39" spans="7:19" ht="7.5" customHeight="1">
      <c r="G39" s="1"/>
      <c r="H39" s="1"/>
      <c r="I39" s="1"/>
      <c r="J39" s="1"/>
      <c r="K39" s="1"/>
      <c r="L39" s="1"/>
      <c r="M39" s="14"/>
      <c r="N39" s="14"/>
      <c r="O39" s="14"/>
      <c r="P39" s="14"/>
      <c r="Q39" s="14"/>
      <c r="R39" s="14"/>
      <c r="S39" s="14"/>
    </row>
    <row r="40" spans="7:19" ht="18.75">
      <c r="G40" s="36" t="s">
        <v>365</v>
      </c>
      <c r="H40" s="37"/>
      <c r="I40" s="38"/>
      <c r="J40" s="38"/>
      <c r="K40" s="3"/>
      <c r="L40" s="17">
        <v>58629.88</v>
      </c>
      <c r="M40" s="14"/>
      <c r="N40" s="14"/>
      <c r="O40" s="14"/>
      <c r="P40" s="14"/>
      <c r="Q40" s="14"/>
      <c r="R40" s="14"/>
      <c r="S40" s="14"/>
    </row>
    <row r="41" spans="7:19" ht="15">
      <c r="G41" s="1"/>
      <c r="H41" s="1"/>
      <c r="I41" s="1"/>
      <c r="J41" s="1"/>
      <c r="K41" s="1"/>
      <c r="L41" s="1"/>
      <c r="M41" s="14"/>
      <c r="N41" s="14"/>
      <c r="O41" s="14"/>
      <c r="P41" s="14"/>
      <c r="Q41" s="14"/>
      <c r="R41" s="14"/>
      <c r="S41" s="14"/>
    </row>
    <row r="42" spans="7:19" ht="18.75">
      <c r="G42" s="36" t="s">
        <v>366</v>
      </c>
      <c r="H42" s="37"/>
      <c r="I42" s="39"/>
      <c r="J42" s="38"/>
      <c r="K42" s="38"/>
      <c r="L42" s="24">
        <v>40272.18</v>
      </c>
      <c r="M42" s="30"/>
      <c r="N42" s="14"/>
      <c r="O42" s="14"/>
      <c r="P42" s="14"/>
      <c r="Q42" s="14"/>
      <c r="R42" s="14"/>
      <c r="S42" s="14"/>
    </row>
    <row r="43" spans="7:19" ht="15.75">
      <c r="G43" s="1"/>
      <c r="H43" s="51" t="s">
        <v>331</v>
      </c>
      <c r="I43" s="51"/>
      <c r="J43" s="51"/>
      <c r="K43" s="54">
        <v>7.55</v>
      </c>
      <c r="L43" s="19">
        <f>H25</f>
        <v>0</v>
      </c>
      <c r="M43" s="14"/>
      <c r="N43" s="14"/>
      <c r="O43" s="14"/>
      <c r="P43" s="14"/>
      <c r="Q43" s="14"/>
      <c r="R43" s="14"/>
      <c r="S43" s="14"/>
    </row>
    <row r="44" spans="7:19" ht="15">
      <c r="G44" s="1"/>
      <c r="H44" s="51" t="s">
        <v>317</v>
      </c>
      <c r="I44" s="51"/>
      <c r="J44" s="51"/>
      <c r="K44" s="1" t="s">
        <v>332</v>
      </c>
      <c r="L44" s="1"/>
      <c r="M44" s="14"/>
      <c r="N44" s="14"/>
      <c r="O44" s="14"/>
      <c r="P44" s="14"/>
      <c r="Q44" s="14"/>
      <c r="R44" s="14"/>
      <c r="S44" s="14"/>
    </row>
    <row r="45" spans="7:19" ht="15">
      <c r="G45" s="1"/>
      <c r="H45" s="51" t="s">
        <v>318</v>
      </c>
      <c r="I45" s="51" t="s">
        <v>319</v>
      </c>
      <c r="J45" s="51"/>
      <c r="K45" s="1" t="s">
        <v>333</v>
      </c>
      <c r="L45" s="19">
        <f>G36*K43</f>
        <v>33752.275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51" t="s">
        <v>320</v>
      </c>
      <c r="I46" s="51"/>
      <c r="J46" s="51"/>
      <c r="K46" s="1"/>
      <c r="L46" s="1"/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150</v>
      </c>
      <c r="I47" s="12" t="s">
        <v>151</v>
      </c>
      <c r="J47" s="12"/>
      <c r="K47" s="52">
        <v>1.68</v>
      </c>
      <c r="L47" s="19">
        <f>G36*K47</f>
        <v>7510.44</v>
      </c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152</v>
      </c>
      <c r="I48" s="12"/>
      <c r="J48" s="12"/>
      <c r="K48" s="52">
        <v>2.22</v>
      </c>
      <c r="L48" s="19">
        <f>G36*K48</f>
        <v>9924.51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153</v>
      </c>
      <c r="I49" s="12"/>
      <c r="J49" s="12"/>
      <c r="K49" s="52"/>
      <c r="L49" s="19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154</v>
      </c>
      <c r="I50" s="12"/>
      <c r="J50" s="12"/>
      <c r="K50" s="52">
        <v>0.69</v>
      </c>
      <c r="L50" s="19">
        <f>G36*K50</f>
        <v>3084.645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155</v>
      </c>
      <c r="I51" s="12"/>
      <c r="J51" s="12"/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156</v>
      </c>
      <c r="I52" s="12"/>
      <c r="J52" s="12"/>
      <c r="K52" s="52">
        <v>2</v>
      </c>
      <c r="L52" s="19">
        <f>G36*K52</f>
        <v>8941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157</v>
      </c>
      <c r="I53" s="12"/>
      <c r="J53" s="12" t="s">
        <v>158</v>
      </c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154</v>
      </c>
      <c r="I54" s="12"/>
      <c r="J54" s="12"/>
      <c r="K54" s="52">
        <v>0.57</v>
      </c>
      <c r="L54" s="19">
        <f>G36*K54</f>
        <v>2548.185</v>
      </c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159</v>
      </c>
      <c r="I55" s="12"/>
      <c r="J55" s="12"/>
      <c r="K55" s="52"/>
      <c r="L55" s="19"/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160</v>
      </c>
      <c r="I56" s="12"/>
      <c r="J56" s="12"/>
      <c r="K56" s="52">
        <v>0.39</v>
      </c>
      <c r="L56" s="19">
        <f>G36*K56</f>
        <v>1743.4950000000001</v>
      </c>
      <c r="M56" s="14"/>
      <c r="N56" s="14"/>
      <c r="O56" s="14"/>
      <c r="P56" s="14"/>
      <c r="Q56" s="14"/>
      <c r="R56" s="14"/>
      <c r="S56" s="14"/>
    </row>
    <row r="57" spans="7:19" ht="18.75">
      <c r="G57" s="40" t="s">
        <v>61</v>
      </c>
      <c r="H57" s="41"/>
      <c r="I57" s="41"/>
      <c r="J57" s="42" t="s">
        <v>322</v>
      </c>
      <c r="K57" s="42">
        <v>4.66</v>
      </c>
      <c r="L57" s="3">
        <f>G36*K57</f>
        <v>20832.53</v>
      </c>
      <c r="M57" s="14"/>
      <c r="N57" s="14"/>
      <c r="O57" s="14"/>
      <c r="P57" s="14"/>
      <c r="Q57" s="14"/>
      <c r="R57" s="14"/>
      <c r="S57" s="14"/>
    </row>
    <row r="58" spans="7:19" ht="18.75">
      <c r="G58" s="40"/>
      <c r="H58" s="41"/>
      <c r="I58" s="41"/>
      <c r="J58" s="42" t="s">
        <v>138</v>
      </c>
      <c r="K58" s="43"/>
      <c r="L58" s="19">
        <f>L40-L43</f>
        <v>58629.88</v>
      </c>
      <c r="M58" s="14"/>
      <c r="N58" s="14"/>
      <c r="O58" s="14"/>
      <c r="P58" s="14"/>
      <c r="Q58" s="14"/>
      <c r="R58" s="14"/>
      <c r="S58" s="14"/>
    </row>
    <row r="59" spans="7:19" ht="13.5" customHeight="1">
      <c r="G59" s="49" t="s">
        <v>326</v>
      </c>
      <c r="H59" s="49"/>
      <c r="I59" s="49"/>
      <c r="J59" s="49"/>
      <c r="K59" s="50"/>
      <c r="L59" s="1"/>
      <c r="M59" s="14"/>
      <c r="N59" s="14"/>
      <c r="O59" s="14"/>
      <c r="P59" s="14"/>
      <c r="Q59" s="14"/>
      <c r="R59" s="14"/>
      <c r="S59" s="14"/>
    </row>
    <row r="60" spans="7:19" ht="13.5" customHeight="1">
      <c r="G60" s="1" t="s">
        <v>387</v>
      </c>
      <c r="H60" s="1" t="s">
        <v>373</v>
      </c>
      <c r="I60" s="1"/>
      <c r="J60" s="1" t="s">
        <v>362</v>
      </c>
      <c r="K60" s="1">
        <v>1.1</v>
      </c>
      <c r="L60" s="1">
        <v>4915.9</v>
      </c>
      <c r="M60" s="14"/>
      <c r="N60" s="14"/>
      <c r="O60" s="14"/>
      <c r="P60" s="14"/>
      <c r="Q60" s="14"/>
      <c r="R60" s="14"/>
      <c r="S60" s="14"/>
    </row>
    <row r="61" spans="7:19" ht="15">
      <c r="G61" s="1" t="s">
        <v>387</v>
      </c>
      <c r="H61" s="13" t="s">
        <v>388</v>
      </c>
      <c r="I61" s="1"/>
      <c r="J61" s="1"/>
      <c r="K61" s="1"/>
      <c r="L61" s="1">
        <v>1604</v>
      </c>
      <c r="M61" s="14"/>
      <c r="N61" s="14"/>
      <c r="O61" s="14"/>
      <c r="P61" s="14"/>
      <c r="Q61" s="14"/>
      <c r="R61" s="14"/>
      <c r="S61" s="14"/>
    </row>
    <row r="62" spans="7:19" ht="15">
      <c r="G62" s="1"/>
      <c r="H62" s="1"/>
      <c r="I62" s="1"/>
      <c r="J62" s="1"/>
      <c r="K62" s="1"/>
      <c r="L62" s="17"/>
      <c r="M62" s="14"/>
      <c r="N62" s="14"/>
      <c r="O62" s="14"/>
      <c r="P62" s="14"/>
      <c r="Q62" s="14"/>
      <c r="R62" s="14"/>
      <c r="S62" s="14"/>
    </row>
    <row r="63" spans="7:19" ht="15">
      <c r="G63" s="1"/>
      <c r="H63" s="1"/>
      <c r="I63" s="1"/>
      <c r="J63" s="1"/>
      <c r="K63" s="1"/>
      <c r="L63" s="1"/>
      <c r="M63" s="14"/>
      <c r="N63" s="14"/>
      <c r="O63" s="14"/>
      <c r="P63" s="14"/>
      <c r="Q63" s="14"/>
      <c r="R63" s="14"/>
      <c r="S63" s="14"/>
    </row>
    <row r="64" spans="7:19" ht="15">
      <c r="G64" s="5" t="s">
        <v>293</v>
      </c>
      <c r="H64" s="5" t="s">
        <v>64</v>
      </c>
      <c r="I64" s="5"/>
      <c r="J64" s="5"/>
      <c r="K64" s="5"/>
      <c r="L64" s="22">
        <v>81805.56</v>
      </c>
      <c r="M64" s="14">
        <f>L64+J93</f>
        <v>88057.06999999999</v>
      </c>
      <c r="N64" s="14"/>
      <c r="O64" s="14"/>
      <c r="P64" s="14"/>
      <c r="Q64" s="14"/>
      <c r="R64" s="14"/>
      <c r="S64" s="14"/>
    </row>
    <row r="65" spans="7:19" ht="15" customHeight="1">
      <c r="G65" s="1"/>
      <c r="H65" s="1" t="s">
        <v>294</v>
      </c>
      <c r="I65" s="1"/>
      <c r="J65" s="1"/>
      <c r="K65" s="1"/>
      <c r="L65" s="17">
        <v>107125.3</v>
      </c>
      <c r="M65" s="14"/>
      <c r="N65" s="14"/>
      <c r="O65" s="14"/>
      <c r="P65" s="14"/>
      <c r="Q65" s="14"/>
      <c r="R65" s="14"/>
      <c r="S65" s="14"/>
    </row>
    <row r="66" spans="7:19" ht="15" hidden="1">
      <c r="G66" s="1">
        <v>7</v>
      </c>
      <c r="H66" s="1" t="s">
        <v>66</v>
      </c>
      <c r="I66" s="1"/>
      <c r="J66" s="1"/>
      <c r="K66" s="1" t="s">
        <v>50</v>
      </c>
      <c r="L66" s="1">
        <v>6150.6</v>
      </c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/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1"/>
      <c r="H68" s="1" t="s">
        <v>67</v>
      </c>
      <c r="I68" s="1"/>
      <c r="J68" s="1"/>
      <c r="K68" s="1"/>
      <c r="L68" s="20"/>
      <c r="M68" s="31"/>
      <c r="N68" s="14"/>
      <c r="O68" s="14"/>
      <c r="P68" s="14"/>
      <c r="Q68" s="14"/>
      <c r="R68" s="14"/>
      <c r="S68" s="14"/>
    </row>
    <row r="69" spans="7:19" ht="15">
      <c r="G69" s="5"/>
      <c r="H69" s="5" t="s">
        <v>295</v>
      </c>
      <c r="I69" s="5"/>
      <c r="J69" s="5"/>
      <c r="K69" s="5"/>
      <c r="L69" s="53">
        <f>L65+L40-L42</f>
        <v>125483</v>
      </c>
      <c r="M69" s="31"/>
      <c r="N69" s="14"/>
      <c r="O69" s="14"/>
      <c r="P69" s="14"/>
      <c r="Q69" s="14"/>
      <c r="R69" s="14"/>
      <c r="S69" s="14"/>
    </row>
    <row r="70" spans="9:19" ht="15.75" thickBot="1">
      <c r="I70" t="s">
        <v>69</v>
      </c>
      <c r="M70" s="14"/>
      <c r="N70" s="14"/>
      <c r="O70" s="14"/>
      <c r="P70" s="14"/>
      <c r="Q70" s="14"/>
      <c r="R70" s="14"/>
      <c r="S70" s="14"/>
    </row>
    <row r="71" spans="7:19" ht="15.75" thickBot="1">
      <c r="G71" s="44" t="s">
        <v>64</v>
      </c>
      <c r="H71" s="45"/>
      <c r="I71" s="45"/>
      <c r="J71" s="45" t="s">
        <v>323</v>
      </c>
      <c r="K71" s="45"/>
      <c r="L71" s="46" t="s">
        <v>324</v>
      </c>
      <c r="M71" s="14"/>
      <c r="N71" s="14"/>
      <c r="O71" s="14"/>
      <c r="P71" s="14"/>
      <c r="Q71" s="14"/>
      <c r="R71" s="14"/>
      <c r="S71" s="14"/>
    </row>
    <row r="72" spans="7:19" ht="15">
      <c r="G72" s="1" t="s">
        <v>135</v>
      </c>
      <c r="H72" s="1" t="s">
        <v>136</v>
      </c>
      <c r="I72" s="1"/>
      <c r="J72" s="1" t="s">
        <v>138</v>
      </c>
      <c r="K72" s="1"/>
      <c r="L72" s="6" t="s">
        <v>139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 t="s">
        <v>133</v>
      </c>
      <c r="H73" s="1"/>
      <c r="I73" s="1">
        <v>5754.45</v>
      </c>
      <c r="J73" s="1">
        <v>2593.14</v>
      </c>
      <c r="K73" s="1"/>
      <c r="L73" s="6">
        <v>3159.81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162</v>
      </c>
      <c r="H74" s="1">
        <v>3159.81</v>
      </c>
      <c r="I74" s="1">
        <v>5754.45</v>
      </c>
      <c r="J74" s="1">
        <v>4159.35</v>
      </c>
      <c r="K74" s="1"/>
      <c r="L74" s="6">
        <v>4754.91</v>
      </c>
      <c r="M74" s="14"/>
      <c r="N74" s="14"/>
      <c r="O74" s="14"/>
      <c r="P74" s="14"/>
      <c r="Q74" s="14"/>
      <c r="R74" s="14"/>
      <c r="S74" s="14"/>
    </row>
    <row r="75" spans="7:19" ht="15" hidden="1">
      <c r="G75" s="1" t="s">
        <v>180</v>
      </c>
      <c r="H75" s="1">
        <v>4754.91</v>
      </c>
      <c r="I75" s="1">
        <v>5754.6</v>
      </c>
      <c r="J75" s="1">
        <v>4638.66</v>
      </c>
      <c r="K75" s="1"/>
      <c r="L75" s="6">
        <v>5870.85</v>
      </c>
      <c r="M75" s="14"/>
      <c r="N75" s="14"/>
      <c r="O75" s="14"/>
      <c r="P75" s="14"/>
      <c r="Q75" s="14"/>
      <c r="R75" s="14"/>
      <c r="S75" s="14"/>
    </row>
    <row r="76" spans="7:19" ht="15" hidden="1">
      <c r="G76" s="12" t="s">
        <v>194</v>
      </c>
      <c r="H76" s="1">
        <v>5870.85</v>
      </c>
      <c r="I76" s="1">
        <v>5754.56</v>
      </c>
      <c r="J76" s="12">
        <v>5931.56</v>
      </c>
      <c r="K76" s="1"/>
      <c r="L76" s="29">
        <v>5693.87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202</v>
      </c>
      <c r="H77" s="1">
        <v>5693.87</v>
      </c>
      <c r="I77" s="1">
        <v>5754.15</v>
      </c>
      <c r="J77" s="1">
        <v>5311.25</v>
      </c>
      <c r="K77" s="1"/>
      <c r="L77" s="6">
        <v>6136.77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212</v>
      </c>
      <c r="H78" s="1">
        <v>6136.77</v>
      </c>
      <c r="I78" s="1">
        <v>5754.15</v>
      </c>
      <c r="J78" s="1">
        <v>5617.71</v>
      </c>
      <c r="K78" s="1"/>
      <c r="L78" s="6">
        <v>6273.21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215</v>
      </c>
      <c r="H79" s="1">
        <v>6273.21</v>
      </c>
      <c r="I79" s="1">
        <v>5754.15</v>
      </c>
      <c r="J79" s="1">
        <v>4826.36</v>
      </c>
      <c r="K79" s="1"/>
      <c r="L79" s="6">
        <v>7201.01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228</v>
      </c>
      <c r="H80" s="1">
        <v>7201.01</v>
      </c>
      <c r="I80" s="1">
        <v>5754.15</v>
      </c>
      <c r="J80" s="1">
        <v>6286.8</v>
      </c>
      <c r="K80" s="1"/>
      <c r="L80" s="6">
        <v>6668.36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234</v>
      </c>
      <c r="H81" s="1">
        <v>6668.36</v>
      </c>
      <c r="I81" s="1">
        <v>5754.14</v>
      </c>
      <c r="J81" s="1">
        <v>4800.01</v>
      </c>
      <c r="K81" s="1"/>
      <c r="L81" s="6">
        <v>7622.49</v>
      </c>
      <c r="M81" s="14"/>
      <c r="N81" s="14"/>
      <c r="O81" s="14"/>
      <c r="P81" s="14"/>
      <c r="Q81" s="14"/>
      <c r="R81" s="14"/>
      <c r="S81" s="14"/>
    </row>
    <row r="82" spans="7:19" ht="15" hidden="1">
      <c r="G82" s="12" t="s">
        <v>237</v>
      </c>
      <c r="H82" s="12">
        <v>7622.49</v>
      </c>
      <c r="I82" s="12">
        <v>5754.17</v>
      </c>
      <c r="J82" s="12">
        <v>5802.49</v>
      </c>
      <c r="K82" s="1"/>
      <c r="L82" s="29">
        <v>7574.17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244</v>
      </c>
      <c r="H83" s="12">
        <v>7574.17</v>
      </c>
      <c r="I83" s="12">
        <v>5754.14</v>
      </c>
      <c r="J83" s="1">
        <v>4802.31</v>
      </c>
      <c r="K83" s="1"/>
      <c r="L83" s="6">
        <v>8526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255</v>
      </c>
      <c r="H84" s="1">
        <v>8526</v>
      </c>
      <c r="I84" s="1">
        <v>5754.14</v>
      </c>
      <c r="J84" s="1">
        <v>5628.73</v>
      </c>
      <c r="K84" s="1"/>
      <c r="L84" s="6">
        <v>8651.45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270</v>
      </c>
      <c r="H85" s="1">
        <v>8651.45</v>
      </c>
      <c r="I85" s="1">
        <v>5755.2</v>
      </c>
      <c r="J85" s="1">
        <v>7077.78</v>
      </c>
      <c r="K85" s="1"/>
      <c r="L85" s="6">
        <v>7329.92</v>
      </c>
      <c r="M85" s="14"/>
      <c r="N85" s="14"/>
      <c r="O85" s="14"/>
      <c r="P85" s="14"/>
      <c r="Q85" s="14"/>
      <c r="R85" s="14"/>
      <c r="S85" s="14"/>
    </row>
    <row r="86" spans="7:12" ht="15">
      <c r="G86" s="1" t="s">
        <v>350</v>
      </c>
      <c r="H86" s="1">
        <v>10620.71</v>
      </c>
      <c r="I86" s="1">
        <v>5941.66</v>
      </c>
      <c r="J86" s="1">
        <v>6375.76</v>
      </c>
      <c r="K86" s="1"/>
      <c r="L86" s="1">
        <v>10186.61</v>
      </c>
    </row>
    <row r="87" spans="7:12" ht="15">
      <c r="G87" s="1" t="s">
        <v>353</v>
      </c>
      <c r="H87" s="1">
        <v>10186.61</v>
      </c>
      <c r="I87" s="1">
        <v>5941.66</v>
      </c>
      <c r="J87" s="1">
        <v>5580.67</v>
      </c>
      <c r="K87" s="1"/>
      <c r="L87" s="1">
        <v>10737.65</v>
      </c>
    </row>
    <row r="88" spans="7:12" ht="15">
      <c r="G88" s="1" t="s">
        <v>354</v>
      </c>
      <c r="H88" s="1">
        <v>10737.65</v>
      </c>
      <c r="I88" s="1">
        <v>6135.3</v>
      </c>
      <c r="J88" s="1">
        <v>5471.18</v>
      </c>
      <c r="K88" s="1"/>
      <c r="L88" s="1">
        <v>11530.02</v>
      </c>
    </row>
    <row r="89" spans="7:12" ht="15">
      <c r="G89" s="1" t="s">
        <v>360</v>
      </c>
      <c r="H89" s="1">
        <v>11530.02</v>
      </c>
      <c r="I89" s="1">
        <v>6135.31</v>
      </c>
      <c r="J89" s="1">
        <v>7699.71</v>
      </c>
      <c r="K89" s="1"/>
      <c r="L89" s="1">
        <v>9965.62</v>
      </c>
    </row>
    <row r="90" spans="7:12" ht="15">
      <c r="G90" s="1" t="s">
        <v>372</v>
      </c>
      <c r="H90" s="1">
        <v>9965.62</v>
      </c>
      <c r="I90" s="1">
        <v>6135.31</v>
      </c>
      <c r="J90" s="1">
        <v>5547.61</v>
      </c>
      <c r="K90" s="1"/>
      <c r="L90" s="1">
        <v>10553.31</v>
      </c>
    </row>
    <row r="91" spans="7:12" ht="15">
      <c r="G91" s="1" t="s">
        <v>375</v>
      </c>
      <c r="H91" s="1">
        <v>10553.31</v>
      </c>
      <c r="I91" s="1">
        <v>6135.32</v>
      </c>
      <c r="J91" s="1">
        <v>5388.54</v>
      </c>
      <c r="K91" s="1"/>
      <c r="L91" s="1">
        <v>11300.09</v>
      </c>
    </row>
    <row r="92" spans="7:12" ht="15">
      <c r="G92" s="1" t="s">
        <v>382</v>
      </c>
      <c r="H92" s="1">
        <v>11300.09</v>
      </c>
      <c r="I92" s="1">
        <v>6200.38</v>
      </c>
      <c r="J92" s="1">
        <v>7047.95</v>
      </c>
      <c r="K92" s="1"/>
      <c r="L92" s="1">
        <v>10452.52</v>
      </c>
    </row>
    <row r="93" spans="7:12" ht="15">
      <c r="G93" s="1" t="s">
        <v>387</v>
      </c>
      <c r="H93" s="1">
        <v>10452.52</v>
      </c>
      <c r="I93" s="1">
        <v>6265.35</v>
      </c>
      <c r="J93" s="1">
        <v>6251.51</v>
      </c>
      <c r="K93" s="1"/>
      <c r="L93" s="1">
        <v>10466.36</v>
      </c>
    </row>
  </sheetData>
  <sheetProtection/>
  <mergeCells count="1">
    <mergeCell ref="C16:D17"/>
  </mergeCells>
  <printOptions/>
  <pageMargins left="0.7" right="0.7" top="0.28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S94"/>
  <sheetViews>
    <sheetView zoomScalePageLayoutView="0" workbookViewId="0" topLeftCell="A2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6" max="6" width="12.00390625" style="0" customWidth="1"/>
    <col min="7" max="7" width="12.8515625" style="0" customWidth="1"/>
    <col min="9" max="9" width="12.8515625" style="0" customWidth="1"/>
    <col min="10" max="10" width="16.57421875" style="0" customWidth="1"/>
    <col min="12" max="12" width="14.28125" style="0" customWidth="1"/>
    <col min="13" max="13" width="9.421875" style="0" bestFit="1" customWidth="1"/>
    <col min="14" max="19" width="8.421875" style="0" customWidth="1"/>
  </cols>
  <sheetData>
    <row r="3" spans="1:5" ht="15">
      <c r="A3" t="s">
        <v>276</v>
      </c>
      <c r="E3" t="s">
        <v>389</v>
      </c>
    </row>
    <row r="7" spans="1:8" ht="15">
      <c r="A7" s="8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14"/>
    </row>
    <row r="8" spans="1:8" ht="15">
      <c r="A8" s="9"/>
      <c r="B8" s="9" t="s">
        <v>6</v>
      </c>
      <c r="C8" s="9"/>
      <c r="D8" s="9"/>
      <c r="E8" s="9" t="s">
        <v>7</v>
      </c>
      <c r="F8" s="9" t="s">
        <v>8</v>
      </c>
      <c r="G8" s="9" t="s">
        <v>9</v>
      </c>
      <c r="H8" s="14"/>
    </row>
    <row r="9" spans="1:8" ht="15">
      <c r="A9" s="9" t="s">
        <v>280</v>
      </c>
      <c r="B9" s="62">
        <v>16273.97</v>
      </c>
      <c r="C9" s="62">
        <v>0</v>
      </c>
      <c r="D9" s="62"/>
      <c r="E9" s="9"/>
      <c r="F9" s="62">
        <v>387.5</v>
      </c>
      <c r="G9" s="17">
        <v>15886.47</v>
      </c>
      <c r="H9" s="14"/>
    </row>
    <row r="10" spans="1:8" ht="15">
      <c r="A10" s="1" t="s">
        <v>11</v>
      </c>
      <c r="B10" s="17">
        <v>132494.58</v>
      </c>
      <c r="C10" s="17">
        <v>59515.7</v>
      </c>
      <c r="D10" s="17"/>
      <c r="E10" s="1"/>
      <c r="F10" s="17">
        <v>53273.84</v>
      </c>
      <c r="G10" s="17">
        <v>138736.44</v>
      </c>
      <c r="H10" s="14"/>
    </row>
    <row r="11" spans="1:10" ht="15">
      <c r="A11" s="1" t="s">
        <v>12</v>
      </c>
      <c r="B11" s="1"/>
      <c r="C11" s="17">
        <f>SUM(C9:C10)</f>
        <v>59515.7</v>
      </c>
      <c r="D11" s="1"/>
      <c r="E11" s="1"/>
      <c r="F11" s="17">
        <f>SUM(F9:F10)</f>
        <v>53661.34</v>
      </c>
      <c r="G11" s="1"/>
      <c r="H11" s="14"/>
      <c r="J11" t="s">
        <v>77</v>
      </c>
    </row>
    <row r="15" spans="1:13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8" t="s">
        <v>13</v>
      </c>
      <c r="B16" s="8"/>
      <c r="C16" s="578" t="s">
        <v>14</v>
      </c>
      <c r="D16" s="575"/>
      <c r="E16" s="58"/>
      <c r="F16" s="58"/>
      <c r="G16" s="8" t="s">
        <v>367</v>
      </c>
      <c r="H16" s="59"/>
      <c r="I16" s="14"/>
      <c r="J16" s="14"/>
      <c r="K16" s="14"/>
      <c r="L16" s="14"/>
      <c r="M16" s="14"/>
    </row>
    <row r="17" spans="1:13" ht="15">
      <c r="A17" s="9"/>
      <c r="B17" s="9"/>
      <c r="C17" s="579"/>
      <c r="D17" s="577"/>
      <c r="E17" s="60"/>
      <c r="F17" s="60"/>
      <c r="G17" s="9"/>
      <c r="H17" s="61" t="s">
        <v>20</v>
      </c>
      <c r="I17" s="14"/>
      <c r="J17" s="14"/>
      <c r="K17" s="14"/>
      <c r="L17" s="14"/>
      <c r="M17" s="14"/>
    </row>
    <row r="18" spans="1:13" ht="15">
      <c r="A18" s="9"/>
      <c r="B18" s="9" t="s">
        <v>315</v>
      </c>
      <c r="C18" s="9"/>
      <c r="D18" s="9"/>
      <c r="E18" s="9"/>
      <c r="F18" s="9"/>
      <c r="G18" s="9"/>
      <c r="H18" s="9"/>
      <c r="I18" s="14"/>
      <c r="J18" s="14"/>
      <c r="K18" s="14"/>
      <c r="L18" s="14"/>
      <c r="M18" s="14"/>
    </row>
    <row r="19" spans="1:13" ht="15">
      <c r="A19" s="1" t="s">
        <v>390</v>
      </c>
      <c r="B19" s="1" t="s">
        <v>373</v>
      </c>
      <c r="C19" s="1"/>
      <c r="D19" s="1" t="s">
        <v>362</v>
      </c>
      <c r="E19" s="1">
        <v>1.1</v>
      </c>
      <c r="F19" s="1"/>
      <c r="G19" s="1"/>
      <c r="H19" s="17">
        <v>4915.9</v>
      </c>
      <c r="I19" s="14"/>
      <c r="J19" s="14"/>
      <c r="K19" s="14"/>
      <c r="L19" s="14"/>
      <c r="M19" s="28"/>
    </row>
    <row r="20" spans="1:13" ht="15">
      <c r="A20" s="1" t="s">
        <v>390</v>
      </c>
      <c r="B20" s="13" t="s">
        <v>383</v>
      </c>
      <c r="C20" s="1"/>
      <c r="D20" s="1"/>
      <c r="E20" s="1"/>
      <c r="F20" s="1"/>
      <c r="G20" s="1"/>
      <c r="H20" s="1">
        <v>43477</v>
      </c>
      <c r="I20" s="14"/>
      <c r="J20" s="14"/>
      <c r="K20" s="14"/>
      <c r="L20" s="14"/>
      <c r="M20" s="14"/>
    </row>
    <row r="21" spans="1:13" ht="15">
      <c r="A21" s="1"/>
      <c r="B21" s="1"/>
      <c r="C21" s="1"/>
      <c r="D21" s="1"/>
      <c r="E21" s="1"/>
      <c r="F21" s="1"/>
      <c r="G21" s="1"/>
      <c r="H21" s="17"/>
      <c r="I21" s="14"/>
      <c r="J21" s="14"/>
      <c r="K21" s="14"/>
      <c r="L21" s="14"/>
      <c r="M21" s="28"/>
    </row>
    <row r="22" spans="1:13" ht="15">
      <c r="A22" s="1"/>
      <c r="B22" s="1"/>
      <c r="C22" s="1"/>
      <c r="D22" s="1"/>
      <c r="E22" s="1"/>
      <c r="F22" s="1"/>
      <c r="G22" s="1"/>
      <c r="H22" s="17"/>
      <c r="I22" s="14"/>
      <c r="J22" s="14"/>
      <c r="K22" s="14"/>
      <c r="L22" s="14"/>
      <c r="M22" s="14"/>
    </row>
    <row r="23" spans="1:13" ht="15">
      <c r="A23" s="1"/>
      <c r="B23" s="1"/>
      <c r="C23" s="1"/>
      <c r="D23" s="1"/>
      <c r="E23" s="1"/>
      <c r="F23" s="1"/>
      <c r="G23" s="1"/>
      <c r="H23" s="17"/>
      <c r="I23" s="14"/>
      <c r="J23" s="14"/>
      <c r="K23" s="14"/>
      <c r="L23" s="14"/>
      <c r="M23" s="14"/>
    </row>
    <row r="24" spans="1:13" ht="15">
      <c r="A24" s="1"/>
      <c r="B24" s="1"/>
      <c r="C24" s="1"/>
      <c r="D24" s="1"/>
      <c r="E24" s="1"/>
      <c r="F24" s="1"/>
      <c r="G24" s="1" t="s">
        <v>28</v>
      </c>
      <c r="H24" s="17">
        <f>H19+H20+H21+H22</f>
        <v>48392.9</v>
      </c>
      <c r="I24" s="14"/>
      <c r="J24" s="14"/>
      <c r="K24" s="14"/>
      <c r="L24" s="14"/>
      <c r="M24" s="14"/>
    </row>
    <row r="25" spans="1:13" ht="15">
      <c r="A25" s="1"/>
      <c r="B25" s="1"/>
      <c r="C25" s="32"/>
      <c r="D25" s="32"/>
      <c r="E25" s="63"/>
      <c r="F25" s="63"/>
      <c r="G25" s="63"/>
      <c r="H25" s="64"/>
      <c r="I25" s="14"/>
      <c r="J25" s="14"/>
      <c r="K25" s="14"/>
      <c r="L25" s="14"/>
      <c r="M25" s="14"/>
    </row>
    <row r="26" spans="1:13" ht="15">
      <c r="A26" s="1"/>
      <c r="B26" s="12" t="s">
        <v>316</v>
      </c>
      <c r="C26" s="32"/>
      <c r="D26" s="32"/>
      <c r="E26" s="17"/>
      <c r="F26" s="1">
        <v>4471.5</v>
      </c>
      <c r="G26" s="1">
        <v>7.55</v>
      </c>
      <c r="H26" s="19">
        <f>F26*G26</f>
        <v>33759.825</v>
      </c>
      <c r="I26" s="14"/>
      <c r="J26" s="14"/>
      <c r="K26" s="14"/>
      <c r="L26" s="14"/>
      <c r="M26" s="14"/>
    </row>
    <row r="27" spans="1:13" ht="15">
      <c r="A27" s="1"/>
      <c r="B27" s="12" t="s">
        <v>317</v>
      </c>
      <c r="C27" s="12" t="s">
        <v>319</v>
      </c>
      <c r="D27" s="32"/>
      <c r="E27" s="17"/>
      <c r="F27" s="1"/>
      <c r="G27" s="1"/>
      <c r="H27" s="19"/>
      <c r="I27" s="14"/>
      <c r="J27" s="14"/>
      <c r="K27" s="14"/>
      <c r="L27" s="14"/>
      <c r="M27" s="14"/>
    </row>
    <row r="28" spans="1:13" ht="15">
      <c r="A28" s="1"/>
      <c r="B28" s="12" t="s">
        <v>318</v>
      </c>
      <c r="C28" s="32"/>
      <c r="D28" s="32"/>
      <c r="E28" s="17"/>
      <c r="F28" s="1"/>
      <c r="G28" s="1"/>
      <c r="H28" s="19"/>
      <c r="I28" s="14"/>
      <c r="J28" s="14"/>
      <c r="K28" s="14"/>
      <c r="L28" s="14"/>
      <c r="M28" s="14"/>
    </row>
    <row r="29" spans="1:13" ht="15">
      <c r="A29" s="1"/>
      <c r="B29" s="12" t="s">
        <v>320</v>
      </c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</row>
    <row r="30" spans="1:13" ht="15">
      <c r="A30" s="1"/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</row>
    <row r="31" spans="1:13" ht="15">
      <c r="A31" s="1"/>
      <c r="B31" s="1"/>
      <c r="C31" s="1"/>
      <c r="D31" s="1"/>
      <c r="E31" s="1"/>
      <c r="F31" s="1"/>
      <c r="G31" s="5" t="s">
        <v>31</v>
      </c>
      <c r="H31" s="22">
        <f>SUM(H21:H30)</f>
        <v>82152.725</v>
      </c>
      <c r="I31" s="14"/>
      <c r="J31" s="14"/>
      <c r="K31" s="14"/>
      <c r="L31" s="14"/>
      <c r="M31" s="14"/>
    </row>
    <row r="32" ht="15" customHeight="1" hidden="1"/>
    <row r="33" ht="15" customHeight="1" hidden="1"/>
    <row r="34" spans="7:12" ht="18.75">
      <c r="G34" t="s">
        <v>345</v>
      </c>
      <c r="H34" s="47" t="s">
        <v>43</v>
      </c>
      <c r="I34" s="47"/>
      <c r="J34" s="47" t="s">
        <v>173</v>
      </c>
      <c r="K34" s="47"/>
      <c r="L34" s="47"/>
    </row>
    <row r="35" spans="8:12" ht="18.75">
      <c r="H35" s="47"/>
      <c r="I35" s="47" t="s">
        <v>174</v>
      </c>
      <c r="J35" s="47" t="s">
        <v>71</v>
      </c>
      <c r="K35" s="47"/>
      <c r="L35" s="47"/>
    </row>
    <row r="36" spans="7:19" ht="18.75">
      <c r="G36" s="48">
        <v>4471.5</v>
      </c>
      <c r="H36" s="47"/>
      <c r="I36" s="47" t="str">
        <f>E3</f>
        <v>сентябрь  2013г</v>
      </c>
      <c r="J36" s="47"/>
      <c r="K36" s="47"/>
      <c r="L36" s="47"/>
      <c r="M36" s="14"/>
      <c r="N36" s="14"/>
      <c r="O36" s="14"/>
      <c r="P36" s="14"/>
      <c r="Q36" s="14"/>
      <c r="R36" s="14"/>
      <c r="S36" s="14"/>
    </row>
    <row r="37" spans="7:19" ht="15">
      <c r="G37" s="1" t="s">
        <v>45</v>
      </c>
      <c r="H37" s="1"/>
      <c r="I37" s="1"/>
      <c r="J37" s="1"/>
      <c r="K37" s="1" t="s">
        <v>334</v>
      </c>
      <c r="L37" s="1" t="s">
        <v>368</v>
      </c>
      <c r="M37" s="14"/>
      <c r="N37" s="14"/>
      <c r="O37" s="14"/>
      <c r="P37" s="14"/>
      <c r="Q37" s="14"/>
      <c r="R37" s="14"/>
      <c r="S37" s="14"/>
    </row>
    <row r="38" spans="7:19" ht="18.75">
      <c r="G38" s="55" t="s">
        <v>364</v>
      </c>
      <c r="H38" s="56"/>
      <c r="I38" s="56"/>
      <c r="J38" s="57"/>
      <c r="K38" s="4">
        <v>13.31</v>
      </c>
      <c r="L38" s="3">
        <f>C11</f>
        <v>59515.7</v>
      </c>
      <c r="M38" s="14"/>
      <c r="N38" s="14"/>
      <c r="O38" s="14"/>
      <c r="P38" s="14"/>
      <c r="Q38" s="14"/>
      <c r="R38" s="14"/>
      <c r="S38" s="14"/>
    </row>
    <row r="39" spans="7:19" ht="7.5" customHeight="1">
      <c r="G39" s="1"/>
      <c r="H39" s="1"/>
      <c r="I39" s="1"/>
      <c r="J39" s="1"/>
      <c r="K39" s="1"/>
      <c r="L39" s="1"/>
      <c r="M39" s="14"/>
      <c r="N39" s="14"/>
      <c r="O39" s="14"/>
      <c r="P39" s="14"/>
      <c r="Q39" s="14"/>
      <c r="R39" s="14"/>
      <c r="S39" s="14"/>
    </row>
    <row r="40" spans="7:19" ht="18.75">
      <c r="G40" s="36" t="s">
        <v>365</v>
      </c>
      <c r="H40" s="37"/>
      <c r="I40" s="38"/>
      <c r="J40" s="38"/>
      <c r="K40" s="3"/>
      <c r="L40" s="17">
        <v>53661.34</v>
      </c>
      <c r="M40" s="14"/>
      <c r="N40" s="14"/>
      <c r="O40" s="14"/>
      <c r="P40" s="14"/>
      <c r="Q40" s="14"/>
      <c r="R40" s="14"/>
      <c r="S40" s="14"/>
    </row>
    <row r="41" spans="7:19" ht="15">
      <c r="G41" s="1"/>
      <c r="H41" s="1"/>
      <c r="I41" s="1"/>
      <c r="J41" s="1"/>
      <c r="K41" s="1"/>
      <c r="L41" s="1"/>
      <c r="M41" s="14"/>
      <c r="N41" s="14"/>
      <c r="O41" s="14"/>
      <c r="P41" s="14"/>
      <c r="Q41" s="14"/>
      <c r="R41" s="14"/>
      <c r="S41" s="14"/>
    </row>
    <row r="42" spans="7:19" ht="18.75">
      <c r="G42" s="36" t="s">
        <v>366</v>
      </c>
      <c r="H42" s="37"/>
      <c r="I42" s="39"/>
      <c r="J42" s="38"/>
      <c r="K42" s="38"/>
      <c r="L42" s="24">
        <v>82152.73</v>
      </c>
      <c r="M42" s="30"/>
      <c r="N42" s="14"/>
      <c r="O42" s="14"/>
      <c r="P42" s="14"/>
      <c r="Q42" s="14"/>
      <c r="R42" s="14"/>
      <c r="S42" s="14"/>
    </row>
    <row r="43" spans="7:19" ht="15.75">
      <c r="G43" s="1"/>
      <c r="H43" s="51" t="s">
        <v>331</v>
      </c>
      <c r="I43" s="51"/>
      <c r="J43" s="51"/>
      <c r="K43" s="54">
        <v>7.55</v>
      </c>
      <c r="L43" s="19">
        <f>H25</f>
        <v>0</v>
      </c>
      <c r="M43" s="14"/>
      <c r="N43" s="14"/>
      <c r="O43" s="14"/>
      <c r="P43" s="14"/>
      <c r="Q43" s="14"/>
      <c r="R43" s="14"/>
      <c r="S43" s="14"/>
    </row>
    <row r="44" spans="7:19" ht="15">
      <c r="G44" s="1"/>
      <c r="H44" s="51" t="s">
        <v>317</v>
      </c>
      <c r="I44" s="51"/>
      <c r="J44" s="51"/>
      <c r="K44" s="1" t="s">
        <v>332</v>
      </c>
      <c r="L44" s="1"/>
      <c r="M44" s="14"/>
      <c r="N44" s="14"/>
      <c r="O44" s="14"/>
      <c r="P44" s="14"/>
      <c r="Q44" s="14"/>
      <c r="R44" s="14"/>
      <c r="S44" s="14"/>
    </row>
    <row r="45" spans="7:19" ht="15">
      <c r="G45" s="1"/>
      <c r="H45" s="51" t="s">
        <v>318</v>
      </c>
      <c r="I45" s="51" t="s">
        <v>319</v>
      </c>
      <c r="J45" s="51"/>
      <c r="K45" s="1" t="s">
        <v>333</v>
      </c>
      <c r="L45" s="19">
        <f>G36*K43</f>
        <v>33759.825</v>
      </c>
      <c r="M45" s="14"/>
      <c r="N45" s="14"/>
      <c r="O45" s="14"/>
      <c r="P45" s="14"/>
      <c r="Q45" s="14"/>
      <c r="R45" s="14"/>
      <c r="S45" s="14"/>
    </row>
    <row r="46" spans="7:19" ht="15">
      <c r="G46" s="1"/>
      <c r="H46" s="51" t="s">
        <v>320</v>
      </c>
      <c r="I46" s="51"/>
      <c r="J46" s="51"/>
      <c r="K46" s="1"/>
      <c r="L46" s="1"/>
      <c r="M46" s="14"/>
      <c r="N46" s="14"/>
      <c r="O46" s="14"/>
      <c r="P46" s="14"/>
      <c r="Q46" s="14"/>
      <c r="R46" s="14"/>
      <c r="S46" s="14"/>
    </row>
    <row r="47" spans="7:19" ht="15">
      <c r="G47" s="1"/>
      <c r="H47" s="12" t="s">
        <v>150</v>
      </c>
      <c r="I47" s="12" t="s">
        <v>151</v>
      </c>
      <c r="J47" s="12"/>
      <c r="K47" s="52">
        <v>1.68</v>
      </c>
      <c r="L47" s="19">
        <f>G36*K47</f>
        <v>7512.12</v>
      </c>
      <c r="M47" s="14"/>
      <c r="N47" s="14"/>
      <c r="O47" s="14"/>
      <c r="P47" s="14"/>
      <c r="Q47" s="14"/>
      <c r="R47" s="14"/>
      <c r="S47" s="14"/>
    </row>
    <row r="48" spans="7:19" ht="15">
      <c r="G48" s="1"/>
      <c r="H48" s="12" t="s">
        <v>152</v>
      </c>
      <c r="I48" s="12"/>
      <c r="J48" s="12"/>
      <c r="K48" s="52">
        <v>2.22</v>
      </c>
      <c r="L48" s="19">
        <f>G36*K48</f>
        <v>9926.730000000001</v>
      </c>
      <c r="M48" s="14"/>
      <c r="N48" s="14"/>
      <c r="O48" s="14"/>
      <c r="P48" s="14"/>
      <c r="Q48" s="14"/>
      <c r="R48" s="14"/>
      <c r="S48" s="14"/>
    </row>
    <row r="49" spans="7:19" ht="15">
      <c r="G49" s="1"/>
      <c r="H49" s="12" t="s">
        <v>153</v>
      </c>
      <c r="I49" s="12"/>
      <c r="J49" s="12"/>
      <c r="K49" s="52"/>
      <c r="L49" s="19"/>
      <c r="M49" s="14"/>
      <c r="N49" s="14"/>
      <c r="O49" s="14"/>
      <c r="P49" s="14"/>
      <c r="Q49" s="14"/>
      <c r="R49" s="14"/>
      <c r="S49" s="14"/>
    </row>
    <row r="50" spans="7:19" ht="15">
      <c r="G50" s="1"/>
      <c r="H50" s="12" t="s">
        <v>154</v>
      </c>
      <c r="I50" s="12"/>
      <c r="J50" s="12"/>
      <c r="K50" s="52">
        <v>0.69</v>
      </c>
      <c r="L50" s="19">
        <f>G36*K50</f>
        <v>3085.3349999999996</v>
      </c>
      <c r="M50" s="14"/>
      <c r="N50" s="14"/>
      <c r="O50" s="14"/>
      <c r="P50" s="14"/>
      <c r="Q50" s="14"/>
      <c r="R50" s="14"/>
      <c r="S50" s="14"/>
    </row>
    <row r="51" spans="7:19" ht="15">
      <c r="G51" s="1"/>
      <c r="H51" s="12" t="s">
        <v>155</v>
      </c>
      <c r="I51" s="12"/>
      <c r="J51" s="12"/>
      <c r="K51" s="52"/>
      <c r="L51" s="19"/>
      <c r="M51" s="14"/>
      <c r="N51" s="14"/>
      <c r="O51" s="14"/>
      <c r="P51" s="14"/>
      <c r="Q51" s="14"/>
      <c r="R51" s="14"/>
      <c r="S51" s="14"/>
    </row>
    <row r="52" spans="7:19" ht="15">
      <c r="G52" s="1"/>
      <c r="H52" s="12" t="s">
        <v>156</v>
      </c>
      <c r="I52" s="12"/>
      <c r="J52" s="12"/>
      <c r="K52" s="52">
        <v>2</v>
      </c>
      <c r="L52" s="19">
        <f>G36*K52</f>
        <v>8943</v>
      </c>
      <c r="M52" s="14"/>
      <c r="N52" s="14"/>
      <c r="O52" s="14"/>
      <c r="P52" s="14"/>
      <c r="Q52" s="14"/>
      <c r="R52" s="14"/>
      <c r="S52" s="14"/>
    </row>
    <row r="53" spans="7:19" ht="15">
      <c r="G53" s="1"/>
      <c r="H53" s="12" t="s">
        <v>157</v>
      </c>
      <c r="I53" s="12"/>
      <c r="J53" s="12" t="s">
        <v>158</v>
      </c>
      <c r="K53" s="52"/>
      <c r="L53" s="19"/>
      <c r="M53" s="14"/>
      <c r="N53" s="14"/>
      <c r="O53" s="14"/>
      <c r="P53" s="14"/>
      <c r="Q53" s="14"/>
      <c r="R53" s="14"/>
      <c r="S53" s="14"/>
    </row>
    <row r="54" spans="7:19" ht="15">
      <c r="G54" s="1"/>
      <c r="H54" s="12" t="s">
        <v>154</v>
      </c>
      <c r="I54" s="12"/>
      <c r="J54" s="12"/>
      <c r="K54" s="52">
        <v>0.57</v>
      </c>
      <c r="L54" s="19">
        <f>G36*K54</f>
        <v>2548.7549999999997</v>
      </c>
      <c r="M54" s="14"/>
      <c r="N54" s="14"/>
      <c r="O54" s="14"/>
      <c r="P54" s="14"/>
      <c r="Q54" s="14"/>
      <c r="R54" s="14"/>
      <c r="S54" s="14"/>
    </row>
    <row r="55" spans="7:19" ht="15">
      <c r="G55" s="1"/>
      <c r="H55" s="12" t="s">
        <v>159</v>
      </c>
      <c r="I55" s="12"/>
      <c r="J55" s="12"/>
      <c r="K55" s="52"/>
      <c r="L55" s="19"/>
      <c r="M55" s="14"/>
      <c r="N55" s="14"/>
      <c r="O55" s="14"/>
      <c r="P55" s="14"/>
      <c r="Q55" s="14"/>
      <c r="R55" s="14"/>
      <c r="S55" s="14"/>
    </row>
    <row r="56" spans="7:19" ht="15">
      <c r="G56" s="1"/>
      <c r="H56" s="12" t="s">
        <v>160</v>
      </c>
      <c r="I56" s="12"/>
      <c r="J56" s="12"/>
      <c r="K56" s="52">
        <v>0.39</v>
      </c>
      <c r="L56" s="19">
        <f>G36*K56</f>
        <v>1743.885</v>
      </c>
      <c r="M56" s="14"/>
      <c r="N56" s="14"/>
      <c r="O56" s="14"/>
      <c r="P56" s="14"/>
      <c r="Q56" s="14"/>
      <c r="R56" s="14"/>
      <c r="S56" s="14"/>
    </row>
    <row r="57" spans="7:19" ht="18.75">
      <c r="G57" s="40" t="s">
        <v>61</v>
      </c>
      <c r="H57" s="41"/>
      <c r="I57" s="41"/>
      <c r="J57" s="42" t="s">
        <v>322</v>
      </c>
      <c r="K57" s="42">
        <v>4.66</v>
      </c>
      <c r="L57" s="3">
        <f>G36*K57</f>
        <v>20837.190000000002</v>
      </c>
      <c r="M57" s="14"/>
      <c r="N57" s="14"/>
      <c r="O57" s="14"/>
      <c r="P57" s="14"/>
      <c r="Q57" s="14"/>
      <c r="R57" s="14"/>
      <c r="S57" s="14"/>
    </row>
    <row r="58" spans="7:19" ht="18.75">
      <c r="G58" s="40"/>
      <c r="H58" s="41"/>
      <c r="I58" s="41"/>
      <c r="J58" s="42" t="s">
        <v>138</v>
      </c>
      <c r="K58" s="43"/>
      <c r="L58" s="19">
        <f>L40-L43</f>
        <v>53661.34</v>
      </c>
      <c r="M58" s="14"/>
      <c r="N58" s="14"/>
      <c r="O58" s="14"/>
      <c r="P58" s="14"/>
      <c r="Q58" s="14"/>
      <c r="R58" s="14"/>
      <c r="S58" s="14"/>
    </row>
    <row r="59" spans="7:19" ht="13.5" customHeight="1">
      <c r="G59" s="49" t="s">
        <v>326</v>
      </c>
      <c r="H59" s="49"/>
      <c r="I59" s="49"/>
      <c r="J59" s="49"/>
      <c r="K59" s="50"/>
      <c r="L59" s="1"/>
      <c r="M59" s="14"/>
      <c r="N59" s="14"/>
      <c r="O59" s="14"/>
      <c r="P59" s="14"/>
      <c r="Q59" s="14"/>
      <c r="R59" s="14"/>
      <c r="S59" s="14"/>
    </row>
    <row r="60" spans="7:19" ht="13.5" customHeight="1">
      <c r="G60" s="1" t="s">
        <v>390</v>
      </c>
      <c r="H60" s="1" t="s">
        <v>373</v>
      </c>
      <c r="I60" s="1"/>
      <c r="J60" s="1" t="s">
        <v>362</v>
      </c>
      <c r="K60" s="1">
        <v>1.1</v>
      </c>
      <c r="L60" s="1">
        <v>4915.9</v>
      </c>
      <c r="M60" s="14"/>
      <c r="N60" s="14"/>
      <c r="O60" s="14"/>
      <c r="P60" s="14"/>
      <c r="Q60" s="14"/>
      <c r="R60" s="14"/>
      <c r="S60" s="14"/>
    </row>
    <row r="61" spans="7:19" ht="15">
      <c r="G61" s="1" t="s">
        <v>390</v>
      </c>
      <c r="H61" s="13" t="s">
        <v>383</v>
      </c>
      <c r="I61" s="1"/>
      <c r="J61" s="1"/>
      <c r="K61" s="1"/>
      <c r="L61" s="1">
        <v>43477</v>
      </c>
      <c r="M61" s="14"/>
      <c r="N61" s="14"/>
      <c r="O61" s="14"/>
      <c r="P61" s="14"/>
      <c r="Q61" s="14"/>
      <c r="R61" s="14"/>
      <c r="S61" s="14"/>
    </row>
    <row r="62" spans="7:19" ht="15">
      <c r="G62" s="1"/>
      <c r="H62" s="1"/>
      <c r="I62" s="1"/>
      <c r="J62" s="1"/>
      <c r="K62" s="1"/>
      <c r="L62" s="17"/>
      <c r="M62" s="14"/>
      <c r="N62" s="14"/>
      <c r="O62" s="14"/>
      <c r="P62" s="14"/>
      <c r="Q62" s="14"/>
      <c r="R62" s="14"/>
      <c r="S62" s="14"/>
    </row>
    <row r="63" spans="7:19" ht="15">
      <c r="G63" s="1"/>
      <c r="H63" s="1"/>
      <c r="I63" s="1"/>
      <c r="J63" s="1"/>
      <c r="K63" s="1"/>
      <c r="L63" s="1"/>
      <c r="M63" s="14"/>
      <c r="N63" s="14"/>
      <c r="O63" s="14"/>
      <c r="P63" s="14"/>
      <c r="Q63" s="14"/>
      <c r="R63" s="14"/>
      <c r="S63" s="14"/>
    </row>
    <row r="64" spans="7:19" ht="15">
      <c r="G64" s="5" t="s">
        <v>293</v>
      </c>
      <c r="H64" s="5" t="s">
        <v>64</v>
      </c>
      <c r="I64" s="5"/>
      <c r="J64" s="5"/>
      <c r="K64" s="5"/>
      <c r="L64" s="22">
        <v>93987.06</v>
      </c>
      <c r="M64" s="14"/>
      <c r="N64" s="14"/>
      <c r="O64" s="14"/>
      <c r="P64" s="14"/>
      <c r="Q64" s="14"/>
      <c r="R64" s="14"/>
      <c r="S64" s="14"/>
    </row>
    <row r="65" spans="7:19" ht="15" customHeight="1">
      <c r="G65" s="1"/>
      <c r="H65" s="1" t="s">
        <v>294</v>
      </c>
      <c r="I65" s="1"/>
      <c r="J65" s="1"/>
      <c r="K65" s="1"/>
      <c r="L65" s="17">
        <v>125483</v>
      </c>
      <c r="M65" s="14"/>
      <c r="N65" s="14"/>
      <c r="O65" s="14"/>
      <c r="P65" s="14"/>
      <c r="Q65" s="14"/>
      <c r="R65" s="14"/>
      <c r="S65" s="14"/>
    </row>
    <row r="66" spans="7:19" ht="15" hidden="1">
      <c r="G66" s="1">
        <v>7</v>
      </c>
      <c r="H66" s="1" t="s">
        <v>66</v>
      </c>
      <c r="I66" s="1"/>
      <c r="J66" s="1"/>
      <c r="K66" s="1" t="s">
        <v>50</v>
      </c>
      <c r="L66" s="1">
        <v>6150.6</v>
      </c>
      <c r="M66" s="14"/>
      <c r="N66" s="14"/>
      <c r="O66" s="14"/>
      <c r="P66" s="14"/>
      <c r="Q66" s="14"/>
      <c r="R66" s="14"/>
      <c r="S66" s="14"/>
    </row>
    <row r="67" spans="7:19" ht="15">
      <c r="G67" s="1"/>
      <c r="H67" s="1"/>
      <c r="I67" s="1"/>
      <c r="J67" s="1"/>
      <c r="K67" s="1"/>
      <c r="L67" s="1"/>
      <c r="M67" s="14"/>
      <c r="N67" s="14"/>
      <c r="O67" s="14"/>
      <c r="P67" s="14"/>
      <c r="Q67" s="14"/>
      <c r="R67" s="14"/>
      <c r="S67" s="14"/>
    </row>
    <row r="68" spans="7:19" ht="15">
      <c r="G68" s="1"/>
      <c r="H68" s="1" t="s">
        <v>67</v>
      </c>
      <c r="I68" s="1"/>
      <c r="J68" s="1"/>
      <c r="K68" s="1"/>
      <c r="L68" s="20"/>
      <c r="M68" s="31"/>
      <c r="N68" s="14"/>
      <c r="O68" s="14"/>
      <c r="P68" s="14"/>
      <c r="Q68" s="14"/>
      <c r="R68" s="14"/>
      <c r="S68" s="14"/>
    </row>
    <row r="69" spans="7:19" ht="15">
      <c r="G69" s="5"/>
      <c r="H69" s="5" t="s">
        <v>295</v>
      </c>
      <c r="I69" s="5"/>
      <c r="J69" s="5"/>
      <c r="K69" s="5"/>
      <c r="L69" s="53">
        <f>L65+L40-L42</f>
        <v>96991.61</v>
      </c>
      <c r="M69" s="31"/>
      <c r="N69" s="14"/>
      <c r="O69" s="14"/>
      <c r="P69" s="14"/>
      <c r="Q69" s="14"/>
      <c r="R69" s="14"/>
      <c r="S69" s="14"/>
    </row>
    <row r="70" spans="9:19" ht="15.75" thickBot="1">
      <c r="I70" t="s">
        <v>69</v>
      </c>
      <c r="M70" s="14"/>
      <c r="N70" s="14"/>
      <c r="O70" s="14"/>
      <c r="P70" s="14"/>
      <c r="Q70" s="14"/>
      <c r="R70" s="14"/>
      <c r="S70" s="14"/>
    </row>
    <row r="71" spans="7:19" ht="15.75" thickBot="1">
      <c r="G71" s="44" t="s">
        <v>64</v>
      </c>
      <c r="H71" s="45"/>
      <c r="I71" s="45"/>
      <c r="J71" s="45" t="s">
        <v>323</v>
      </c>
      <c r="K71" s="45"/>
      <c r="L71" s="46" t="s">
        <v>324</v>
      </c>
      <c r="M71" s="14"/>
      <c r="N71" s="14"/>
      <c r="O71" s="14"/>
      <c r="P71" s="14"/>
      <c r="Q71" s="14"/>
      <c r="R71" s="14"/>
      <c r="S71" s="14"/>
    </row>
    <row r="72" spans="7:19" ht="15">
      <c r="G72" s="1" t="s">
        <v>135</v>
      </c>
      <c r="H72" s="1" t="s">
        <v>136</v>
      </c>
      <c r="I72" s="1"/>
      <c r="J72" s="1" t="s">
        <v>138</v>
      </c>
      <c r="K72" s="1"/>
      <c r="L72" s="6" t="s">
        <v>139</v>
      </c>
      <c r="M72" s="14"/>
      <c r="N72" s="14"/>
      <c r="O72" s="14"/>
      <c r="P72" s="14"/>
      <c r="Q72" s="14"/>
      <c r="R72" s="14"/>
      <c r="S72" s="14"/>
    </row>
    <row r="73" spans="7:19" ht="15" hidden="1">
      <c r="G73" s="1" t="s">
        <v>133</v>
      </c>
      <c r="H73" s="1"/>
      <c r="I73" s="1">
        <v>5754.45</v>
      </c>
      <c r="J73" s="1">
        <v>2593.14</v>
      </c>
      <c r="K73" s="1"/>
      <c r="L73" s="6">
        <v>3159.81</v>
      </c>
      <c r="M73" s="14"/>
      <c r="N73" s="14"/>
      <c r="O73" s="14"/>
      <c r="P73" s="14"/>
      <c r="Q73" s="14"/>
      <c r="R73" s="14"/>
      <c r="S73" s="14"/>
    </row>
    <row r="74" spans="7:19" ht="15" hidden="1">
      <c r="G74" s="1" t="s">
        <v>162</v>
      </c>
      <c r="H74" s="1">
        <v>3159.81</v>
      </c>
      <c r="I74" s="1">
        <v>5754.45</v>
      </c>
      <c r="J74" s="1">
        <v>4159.35</v>
      </c>
      <c r="K74" s="1"/>
      <c r="L74" s="6">
        <v>4754.91</v>
      </c>
      <c r="M74" s="14"/>
      <c r="N74" s="14"/>
      <c r="O74" s="14"/>
      <c r="P74" s="14"/>
      <c r="Q74" s="14"/>
      <c r="R74" s="14"/>
      <c r="S74" s="14"/>
    </row>
    <row r="75" spans="7:19" ht="15" hidden="1">
      <c r="G75" s="1" t="s">
        <v>180</v>
      </c>
      <c r="H75" s="1">
        <v>4754.91</v>
      </c>
      <c r="I75" s="1">
        <v>5754.6</v>
      </c>
      <c r="J75" s="1">
        <v>4638.66</v>
      </c>
      <c r="K75" s="1"/>
      <c r="L75" s="6">
        <v>5870.85</v>
      </c>
      <c r="M75" s="14"/>
      <c r="N75" s="14"/>
      <c r="O75" s="14"/>
      <c r="P75" s="14"/>
      <c r="Q75" s="14"/>
      <c r="R75" s="14"/>
      <c r="S75" s="14"/>
    </row>
    <row r="76" spans="7:19" ht="15" hidden="1">
      <c r="G76" s="12" t="s">
        <v>194</v>
      </c>
      <c r="H76" s="1">
        <v>5870.85</v>
      </c>
      <c r="I76" s="1">
        <v>5754.56</v>
      </c>
      <c r="J76" s="12">
        <v>5931.56</v>
      </c>
      <c r="K76" s="1"/>
      <c r="L76" s="29">
        <v>5693.87</v>
      </c>
      <c r="M76" s="14"/>
      <c r="N76" s="14"/>
      <c r="O76" s="14"/>
      <c r="P76" s="14"/>
      <c r="Q76" s="14"/>
      <c r="R76" s="14"/>
      <c r="S76" s="14"/>
    </row>
    <row r="77" spans="7:19" ht="15" hidden="1">
      <c r="G77" s="1" t="s">
        <v>202</v>
      </c>
      <c r="H77" s="1">
        <v>5693.87</v>
      </c>
      <c r="I77" s="1">
        <v>5754.15</v>
      </c>
      <c r="J77" s="1">
        <v>5311.25</v>
      </c>
      <c r="K77" s="1"/>
      <c r="L77" s="6">
        <v>6136.77</v>
      </c>
      <c r="M77" s="14"/>
      <c r="N77" s="14"/>
      <c r="O77" s="14"/>
      <c r="P77" s="14"/>
      <c r="Q77" s="14"/>
      <c r="R77" s="14"/>
      <c r="S77" s="14"/>
    </row>
    <row r="78" spans="7:19" ht="15" hidden="1">
      <c r="G78" s="1" t="s">
        <v>212</v>
      </c>
      <c r="H78" s="1">
        <v>6136.77</v>
      </c>
      <c r="I78" s="1">
        <v>5754.15</v>
      </c>
      <c r="J78" s="1">
        <v>5617.71</v>
      </c>
      <c r="K78" s="1"/>
      <c r="L78" s="6">
        <v>6273.21</v>
      </c>
      <c r="M78" s="14"/>
      <c r="N78" s="14"/>
      <c r="O78" s="14"/>
      <c r="P78" s="14"/>
      <c r="Q78" s="14"/>
      <c r="R78" s="14"/>
      <c r="S78" s="14"/>
    </row>
    <row r="79" spans="7:19" ht="15" hidden="1">
      <c r="G79" s="1" t="s">
        <v>215</v>
      </c>
      <c r="H79" s="1">
        <v>6273.21</v>
      </c>
      <c r="I79" s="1">
        <v>5754.15</v>
      </c>
      <c r="J79" s="1">
        <v>4826.36</v>
      </c>
      <c r="K79" s="1"/>
      <c r="L79" s="6">
        <v>7201.01</v>
      </c>
      <c r="M79" s="14"/>
      <c r="N79" s="14"/>
      <c r="O79" s="14"/>
      <c r="P79" s="14"/>
      <c r="Q79" s="14"/>
      <c r="R79" s="14"/>
      <c r="S79" s="14"/>
    </row>
    <row r="80" spans="7:19" ht="15" hidden="1">
      <c r="G80" s="1" t="s">
        <v>228</v>
      </c>
      <c r="H80" s="1">
        <v>7201.01</v>
      </c>
      <c r="I80" s="1">
        <v>5754.15</v>
      </c>
      <c r="J80" s="1">
        <v>6286.8</v>
      </c>
      <c r="K80" s="1"/>
      <c r="L80" s="6">
        <v>6668.36</v>
      </c>
      <c r="M80" s="14"/>
      <c r="N80" s="14"/>
      <c r="O80" s="14"/>
      <c r="P80" s="14"/>
      <c r="Q80" s="14"/>
      <c r="R80" s="14"/>
      <c r="S80" s="14"/>
    </row>
    <row r="81" spans="7:19" ht="15" hidden="1">
      <c r="G81" s="1" t="s">
        <v>234</v>
      </c>
      <c r="H81" s="1">
        <v>6668.36</v>
      </c>
      <c r="I81" s="1">
        <v>5754.14</v>
      </c>
      <c r="J81" s="1">
        <v>4800.01</v>
      </c>
      <c r="K81" s="1"/>
      <c r="L81" s="6">
        <v>7622.49</v>
      </c>
      <c r="M81" s="14"/>
      <c r="N81" s="14"/>
      <c r="O81" s="14"/>
      <c r="P81" s="14"/>
      <c r="Q81" s="14"/>
      <c r="R81" s="14"/>
      <c r="S81" s="14"/>
    </row>
    <row r="82" spans="7:19" ht="15" hidden="1">
      <c r="G82" s="12" t="s">
        <v>237</v>
      </c>
      <c r="H82" s="12">
        <v>7622.49</v>
      </c>
      <c r="I82" s="12">
        <v>5754.17</v>
      </c>
      <c r="J82" s="12">
        <v>5802.49</v>
      </c>
      <c r="K82" s="1"/>
      <c r="L82" s="29">
        <v>7574.17</v>
      </c>
      <c r="M82" s="14"/>
      <c r="N82" s="14"/>
      <c r="O82" s="14"/>
      <c r="P82" s="14"/>
      <c r="Q82" s="14"/>
      <c r="R82" s="14"/>
      <c r="S82" s="14"/>
    </row>
    <row r="83" spans="7:19" ht="15" hidden="1">
      <c r="G83" s="1" t="s">
        <v>244</v>
      </c>
      <c r="H83" s="12">
        <v>7574.17</v>
      </c>
      <c r="I83" s="12">
        <v>5754.14</v>
      </c>
      <c r="J83" s="1">
        <v>4802.31</v>
      </c>
      <c r="K83" s="1"/>
      <c r="L83" s="6">
        <v>8526</v>
      </c>
      <c r="M83" s="14"/>
      <c r="N83" s="14"/>
      <c r="O83" s="14"/>
      <c r="P83" s="14"/>
      <c r="Q83" s="14"/>
      <c r="R83" s="14"/>
      <c r="S83" s="14"/>
    </row>
    <row r="84" spans="7:19" ht="15" hidden="1">
      <c r="G84" s="1" t="s">
        <v>255</v>
      </c>
      <c r="H84" s="1">
        <v>8526</v>
      </c>
      <c r="I84" s="1">
        <v>5754.14</v>
      </c>
      <c r="J84" s="1">
        <v>5628.73</v>
      </c>
      <c r="K84" s="1"/>
      <c r="L84" s="6">
        <v>8651.45</v>
      </c>
      <c r="M84" s="14"/>
      <c r="N84" s="14"/>
      <c r="O84" s="14"/>
      <c r="P84" s="14"/>
      <c r="Q84" s="14"/>
      <c r="R84" s="14"/>
      <c r="S84" s="14"/>
    </row>
    <row r="85" spans="7:19" ht="15" hidden="1">
      <c r="G85" s="1" t="s">
        <v>270</v>
      </c>
      <c r="H85" s="1">
        <v>8651.45</v>
      </c>
      <c r="I85" s="1">
        <v>5755.2</v>
      </c>
      <c r="J85" s="1">
        <v>7077.78</v>
      </c>
      <c r="K85" s="1"/>
      <c r="L85" s="6">
        <v>7329.92</v>
      </c>
      <c r="M85" s="14"/>
      <c r="N85" s="14"/>
      <c r="O85" s="14"/>
      <c r="P85" s="14"/>
      <c r="Q85" s="14"/>
      <c r="R85" s="14"/>
      <c r="S85" s="14"/>
    </row>
    <row r="86" spans="7:12" ht="15">
      <c r="G86" s="1" t="s">
        <v>350</v>
      </c>
      <c r="H86" s="1">
        <v>10620.71</v>
      </c>
      <c r="I86" s="1">
        <v>5941.66</v>
      </c>
      <c r="J86" s="1">
        <v>6375.76</v>
      </c>
      <c r="K86" s="1"/>
      <c r="L86" s="1">
        <v>10186.61</v>
      </c>
    </row>
    <row r="87" spans="7:12" ht="15">
      <c r="G87" s="1" t="s">
        <v>353</v>
      </c>
      <c r="H87" s="1">
        <v>10186.61</v>
      </c>
      <c r="I87" s="1">
        <v>5941.66</v>
      </c>
      <c r="J87" s="1">
        <v>5580.67</v>
      </c>
      <c r="K87" s="1"/>
      <c r="L87" s="1">
        <v>10737.65</v>
      </c>
    </row>
    <row r="88" spans="7:12" ht="15">
      <c r="G88" s="1" t="s">
        <v>354</v>
      </c>
      <c r="H88" s="1">
        <v>10737.65</v>
      </c>
      <c r="I88" s="1">
        <v>6135.3</v>
      </c>
      <c r="J88" s="1">
        <v>5471.18</v>
      </c>
      <c r="K88" s="1"/>
      <c r="L88" s="1">
        <v>11530.02</v>
      </c>
    </row>
    <row r="89" spans="7:12" ht="15">
      <c r="G89" s="1" t="s">
        <v>360</v>
      </c>
      <c r="H89" s="1">
        <v>11530.02</v>
      </c>
      <c r="I89" s="1">
        <v>6135.31</v>
      </c>
      <c r="J89" s="1">
        <v>7699.71</v>
      </c>
      <c r="K89" s="1"/>
      <c r="L89" s="1">
        <v>9965.62</v>
      </c>
    </row>
    <row r="90" spans="7:12" ht="15">
      <c r="G90" s="1" t="s">
        <v>372</v>
      </c>
      <c r="H90" s="1">
        <v>9965.62</v>
      </c>
      <c r="I90" s="1">
        <v>6135.31</v>
      </c>
      <c r="J90" s="1">
        <v>5547.61</v>
      </c>
      <c r="K90" s="1"/>
      <c r="L90" s="1">
        <v>10553.31</v>
      </c>
    </row>
    <row r="91" spans="7:12" ht="15">
      <c r="G91" s="1" t="s">
        <v>375</v>
      </c>
      <c r="H91" s="1">
        <v>10553.31</v>
      </c>
      <c r="I91" s="1">
        <v>6135.32</v>
      </c>
      <c r="J91" s="1">
        <v>5388.54</v>
      </c>
      <c r="K91" s="1"/>
      <c r="L91" s="1">
        <v>11300.09</v>
      </c>
    </row>
    <row r="92" spans="7:12" ht="15">
      <c r="G92" s="1" t="s">
        <v>382</v>
      </c>
      <c r="H92" s="1">
        <v>11300.09</v>
      </c>
      <c r="I92" s="1">
        <v>6200.38</v>
      </c>
      <c r="J92" s="1">
        <v>7047.95</v>
      </c>
      <c r="K92" s="1"/>
      <c r="L92" s="1">
        <v>10452.52</v>
      </c>
    </row>
    <row r="93" spans="7:12" ht="15">
      <c r="G93" s="1" t="s">
        <v>387</v>
      </c>
      <c r="H93" s="1">
        <v>10452.52</v>
      </c>
      <c r="I93" s="1">
        <v>6265.35</v>
      </c>
      <c r="J93" s="1">
        <v>6251.51</v>
      </c>
      <c r="K93" s="1"/>
      <c r="L93" s="1">
        <v>10466.36</v>
      </c>
    </row>
    <row r="94" spans="7:12" ht="15">
      <c r="G94" s="1" t="s">
        <v>390</v>
      </c>
      <c r="H94" s="1">
        <v>10466.36</v>
      </c>
      <c r="I94" s="1">
        <v>6266.85</v>
      </c>
      <c r="J94" s="1">
        <v>5929.99</v>
      </c>
      <c r="K94" s="1"/>
      <c r="L94" s="1">
        <v>10803.22</v>
      </c>
    </row>
  </sheetData>
  <sheetProtection/>
  <mergeCells count="1">
    <mergeCell ref="C16:D1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99"/>
  <sheetViews>
    <sheetView zoomScalePageLayoutView="0" workbookViewId="0" topLeftCell="A6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101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29012.34</v>
      </c>
      <c r="C9" s="1">
        <v>28117.57</v>
      </c>
      <c r="D9" s="1">
        <v>23730.83</v>
      </c>
      <c r="E9" s="1"/>
      <c r="F9" s="1">
        <f>SUM(D9:E9)</f>
        <v>23730.83</v>
      </c>
      <c r="G9" s="1">
        <v>33399.08</v>
      </c>
      <c r="H9" s="1"/>
    </row>
    <row r="10" spans="1:8" ht="15">
      <c r="A10" s="1" t="s">
        <v>11</v>
      </c>
      <c r="B10" s="1">
        <v>14833.07</v>
      </c>
      <c r="C10" s="1">
        <v>18730.36</v>
      </c>
      <c r="D10" s="1">
        <v>16266.67</v>
      </c>
      <c r="E10" s="1"/>
      <c r="F10" s="1">
        <f>SUM(D10:E10)</f>
        <v>16266.67</v>
      </c>
      <c r="G10" s="1">
        <v>17296.76</v>
      </c>
      <c r="H10" s="1"/>
    </row>
    <row r="11" spans="1:10" ht="15">
      <c r="A11" s="1" t="s">
        <v>12</v>
      </c>
      <c r="B11" s="1">
        <v>0</v>
      </c>
      <c r="C11" s="3">
        <f>SUM(C9:C10)</f>
        <v>46847.93</v>
      </c>
      <c r="D11" s="1"/>
      <c r="E11" s="1"/>
      <c r="F11" s="3">
        <f>SUM(F9:F10)</f>
        <v>39997.5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1" t="s">
        <v>92</v>
      </c>
      <c r="J18" s="1"/>
      <c r="K18" s="1">
        <v>6</v>
      </c>
      <c r="L18" s="1"/>
      <c r="M18" s="1"/>
    </row>
    <row r="19" spans="1:13" ht="15">
      <c r="A19" s="1"/>
      <c r="B19" s="2"/>
      <c r="C19" s="1"/>
      <c r="D19" s="1"/>
      <c r="E19" s="1" t="s">
        <v>26</v>
      </c>
      <c r="F19" s="1">
        <v>330.68</v>
      </c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 t="s">
        <v>26</v>
      </c>
      <c r="F20" s="1">
        <v>154.44</v>
      </c>
      <c r="G20" s="1"/>
      <c r="H20" s="1"/>
      <c r="I20" s="1" t="s">
        <v>95</v>
      </c>
      <c r="J20" s="1" t="s">
        <v>96</v>
      </c>
      <c r="K20" s="1">
        <v>8</v>
      </c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 t="s">
        <v>97</v>
      </c>
      <c r="J21" s="1" t="s">
        <v>98</v>
      </c>
      <c r="K21" s="1">
        <v>3</v>
      </c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 t="s">
        <v>99</v>
      </c>
      <c r="J22" s="1" t="s">
        <v>98</v>
      </c>
      <c r="K22" s="1">
        <v>2</v>
      </c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 t="s">
        <v>100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>
        <f>SUM(H18:H30)</f>
        <v>0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 t="s">
        <v>29</v>
      </c>
      <c r="D33" s="1"/>
      <c r="E33" s="1">
        <v>4470.4</v>
      </c>
      <c r="F33" s="1" t="s">
        <v>30</v>
      </c>
      <c r="G33" s="1"/>
      <c r="H33" s="1">
        <v>7063.23</v>
      </c>
      <c r="I33" s="1"/>
      <c r="J33" s="1"/>
      <c r="K33" s="1"/>
      <c r="L33" s="1" t="s">
        <v>31</v>
      </c>
      <c r="M33" s="1"/>
    </row>
    <row r="34" spans="1:13" ht="15">
      <c r="A34" s="1"/>
      <c r="B34" s="1"/>
      <c r="C34" s="1"/>
      <c r="D34" s="1"/>
      <c r="E34" s="1"/>
      <c r="F34" s="1"/>
      <c r="G34" s="1">
        <v>307.96</v>
      </c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33</v>
      </c>
      <c r="D36" s="1"/>
      <c r="E36" s="1"/>
      <c r="F36" s="1" t="s">
        <v>34</v>
      </c>
      <c r="G36" s="1">
        <v>7621.61</v>
      </c>
      <c r="H36" s="1">
        <v>14752.32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 t="s">
        <v>35</v>
      </c>
      <c r="F37" s="1" t="s">
        <v>36</v>
      </c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 t="s">
        <v>84</v>
      </c>
      <c r="D38" s="1"/>
      <c r="E38" s="1"/>
      <c r="F38" s="1">
        <v>0.57</v>
      </c>
      <c r="G38" s="1"/>
      <c r="H38" s="1">
        <v>2548.12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357</v>
      </c>
      <c r="D39" s="1"/>
      <c r="E39" s="1"/>
      <c r="F39" s="1"/>
      <c r="G39" s="1">
        <v>3871.38</v>
      </c>
      <c r="H39" s="1">
        <v>3871.38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37</v>
      </c>
      <c r="D41" s="1"/>
      <c r="E41" s="1">
        <v>0.32</v>
      </c>
      <c r="F41" s="1"/>
      <c r="G41" s="1"/>
      <c r="H41" s="1">
        <v>1568.48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31</v>
      </c>
      <c r="M42" s="1">
        <v>0</v>
      </c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 t="s">
        <v>31</v>
      </c>
      <c r="H44" s="1">
        <f>SUM(H31:H43)</f>
        <v>29803.53</v>
      </c>
      <c r="I44" s="1"/>
      <c r="J44" s="1"/>
      <c r="K44" s="1"/>
      <c r="L44" s="1" t="s">
        <v>31</v>
      </c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5" ht="15">
      <c r="D49" t="s">
        <v>39</v>
      </c>
      <c r="E49" t="s">
        <v>40</v>
      </c>
    </row>
    <row r="50" ht="15">
      <c r="D50" t="s">
        <v>41</v>
      </c>
    </row>
    <row r="51" ht="15">
      <c r="G51" t="s">
        <v>80</v>
      </c>
    </row>
    <row r="59" ht="15">
      <c r="F59" t="s">
        <v>42</v>
      </c>
    </row>
    <row r="64" ht="15">
      <c r="J64" t="s">
        <v>43</v>
      </c>
    </row>
    <row r="65" ht="15">
      <c r="J65" t="s">
        <v>44</v>
      </c>
    </row>
    <row r="66" ht="15">
      <c r="J66" t="s">
        <v>71</v>
      </c>
    </row>
    <row r="67" spans="7:10" ht="15">
      <c r="G67">
        <v>4901.5</v>
      </c>
      <c r="J67" t="s">
        <v>102</v>
      </c>
    </row>
    <row r="69" spans="7:12" ht="15">
      <c r="G69" s="1" t="s">
        <v>45</v>
      </c>
      <c r="H69" s="1" t="s">
        <v>46</v>
      </c>
      <c r="I69" s="1"/>
      <c r="J69" s="1"/>
      <c r="K69" s="1" t="s">
        <v>47</v>
      </c>
      <c r="L69" s="1" t="s">
        <v>48</v>
      </c>
    </row>
    <row r="70" spans="7:12" ht="15">
      <c r="G70" s="3">
        <v>1</v>
      </c>
      <c r="H70" s="4" t="s">
        <v>49</v>
      </c>
      <c r="I70" s="3"/>
      <c r="J70" s="3"/>
      <c r="K70" s="3" t="s">
        <v>50</v>
      </c>
      <c r="L70" s="3">
        <v>46847.9</v>
      </c>
    </row>
    <row r="71" spans="7:12" ht="15">
      <c r="G71" s="1"/>
      <c r="H71" s="1"/>
      <c r="I71" s="1"/>
      <c r="J71" s="1"/>
      <c r="K71" s="1"/>
      <c r="L71" s="1"/>
    </row>
    <row r="72" spans="7:12" ht="15">
      <c r="G72" s="3">
        <v>2</v>
      </c>
      <c r="H72" s="4" t="s">
        <v>51</v>
      </c>
      <c r="I72" s="3"/>
      <c r="J72" s="3"/>
      <c r="K72" s="3" t="s">
        <v>50</v>
      </c>
      <c r="L72" s="3">
        <v>39997.5</v>
      </c>
    </row>
    <row r="73" spans="7:12" ht="15">
      <c r="G73" s="1">
        <v>3</v>
      </c>
      <c r="H73" s="1" t="s">
        <v>52</v>
      </c>
      <c r="I73" s="1"/>
      <c r="J73" s="1"/>
      <c r="K73" s="1" t="s">
        <v>50</v>
      </c>
      <c r="L73" s="1"/>
    </row>
    <row r="74" spans="7:12" ht="15">
      <c r="G74" s="1">
        <v>4</v>
      </c>
      <c r="H74" s="5" t="s">
        <v>53</v>
      </c>
      <c r="I74" s="1"/>
      <c r="J74" s="1"/>
      <c r="K74" s="1" t="s">
        <v>50</v>
      </c>
      <c r="L74" s="1">
        <v>29803.53</v>
      </c>
    </row>
    <row r="75" spans="7:12" ht="15">
      <c r="G75" s="1"/>
      <c r="H75" s="5" t="s">
        <v>11</v>
      </c>
      <c r="I75" s="1"/>
      <c r="J75" s="1"/>
      <c r="K75" s="1"/>
      <c r="L75" s="1"/>
    </row>
    <row r="76" spans="7:12" ht="15">
      <c r="G76" s="1" t="s">
        <v>79</v>
      </c>
      <c r="H76" s="1" t="s">
        <v>54</v>
      </c>
      <c r="I76" s="1"/>
      <c r="J76" s="1"/>
      <c r="K76" s="1" t="s">
        <v>50</v>
      </c>
      <c r="L76" s="1">
        <v>7621.61</v>
      </c>
    </row>
    <row r="77" spans="7:12" ht="15">
      <c r="G77" s="1">
        <v>1.58</v>
      </c>
      <c r="H77" s="1" t="s">
        <v>56</v>
      </c>
      <c r="I77" s="1"/>
      <c r="J77" s="1"/>
      <c r="K77" s="1" t="s">
        <v>50</v>
      </c>
      <c r="L77" s="1">
        <v>7063.23</v>
      </c>
    </row>
    <row r="78" spans="7:12" ht="15">
      <c r="G78" s="1">
        <v>0.57</v>
      </c>
      <c r="H78" s="1" t="s">
        <v>84</v>
      </c>
      <c r="I78" s="1"/>
      <c r="J78" s="1"/>
      <c r="K78" s="1" t="s">
        <v>50</v>
      </c>
      <c r="L78" s="1">
        <v>2548.12</v>
      </c>
    </row>
    <row r="79" spans="7:12" ht="15">
      <c r="G79" s="1"/>
      <c r="H79" s="1" t="s">
        <v>103</v>
      </c>
      <c r="I79" s="1"/>
      <c r="J79" s="1"/>
      <c r="K79" s="1" t="s">
        <v>50</v>
      </c>
      <c r="L79" s="1">
        <v>7130.71</v>
      </c>
    </row>
    <row r="80" spans="7:12" ht="15">
      <c r="G80" s="1"/>
      <c r="H80" s="1" t="s">
        <v>60</v>
      </c>
      <c r="I80" s="1"/>
      <c r="J80" s="1"/>
      <c r="K80" s="1"/>
      <c r="L80" s="1">
        <v>1568.48</v>
      </c>
    </row>
    <row r="81" spans="7:12" ht="15">
      <c r="G81" s="1">
        <v>4.71</v>
      </c>
      <c r="H81" s="5" t="s">
        <v>61</v>
      </c>
      <c r="I81" s="1"/>
      <c r="J81" s="1"/>
      <c r="K81" s="1" t="s">
        <v>50</v>
      </c>
      <c r="L81" s="1"/>
    </row>
    <row r="82" spans="7:12" ht="15">
      <c r="G82" s="1"/>
      <c r="H82" s="1" t="s">
        <v>357</v>
      </c>
      <c r="I82" s="1"/>
      <c r="J82" s="1"/>
      <c r="K82" s="1"/>
      <c r="L82" s="1">
        <v>3871.38</v>
      </c>
    </row>
    <row r="83" spans="7:12" ht="15">
      <c r="G83" s="1"/>
      <c r="H83" s="1"/>
      <c r="I83" s="1"/>
      <c r="J83" s="1"/>
      <c r="K83" s="1"/>
      <c r="L83" s="1"/>
    </row>
    <row r="84" spans="7:12" ht="15">
      <c r="G84" s="1"/>
      <c r="H84" s="1"/>
      <c r="I84" s="1"/>
      <c r="J84" s="1"/>
      <c r="K84" s="1"/>
      <c r="L84" s="1"/>
    </row>
    <row r="85" spans="7:12" ht="15">
      <c r="G85" s="1"/>
      <c r="H85" s="1"/>
      <c r="I85" s="1"/>
      <c r="J85" s="1"/>
      <c r="K85" s="1"/>
      <c r="L85" s="1"/>
    </row>
    <row r="86" spans="7:12" ht="15">
      <c r="G86" s="1">
        <v>5</v>
      </c>
      <c r="H86" s="1"/>
      <c r="I86" s="1"/>
      <c r="J86" s="1"/>
      <c r="K86" s="1" t="s">
        <v>50</v>
      </c>
      <c r="L86" s="1"/>
    </row>
    <row r="87" spans="7:12" ht="15">
      <c r="G87" s="1"/>
      <c r="H87" s="1"/>
      <c r="I87" s="1"/>
      <c r="J87" s="1"/>
      <c r="K87" s="1"/>
      <c r="L87" s="1"/>
    </row>
    <row r="88" spans="7:12" ht="15">
      <c r="G88" s="1"/>
      <c r="H88" s="1" t="s">
        <v>63</v>
      </c>
      <c r="I88" s="1"/>
      <c r="J88" s="1"/>
      <c r="K88" s="1" t="s">
        <v>50</v>
      </c>
      <c r="L88" s="1"/>
    </row>
    <row r="89" spans="7:12" ht="15">
      <c r="G89" s="1"/>
      <c r="H89" s="1" t="s">
        <v>64</v>
      </c>
      <c r="I89" s="1"/>
      <c r="J89" s="1"/>
      <c r="K89" s="1"/>
      <c r="L89" s="1"/>
    </row>
    <row r="90" spans="7:12" ht="15">
      <c r="G90" s="1">
        <v>6</v>
      </c>
      <c r="H90" s="1" t="s">
        <v>65</v>
      </c>
      <c r="I90" s="1"/>
      <c r="J90" s="1"/>
      <c r="K90" s="1" t="s">
        <v>50</v>
      </c>
      <c r="L90" s="1">
        <v>7161.11</v>
      </c>
    </row>
    <row r="91" spans="7:12" ht="15">
      <c r="G91" s="1">
        <v>7</v>
      </c>
      <c r="H91" s="1" t="s">
        <v>66</v>
      </c>
      <c r="I91" s="1"/>
      <c r="J91" s="1"/>
      <c r="K91" s="1" t="s">
        <v>50</v>
      </c>
      <c r="L91" s="1"/>
    </row>
    <row r="92" spans="7:12" ht="15">
      <c r="G92" s="1">
        <v>8</v>
      </c>
      <c r="H92" s="1" t="s">
        <v>51</v>
      </c>
      <c r="I92" s="1"/>
      <c r="J92" s="1"/>
      <c r="K92" s="1" t="s">
        <v>50</v>
      </c>
      <c r="L92" s="1"/>
    </row>
    <row r="93" spans="7:12" ht="15">
      <c r="G93" s="1">
        <v>9</v>
      </c>
      <c r="H93" s="1" t="s">
        <v>67</v>
      </c>
      <c r="I93" s="1"/>
      <c r="J93" s="1"/>
      <c r="K93" s="1" t="s">
        <v>50</v>
      </c>
      <c r="L93" s="1"/>
    </row>
    <row r="94" spans="7:12" ht="15">
      <c r="G94" s="1">
        <v>10</v>
      </c>
      <c r="H94" s="1" t="s">
        <v>68</v>
      </c>
      <c r="I94" s="1"/>
      <c r="J94" s="1"/>
      <c r="K94" s="1" t="s">
        <v>50</v>
      </c>
      <c r="L94" s="1">
        <v>17355.08</v>
      </c>
    </row>
    <row r="95" spans="7:12" ht="15">
      <c r="G95" s="1"/>
      <c r="H95" s="1"/>
      <c r="I95" s="1"/>
      <c r="J95" s="1"/>
      <c r="K95" s="1"/>
      <c r="L95" s="1"/>
    </row>
    <row r="96" spans="7:12" ht="15">
      <c r="G96" s="1"/>
      <c r="H96" s="1"/>
      <c r="I96" s="1"/>
      <c r="J96" s="1"/>
      <c r="K96" s="1"/>
      <c r="L96" s="1"/>
    </row>
    <row r="97" spans="7:12" ht="15">
      <c r="G97" s="1"/>
      <c r="H97" s="1"/>
      <c r="I97" s="1"/>
      <c r="J97" s="1"/>
      <c r="K97" s="1"/>
      <c r="L97" s="1"/>
    </row>
    <row r="98" ht="15">
      <c r="I98" t="s">
        <v>69</v>
      </c>
    </row>
    <row r="99" ht="15">
      <c r="I99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97"/>
  <sheetViews>
    <sheetView view="pageBreakPreview" zoomScale="80" zoomScaleSheetLayoutView="80" zoomScalePageLayoutView="0" workbookViewId="0" topLeftCell="A57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14.42187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2.5742187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7.421875" style="65" hidden="1" customWidth="1" outlineLevel="1"/>
    <col min="18" max="23" width="0" style="65" hidden="1" customWidth="1" outlineLevel="1"/>
    <col min="24" max="24" width="12.421875" style="65" hidden="1" customWidth="1" outlineLevel="1"/>
    <col min="25" max="31" width="0" style="65" hidden="1" customWidth="1" outlineLevel="1"/>
    <col min="32" max="32" width="9.140625" style="65" customWidth="1" collapsed="1"/>
    <col min="33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52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53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4471.5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403</v>
      </c>
      <c r="D43" s="71" t="s">
        <v>404</v>
      </c>
      <c r="E43" s="71"/>
      <c r="F43" s="71"/>
      <c r="G43" s="72"/>
      <c r="H43" s="72"/>
      <c r="I43" s="71"/>
      <c r="J43" s="98"/>
      <c r="K43" s="98"/>
    </row>
    <row r="44" spans="1:11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</row>
    <row r="45" spans="1:17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49" t="s">
        <v>407</v>
      </c>
      <c r="L45" s="75" t="s">
        <v>408</v>
      </c>
      <c r="N45" s="76"/>
      <c r="O45" s="76"/>
      <c r="P45" s="76"/>
      <c r="Q45" s="76"/>
    </row>
    <row r="46" spans="1:17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N46" s="148" t="s">
        <v>409</v>
      </c>
      <c r="O46" s="148"/>
      <c r="P46" s="148" t="s">
        <v>410</v>
      </c>
      <c r="Q46" s="148" t="s">
        <v>411</v>
      </c>
    </row>
    <row r="47" spans="1:17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63092.869999999995</v>
      </c>
      <c r="I47" s="120">
        <f>N47+P47</f>
        <v>59872.21</v>
      </c>
      <c r="J47" s="121">
        <f>J50+J49</f>
        <v>96320.05</v>
      </c>
      <c r="K47" s="121">
        <f>I47-J47</f>
        <v>-36447.840000000004</v>
      </c>
      <c r="L47" s="77">
        <f>L49+L50</f>
        <v>3220.66</v>
      </c>
      <c r="N47" s="78">
        <v>822.0899999999999</v>
      </c>
      <c r="O47" s="76"/>
      <c r="P47" s="79">
        <v>59050.12</v>
      </c>
      <c r="Q47" s="76">
        <v>6053.449999999999</v>
      </c>
    </row>
    <row r="48" spans="1:12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</row>
    <row r="49" spans="1:12" ht="18" customHeight="1">
      <c r="A49" s="71"/>
      <c r="B49" s="589" t="s">
        <v>11</v>
      </c>
      <c r="C49" s="589"/>
      <c r="D49" s="589"/>
      <c r="E49" s="589"/>
      <c r="F49" s="589"/>
      <c r="G49" s="122">
        <f>G57</f>
        <v>9.47</v>
      </c>
      <c r="H49" s="123">
        <f>ROUND(G49*C42,2)</f>
        <v>42345.11</v>
      </c>
      <c r="I49" s="123">
        <f>H49</f>
        <v>42345.11</v>
      </c>
      <c r="J49" s="123">
        <f>H57</f>
        <v>42345.11</v>
      </c>
      <c r="K49" s="123">
        <f>I49-J49</f>
        <v>0</v>
      </c>
      <c r="L49" s="80">
        <f>H49-I49</f>
        <v>0</v>
      </c>
    </row>
    <row r="50" spans="1:24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20747.76</v>
      </c>
      <c r="I50" s="123">
        <f>I47-I49</f>
        <v>17527.1</v>
      </c>
      <c r="J50" s="123">
        <f>H65</f>
        <v>53974.94</v>
      </c>
      <c r="K50" s="123">
        <f>I50-J50</f>
        <v>-36447.840000000004</v>
      </c>
      <c r="L50" s="80">
        <f>H50-I50</f>
        <v>3220.66</v>
      </c>
      <c r="X50" s="70">
        <v>1661362.54</v>
      </c>
    </row>
    <row r="51" spans="1:24" ht="28.5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80">
        <f>H52-I52</f>
        <v>213.41000000000167</v>
      </c>
      <c r="X51" s="70">
        <v>1998804.81</v>
      </c>
    </row>
    <row r="52" spans="1:24" ht="18" customHeight="1">
      <c r="A52" s="98"/>
      <c r="B52" s="585" t="s">
        <v>414</v>
      </c>
      <c r="C52" s="585"/>
      <c r="D52" s="585"/>
      <c r="E52" s="585"/>
      <c r="F52" s="585"/>
      <c r="G52" s="119">
        <v>1.5</v>
      </c>
      <c r="H52" s="120">
        <v>6266.860000000001</v>
      </c>
      <c r="I52" s="120">
        <f>Q47</f>
        <v>6053.449999999999</v>
      </c>
      <c r="J52" s="124"/>
      <c r="K52" s="125"/>
      <c r="X52" s="70">
        <f>X50-X51</f>
        <v>-337442.27</v>
      </c>
    </row>
    <row r="53" spans="1:24" ht="18" customHeight="1">
      <c r="A53" s="98"/>
      <c r="B53" s="72"/>
      <c r="C53" s="74"/>
      <c r="D53" s="71"/>
      <c r="E53" s="71"/>
      <c r="F53" s="71"/>
      <c r="G53" s="72"/>
      <c r="H53" s="72"/>
      <c r="I53" s="71"/>
      <c r="J53" s="98"/>
      <c r="K53" s="98"/>
      <c r="X53" s="70"/>
    </row>
    <row r="54" spans="1:11" ht="18.75">
      <c r="A54" s="71"/>
      <c r="B54" s="81"/>
      <c r="C54" s="82"/>
      <c r="D54" s="83"/>
      <c r="E54" s="83"/>
      <c r="F54" s="83"/>
      <c r="G54" s="84" t="s">
        <v>405</v>
      </c>
      <c r="H54" s="84" t="s">
        <v>415</v>
      </c>
      <c r="I54" s="71"/>
      <c r="J54" s="98"/>
      <c r="K54" s="98"/>
    </row>
    <row r="55" spans="1:9" s="68" customFormat="1" ht="11.25" customHeight="1">
      <c r="A55" s="85"/>
      <c r="B55" s="141"/>
      <c r="C55" s="142"/>
      <c r="D55" s="143"/>
      <c r="E55" s="143"/>
      <c r="F55" s="143"/>
      <c r="G55" s="144" t="s">
        <v>50</v>
      </c>
      <c r="H55" s="144" t="s">
        <v>50</v>
      </c>
      <c r="I55" s="69"/>
    </row>
    <row r="56" spans="1:11" ht="18.75">
      <c r="A56" s="86" t="s">
        <v>416</v>
      </c>
      <c r="B56" s="590" t="s">
        <v>417</v>
      </c>
      <c r="C56" s="591"/>
      <c r="D56" s="591"/>
      <c r="E56" s="591"/>
      <c r="F56" s="591"/>
      <c r="G56" s="100"/>
      <c r="H56" s="87">
        <f>H57+H65</f>
        <v>96320.05</v>
      </c>
      <c r="I56" s="71"/>
      <c r="J56" s="98"/>
      <c r="K56" s="98"/>
    </row>
    <row r="57" spans="1:11" ht="18.75">
      <c r="A57" s="88" t="s">
        <v>418</v>
      </c>
      <c r="B57" s="592" t="s">
        <v>419</v>
      </c>
      <c r="C57" s="593"/>
      <c r="D57" s="593"/>
      <c r="E57" s="593"/>
      <c r="F57" s="594"/>
      <c r="G57" s="89">
        <f>G58+G59+G60+G62+G64</f>
        <v>9.47</v>
      </c>
      <c r="H57" s="89">
        <f>H58+H59+H60+H62+H64</f>
        <v>42345.11</v>
      </c>
      <c r="I57" s="71"/>
      <c r="J57" s="98"/>
      <c r="K57" s="126"/>
    </row>
    <row r="58" spans="1:11" ht="18.75">
      <c r="A58" s="151" t="s">
        <v>420</v>
      </c>
      <c r="B58" s="595" t="s">
        <v>421</v>
      </c>
      <c r="C58" s="593"/>
      <c r="D58" s="593"/>
      <c r="E58" s="593"/>
      <c r="F58" s="594"/>
      <c r="G58" s="89">
        <v>1.87</v>
      </c>
      <c r="H58" s="150">
        <f>ROUND(G58*C42,2)</f>
        <v>8361.71</v>
      </c>
      <c r="I58" s="71"/>
      <c r="J58" s="98"/>
      <c r="K58" s="126"/>
    </row>
    <row r="59" spans="1:11" ht="48" customHeight="1">
      <c r="A59" s="151" t="s">
        <v>422</v>
      </c>
      <c r="B59" s="596" t="s">
        <v>423</v>
      </c>
      <c r="C59" s="597"/>
      <c r="D59" s="597"/>
      <c r="E59" s="597"/>
      <c r="F59" s="597"/>
      <c r="G59" s="149">
        <v>2.2</v>
      </c>
      <c r="H59" s="150">
        <f>ROUND(G59*C42,2)</f>
        <v>9837.3</v>
      </c>
      <c r="I59" s="71"/>
      <c r="J59" s="98"/>
      <c r="K59" s="126"/>
    </row>
    <row r="60" spans="1:11" ht="15" customHeight="1">
      <c r="A60" s="589" t="s">
        <v>424</v>
      </c>
      <c r="B60" s="598" t="s">
        <v>425</v>
      </c>
      <c r="C60" s="599"/>
      <c r="D60" s="599"/>
      <c r="E60" s="599"/>
      <c r="F60" s="599"/>
      <c r="G60" s="600">
        <v>1.58</v>
      </c>
      <c r="H60" s="601">
        <f>ROUND(G60*C42,2)</f>
        <v>7064.97</v>
      </c>
      <c r="I60" s="71"/>
      <c r="J60" s="98"/>
      <c r="K60" s="98"/>
    </row>
    <row r="61" spans="1:11" ht="18.75" customHeight="1">
      <c r="A61" s="589"/>
      <c r="B61" s="599"/>
      <c r="C61" s="599"/>
      <c r="D61" s="599"/>
      <c r="E61" s="599"/>
      <c r="F61" s="599"/>
      <c r="G61" s="600"/>
      <c r="H61" s="601"/>
      <c r="I61" s="71"/>
      <c r="J61" s="98"/>
      <c r="K61" s="98"/>
    </row>
    <row r="62" spans="1:11" ht="21" customHeight="1">
      <c r="A62" s="589" t="s">
        <v>426</v>
      </c>
      <c r="B62" s="598" t="s">
        <v>427</v>
      </c>
      <c r="C62" s="599"/>
      <c r="D62" s="599"/>
      <c r="E62" s="599"/>
      <c r="F62" s="599"/>
      <c r="G62" s="600">
        <v>1.28</v>
      </c>
      <c r="H62" s="601">
        <f>G62*C42</f>
        <v>5723.52</v>
      </c>
      <c r="I62" s="71"/>
      <c r="J62" s="98"/>
      <c r="K62" s="98"/>
    </row>
    <row r="63" spans="1:11" ht="18.75">
      <c r="A63" s="589"/>
      <c r="B63" s="599"/>
      <c r="C63" s="599"/>
      <c r="D63" s="599"/>
      <c r="E63" s="599"/>
      <c r="F63" s="599"/>
      <c r="G63" s="600"/>
      <c r="H63" s="601"/>
      <c r="I63" s="71"/>
      <c r="J63" s="98"/>
      <c r="K63" s="98"/>
    </row>
    <row r="64" spans="1:11" ht="33.75" customHeight="1">
      <c r="A64" s="151" t="s">
        <v>428</v>
      </c>
      <c r="B64" s="599" t="s">
        <v>429</v>
      </c>
      <c r="C64" s="599"/>
      <c r="D64" s="599"/>
      <c r="E64" s="599"/>
      <c r="F64" s="599"/>
      <c r="G64" s="84">
        <v>2.54</v>
      </c>
      <c r="H64" s="129">
        <f>ROUND(G64*C42,2)</f>
        <v>11357.61</v>
      </c>
      <c r="I64" s="71"/>
      <c r="J64" s="98"/>
      <c r="K64" s="98"/>
    </row>
    <row r="65" spans="1:11" ht="18.75">
      <c r="A65" s="87" t="s">
        <v>430</v>
      </c>
      <c r="B65" s="602" t="s">
        <v>431</v>
      </c>
      <c r="C65" s="603"/>
      <c r="D65" s="603"/>
      <c r="E65" s="603"/>
      <c r="F65" s="603"/>
      <c r="G65" s="87"/>
      <c r="H65" s="87">
        <f>SUM(H66:H72)+H73+H74</f>
        <v>53974.94</v>
      </c>
      <c r="I65" s="71"/>
      <c r="J65" s="98"/>
      <c r="K65" s="98"/>
    </row>
    <row r="66" spans="1:13" ht="18.75">
      <c r="A66" s="130"/>
      <c r="B66" s="604" t="s">
        <v>432</v>
      </c>
      <c r="C66" s="597"/>
      <c r="D66" s="597"/>
      <c r="E66" s="597"/>
      <c r="F66" s="597"/>
      <c r="G66" s="131"/>
      <c r="H66" s="132">
        <v>4915.9</v>
      </c>
      <c r="I66" s="71"/>
      <c r="J66" s="98"/>
      <c r="K66" s="98"/>
      <c r="L66" s="65">
        <v>1.1</v>
      </c>
      <c r="M66" s="65">
        <f>L66*C42</f>
        <v>4918.650000000001</v>
      </c>
    </row>
    <row r="67" spans="1:11" ht="41.25" customHeight="1">
      <c r="A67" s="130"/>
      <c r="B67" s="604" t="s">
        <v>433</v>
      </c>
      <c r="C67" s="597"/>
      <c r="D67" s="597"/>
      <c r="E67" s="597"/>
      <c r="F67" s="597"/>
      <c r="G67" s="129"/>
      <c r="H67" s="129"/>
      <c r="I67" s="71"/>
      <c r="J67" s="98"/>
      <c r="K67" s="98"/>
    </row>
    <row r="68" spans="1:11" ht="18.75">
      <c r="A68" s="130"/>
      <c r="B68" s="605" t="s">
        <v>434</v>
      </c>
      <c r="C68" s="606"/>
      <c r="D68" s="606"/>
      <c r="E68" s="606"/>
      <c r="F68" s="607"/>
      <c r="G68" s="129"/>
      <c r="H68" s="133">
        <f>2*48</f>
        <v>96</v>
      </c>
      <c r="I68" s="71"/>
      <c r="J68" s="98"/>
      <c r="K68" s="98"/>
    </row>
    <row r="69" spans="1:11" ht="18.75">
      <c r="A69" s="130"/>
      <c r="B69" s="605" t="s">
        <v>435</v>
      </c>
      <c r="C69" s="606"/>
      <c r="D69" s="606"/>
      <c r="E69" s="606"/>
      <c r="F69" s="607"/>
      <c r="G69" s="129"/>
      <c r="H69" s="133">
        <v>2850.05</v>
      </c>
      <c r="I69" s="71"/>
      <c r="J69" s="98"/>
      <c r="K69" s="98"/>
    </row>
    <row r="70" spans="1:11" ht="18.75">
      <c r="A70" s="130"/>
      <c r="B70" s="605" t="s">
        <v>436</v>
      </c>
      <c r="C70" s="606"/>
      <c r="D70" s="606"/>
      <c r="E70" s="606"/>
      <c r="F70" s="607"/>
      <c r="G70" s="129"/>
      <c r="H70" s="133">
        <v>745.95</v>
      </c>
      <c r="I70" s="71"/>
      <c r="J70" s="98"/>
      <c r="K70" s="98"/>
    </row>
    <row r="71" spans="1:11" ht="18.75">
      <c r="A71" s="130"/>
      <c r="B71" s="605" t="s">
        <v>437</v>
      </c>
      <c r="C71" s="608"/>
      <c r="D71" s="608"/>
      <c r="E71" s="608"/>
      <c r="F71" s="609"/>
      <c r="G71" s="129"/>
      <c r="H71" s="133">
        <v>882</v>
      </c>
      <c r="I71" s="71"/>
      <c r="J71" s="98"/>
      <c r="K71" s="98"/>
    </row>
    <row r="72" spans="1:11" ht="18.75">
      <c r="A72" s="130"/>
      <c r="B72" s="605" t="s">
        <v>438</v>
      </c>
      <c r="C72" s="606"/>
      <c r="D72" s="606"/>
      <c r="E72" s="606"/>
      <c r="F72" s="607"/>
      <c r="G72" s="129"/>
      <c r="H72" s="133">
        <v>28610.24</v>
      </c>
      <c r="I72" s="71"/>
      <c r="J72" s="98"/>
      <c r="K72" s="98"/>
    </row>
    <row r="73" spans="1:11" ht="18.75">
      <c r="A73" s="130"/>
      <c r="B73" s="605" t="s">
        <v>439</v>
      </c>
      <c r="C73" s="606"/>
      <c r="D73" s="606"/>
      <c r="E73" s="606"/>
      <c r="F73" s="607"/>
      <c r="G73" s="129"/>
      <c r="H73" s="133">
        <v>15424</v>
      </c>
      <c r="I73" s="71"/>
      <c r="J73" s="98"/>
      <c r="K73" s="98"/>
    </row>
    <row r="74" spans="1:11" ht="18.75">
      <c r="A74" s="130"/>
      <c r="B74" s="605" t="s">
        <v>440</v>
      </c>
      <c r="C74" s="606"/>
      <c r="D74" s="606"/>
      <c r="E74" s="606"/>
      <c r="F74" s="607"/>
      <c r="G74" s="129"/>
      <c r="H74" s="133">
        <v>450.8</v>
      </c>
      <c r="I74" s="71"/>
      <c r="J74" s="98"/>
      <c r="K74" s="98"/>
    </row>
    <row r="75" spans="1:11" ht="18.75">
      <c r="A75" s="130"/>
      <c r="B75" s="134"/>
      <c r="C75" s="135"/>
      <c r="D75" s="135"/>
      <c r="E75" s="135"/>
      <c r="F75" s="135"/>
      <c r="G75" s="125"/>
      <c r="H75" s="125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8.75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2" ht="18.75">
      <c r="A78" s="130"/>
      <c r="B78" s="134"/>
      <c r="C78" s="135"/>
      <c r="D78" s="135"/>
      <c r="E78" s="135"/>
      <c r="F78" s="135"/>
      <c r="G78" s="136"/>
      <c r="H78" s="71"/>
      <c r="I78" s="71"/>
      <c r="J78" s="98"/>
      <c r="K78" s="98"/>
      <c r="L78" s="67">
        <v>96991.61</v>
      </c>
    </row>
    <row r="79" spans="1:11" ht="18.75" customHeight="1">
      <c r="A79" s="130"/>
      <c r="B79" s="134"/>
      <c r="C79" s="135"/>
      <c r="D79" s="135"/>
      <c r="E79" s="135"/>
      <c r="F79" s="135"/>
      <c r="G79" s="610" t="s">
        <v>61</v>
      </c>
      <c r="H79" s="611"/>
      <c r="I79" s="619" t="s">
        <v>414</v>
      </c>
      <c r="J79" s="611"/>
      <c r="K79" s="98"/>
    </row>
    <row r="80" spans="1:10" s="68" customFormat="1" ht="12.75">
      <c r="A80" s="90"/>
      <c r="B80" s="139"/>
      <c r="C80" s="140"/>
      <c r="D80" s="140"/>
      <c r="E80" s="140"/>
      <c r="F80" s="140"/>
      <c r="G80" s="620" t="s">
        <v>50</v>
      </c>
      <c r="H80" s="621"/>
      <c r="I80" s="620" t="s">
        <v>50</v>
      </c>
      <c r="J80" s="621"/>
    </row>
    <row r="81" spans="1:13" s="67" customFormat="1" ht="18.75">
      <c r="A81" s="130"/>
      <c r="B81" s="612" t="s">
        <v>441</v>
      </c>
      <c r="C81" s="603"/>
      <c r="D81" s="603"/>
      <c r="E81" s="603"/>
      <c r="F81" s="613"/>
      <c r="G81" s="600">
        <v>96991.61</v>
      </c>
      <c r="H81" s="614"/>
      <c r="I81" s="600">
        <v>93987.06</v>
      </c>
      <c r="J81" s="614"/>
      <c r="K81" s="105"/>
      <c r="L81" s="67" t="s">
        <v>442</v>
      </c>
      <c r="M81" s="67" t="s">
        <v>443</v>
      </c>
    </row>
    <row r="82" spans="1:13" ht="18.75">
      <c r="A82" s="72"/>
      <c r="B82" s="612" t="s">
        <v>444</v>
      </c>
      <c r="C82" s="603"/>
      <c r="D82" s="603"/>
      <c r="E82" s="603"/>
      <c r="F82" s="613"/>
      <c r="G82" s="600">
        <f>G81+I47-H56</f>
        <v>60543.770000000004</v>
      </c>
      <c r="H82" s="614"/>
      <c r="I82" s="615">
        <f>I81+I52</f>
        <v>100040.51</v>
      </c>
      <c r="J82" s="614"/>
      <c r="K82" s="98"/>
      <c r="L82" s="70">
        <f>G82</f>
        <v>60543.770000000004</v>
      </c>
      <c r="M82" s="70">
        <f>I82</f>
        <v>100040.51</v>
      </c>
    </row>
    <row r="83" spans="1:11" ht="18.75">
      <c r="A83" s="71"/>
      <c r="B83" s="71"/>
      <c r="C83" s="71"/>
      <c r="D83" s="71"/>
      <c r="E83" s="71"/>
      <c r="F83" s="71"/>
      <c r="G83" s="137"/>
      <c r="H83" s="137"/>
      <c r="I83" s="71"/>
      <c r="J83" s="98"/>
      <c r="K83" s="98"/>
    </row>
    <row r="84" spans="1:16" ht="18.75">
      <c r="A84" s="71"/>
      <c r="B84" s="98"/>
      <c r="C84" s="98"/>
      <c r="D84" s="98"/>
      <c r="E84" s="98"/>
      <c r="F84" s="98"/>
      <c r="G84" s="138"/>
      <c r="H84" s="154"/>
      <c r="I84" s="71"/>
      <c r="J84" s="98"/>
      <c r="K84" s="98"/>
      <c r="L84" s="616" t="s">
        <v>414</v>
      </c>
      <c r="M84" s="617"/>
      <c r="N84" s="617"/>
      <c r="O84" s="617"/>
      <c r="P84" s="618"/>
    </row>
    <row r="85" spans="1:16" ht="18.75">
      <c r="A85" s="71"/>
      <c r="B85" s="98"/>
      <c r="C85" s="98"/>
      <c r="D85" s="98"/>
      <c r="E85" s="98"/>
      <c r="F85" s="98"/>
      <c r="G85" s="71"/>
      <c r="H85" s="137"/>
      <c r="I85" s="71"/>
      <c r="J85" s="98"/>
      <c r="K85" s="98"/>
      <c r="L85" s="92" t="s">
        <v>395</v>
      </c>
      <c r="M85" s="93" t="s">
        <v>136</v>
      </c>
      <c r="N85" s="92" t="s">
        <v>1</v>
      </c>
      <c r="O85" s="92" t="s">
        <v>2</v>
      </c>
      <c r="P85" s="94" t="s">
        <v>139</v>
      </c>
    </row>
    <row r="86" spans="1:16" ht="18.75">
      <c r="A86" s="71"/>
      <c r="B86" s="98"/>
      <c r="C86" s="98"/>
      <c r="D86" s="98"/>
      <c r="E86" s="98"/>
      <c r="F86" s="98"/>
      <c r="G86" s="98"/>
      <c r="H86" s="71"/>
      <c r="I86" s="71"/>
      <c r="J86" s="98"/>
      <c r="K86" s="98"/>
      <c r="L86" s="95" t="s">
        <v>350</v>
      </c>
      <c r="M86" s="96">
        <f>'[2]июнь2013г'!H87</f>
        <v>10620.71</v>
      </c>
      <c r="N86" s="96">
        <f>'[2]июнь2013г'!I87</f>
        <v>5941.66</v>
      </c>
      <c r="O86" s="96">
        <f>'[2]июнь2013г'!J87</f>
        <v>6375.76</v>
      </c>
      <c r="P86" s="96">
        <f>'[2]июнь2013г'!L87</f>
        <v>10186.61</v>
      </c>
    </row>
    <row r="87" spans="1:16" ht="11.25" customHeight="1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95" t="s">
        <v>353</v>
      </c>
      <c r="M87" s="96">
        <f>'[2]июнь2013г'!H88</f>
        <v>10186.61</v>
      </c>
      <c r="N87" s="96">
        <f>'[2]июнь2013г'!I88</f>
        <v>5941.66</v>
      </c>
      <c r="O87" s="96">
        <f>'[2]июнь2013г'!J88</f>
        <v>5580.67</v>
      </c>
      <c r="P87" s="96">
        <f>'[2]июнь2013г'!L88</f>
        <v>10737.65</v>
      </c>
    </row>
    <row r="88" spans="1:16" ht="18.75" hidden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95" t="s">
        <v>354</v>
      </c>
      <c r="M88" s="96">
        <f>'[2]июнь2013г'!H89</f>
        <v>10737.65</v>
      </c>
      <c r="N88" s="96">
        <f>'[2]июнь2013г'!I89</f>
        <v>6135.3</v>
      </c>
      <c r="O88" s="96">
        <f>'[2]июнь2013г'!J89</f>
        <v>5471.18</v>
      </c>
      <c r="P88" s="96">
        <f>'[2]июнь2013г'!L89</f>
        <v>11530.02</v>
      </c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95" t="s">
        <v>360</v>
      </c>
      <c r="M89" s="96">
        <f>'[2]июнь2013г'!H90</f>
        <v>11530.02</v>
      </c>
      <c r="N89" s="96">
        <f>'[2]июнь2013г'!I90</f>
        <v>6135.31</v>
      </c>
      <c r="O89" s="96">
        <f>'[2]июнь2013г'!J90</f>
        <v>7699.71</v>
      </c>
      <c r="P89" s="96">
        <f>'[2]июнь2013г'!L90</f>
        <v>9965.62</v>
      </c>
    </row>
    <row r="90" spans="1:16" ht="7.5" customHeight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95" t="s">
        <v>372</v>
      </c>
      <c r="M90" s="96">
        <f>'[2]июнь2013г'!H91</f>
        <v>9965.62</v>
      </c>
      <c r="N90" s="96">
        <f>'[2]июнь2013г'!I91</f>
        <v>6135.31</v>
      </c>
      <c r="O90" s="96">
        <f>'[2]июнь2013г'!J91</f>
        <v>5547.61</v>
      </c>
      <c r="P90" s="96">
        <f>'[2]июнь2013г'!L91</f>
        <v>10553.31</v>
      </c>
    </row>
    <row r="91" spans="1:16" ht="18.75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97" t="s">
        <v>375</v>
      </c>
      <c r="M91" s="96">
        <f>'[2]июнь2013г'!H92</f>
        <v>10553.31</v>
      </c>
      <c r="N91" s="96">
        <f>'[2]июнь2013г'!I92</f>
        <v>6135.32</v>
      </c>
      <c r="O91" s="96">
        <f>'[2]июнь2013г'!J92</f>
        <v>5388.54</v>
      </c>
      <c r="P91" s="96">
        <f>'[2]июнь2013г'!L92</f>
        <v>11300.09</v>
      </c>
    </row>
    <row r="92" spans="1:16" ht="18.75" hidden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5" t="s">
        <v>382</v>
      </c>
      <c r="M92" s="80">
        <f>P91</f>
        <v>11300.09</v>
      </c>
      <c r="N92" s="66">
        <v>6200.379999999999</v>
      </c>
      <c r="O92" s="66">
        <v>7047.95</v>
      </c>
      <c r="P92" s="80">
        <f>M92+N92-O92</f>
        <v>10452.52</v>
      </c>
    </row>
    <row r="93" spans="1:11" ht="18.75" hidden="1">
      <c r="A93" s="98"/>
      <c r="B93" s="98"/>
      <c r="C93" s="130"/>
      <c r="D93" s="98"/>
      <c r="E93" s="98"/>
      <c r="F93" s="98"/>
      <c r="G93" s="98"/>
      <c r="H93" s="98"/>
      <c r="I93" s="98"/>
      <c r="J93" s="98"/>
      <c r="K93" s="98"/>
    </row>
    <row r="94" spans="1:11" ht="18.75" hidden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1:11" ht="3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1:11" ht="18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1:11" ht="18.75">
      <c r="A97" s="98" t="s">
        <v>70</v>
      </c>
      <c r="B97" s="98"/>
      <c r="C97" s="98"/>
      <c r="D97" s="98"/>
      <c r="E97" s="98"/>
      <c r="F97" s="98" t="s">
        <v>69</v>
      </c>
      <c r="G97" s="98"/>
      <c r="H97" s="98"/>
      <c r="I97" s="98"/>
      <c r="J97" s="98"/>
      <c r="K97" s="9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82:F82"/>
    <mergeCell ref="G82:H82"/>
    <mergeCell ref="I82:J82"/>
    <mergeCell ref="L84:P84"/>
    <mergeCell ref="I79:J79"/>
    <mergeCell ref="G80:H80"/>
    <mergeCell ref="I80:J80"/>
    <mergeCell ref="B81:F81"/>
    <mergeCell ref="G81:H81"/>
    <mergeCell ref="I81:J81"/>
    <mergeCell ref="B70:F70"/>
    <mergeCell ref="B71:F71"/>
    <mergeCell ref="B72:F72"/>
    <mergeCell ref="B73:F73"/>
    <mergeCell ref="B74:F74"/>
    <mergeCell ref="G79:H79"/>
    <mergeCell ref="B64:F64"/>
    <mergeCell ref="B65:F65"/>
    <mergeCell ref="B66:F66"/>
    <mergeCell ref="B67:F67"/>
    <mergeCell ref="B68:F68"/>
    <mergeCell ref="B69:F69"/>
    <mergeCell ref="G60:G61"/>
    <mergeCell ref="H60:H61"/>
    <mergeCell ref="A62:A63"/>
    <mergeCell ref="B62:F63"/>
    <mergeCell ref="G62:G63"/>
    <mergeCell ref="H62:H63"/>
    <mergeCell ref="B52:F52"/>
    <mergeCell ref="B56:F56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98"/>
  <sheetViews>
    <sheetView view="pageBreakPreview" zoomScale="80" zoomScaleSheetLayoutView="80" zoomScalePageLayoutView="0" workbookViewId="0" topLeftCell="A54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7.421875" style="65" hidden="1" customWidth="1" outlineLevel="1"/>
    <col min="18" max="23" width="9.140625" style="65" hidden="1" customWidth="1" outlineLevel="1"/>
    <col min="24" max="24" width="12.421875" style="65" hidden="1" customWidth="1" outlineLevel="1"/>
    <col min="25" max="31" width="9.140625" style="65" hidden="1" customWidth="1" outlineLevel="1"/>
    <col min="32" max="32" width="9.140625" style="65" customWidth="1" collapsed="1"/>
    <col min="33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07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09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4471.5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446</v>
      </c>
      <c r="D43" s="71" t="s">
        <v>404</v>
      </c>
      <c r="E43" s="71"/>
      <c r="F43" s="71"/>
      <c r="G43" s="72"/>
      <c r="H43" s="72"/>
      <c r="I43" s="71"/>
      <c r="J43" s="98"/>
      <c r="K43" s="98"/>
    </row>
    <row r="44" spans="1:11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</row>
    <row r="45" spans="1:17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91" t="s">
        <v>407</v>
      </c>
      <c r="L45" s="75" t="s">
        <v>408</v>
      </c>
      <c r="N45" s="76"/>
      <c r="O45" s="76"/>
      <c r="P45" s="76"/>
      <c r="Q45" s="76"/>
    </row>
    <row r="46" spans="1:17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N46" s="148" t="s">
        <v>409</v>
      </c>
      <c r="O46" s="148"/>
      <c r="P46" s="148" t="s">
        <v>410</v>
      </c>
      <c r="Q46" s="148" t="s">
        <v>411</v>
      </c>
    </row>
    <row r="47" spans="1:17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63092.869999999995</v>
      </c>
      <c r="I47" s="120">
        <f>N47+P47</f>
        <v>57080.22</v>
      </c>
      <c r="J47" s="121">
        <f>J50+J49</f>
        <v>48987.770000000004</v>
      </c>
      <c r="K47" s="121">
        <f>I47-J47</f>
        <v>8092.449999999997</v>
      </c>
      <c r="L47" s="77">
        <f>L49+L50</f>
        <v>6012.649999999998</v>
      </c>
      <c r="N47" s="78">
        <v>521.09</v>
      </c>
      <c r="O47" s="76"/>
      <c r="P47" s="79">
        <v>56559.130000000005</v>
      </c>
      <c r="Q47" s="76">
        <v>5958.74</v>
      </c>
    </row>
    <row r="48" spans="1:12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</row>
    <row r="49" spans="1:12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42345.11</v>
      </c>
      <c r="I49" s="123">
        <f>H49</f>
        <v>42345.11</v>
      </c>
      <c r="J49" s="123">
        <f>H58</f>
        <v>42345.11</v>
      </c>
      <c r="K49" s="123">
        <f>I49-J49</f>
        <v>0</v>
      </c>
      <c r="L49" s="80">
        <f>H49-I49</f>
        <v>0</v>
      </c>
    </row>
    <row r="50" spans="1:24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20747.76</v>
      </c>
      <c r="I50" s="123">
        <f>I47-I49</f>
        <v>14735.11</v>
      </c>
      <c r="J50" s="123">
        <f>H66</f>
        <v>6642.66</v>
      </c>
      <c r="K50" s="123">
        <f>I50-J50</f>
        <v>8092.450000000001</v>
      </c>
      <c r="L50" s="80">
        <f>H50-I50</f>
        <v>6012.649999999998</v>
      </c>
      <c r="X50" s="70">
        <v>1661362.54</v>
      </c>
    </row>
    <row r="51" spans="1:24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308.1100000000006</v>
      </c>
      <c r="X51" s="70">
        <v>1998804.81</v>
      </c>
    </row>
    <row r="52" spans="1:24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X52" s="70"/>
    </row>
    <row r="53" spans="1:24" ht="18" customHeight="1">
      <c r="A53" s="98"/>
      <c r="B53" s="585" t="s">
        <v>454</v>
      </c>
      <c r="C53" s="585"/>
      <c r="D53" s="585"/>
      <c r="E53" s="585"/>
      <c r="F53" s="622"/>
      <c r="G53" s="84">
        <v>11016.630000000001</v>
      </c>
      <c r="H53" s="84">
        <v>6266.85</v>
      </c>
      <c r="I53" s="84">
        <f>Q47</f>
        <v>5958.74</v>
      </c>
      <c r="J53" s="84">
        <f>H53+G53-I53</f>
        <v>11324.740000000003</v>
      </c>
      <c r="K53" s="84">
        <v>0</v>
      </c>
      <c r="X53" s="70">
        <f>X50-X51</f>
        <v>-337442.27</v>
      </c>
    </row>
    <row r="54" spans="1:24" ht="18" customHeight="1">
      <c r="A54" s="98"/>
      <c r="B54" s="72"/>
      <c r="C54" s="74"/>
      <c r="D54" s="71"/>
      <c r="E54" s="71"/>
      <c r="F54" s="71"/>
      <c r="G54" s="72"/>
      <c r="H54" s="72"/>
      <c r="I54" s="71"/>
      <c r="J54" s="98"/>
      <c r="K54" s="98"/>
      <c r="X54" s="70"/>
    </row>
    <row r="55" spans="1:11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</row>
    <row r="56" spans="1:9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</row>
    <row r="57" spans="1:11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48987.770000000004</v>
      </c>
      <c r="I57" s="71"/>
      <c r="J57" s="98"/>
      <c r="K57" s="98"/>
    </row>
    <row r="58" spans="1:11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42345.11</v>
      </c>
      <c r="I58" s="71"/>
      <c r="J58" s="98"/>
      <c r="K58" s="126"/>
    </row>
    <row r="59" spans="1:11" ht="18.75">
      <c r="A59" s="127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128">
        <f>ROUND(G59*C42,2)</f>
        <v>8361.71</v>
      </c>
      <c r="I59" s="71"/>
      <c r="J59" s="98"/>
      <c r="K59" s="126"/>
    </row>
    <row r="60" spans="1:11" ht="48" customHeight="1">
      <c r="A60" s="127" t="s">
        <v>422</v>
      </c>
      <c r="B60" s="596" t="s">
        <v>423</v>
      </c>
      <c r="C60" s="597"/>
      <c r="D60" s="597"/>
      <c r="E60" s="597"/>
      <c r="F60" s="597"/>
      <c r="G60" s="91">
        <v>2.2</v>
      </c>
      <c r="H60" s="128">
        <f>ROUND(G60*C42,2)</f>
        <v>9837.3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7064.97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5723.52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127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11357.61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6642.66</v>
      </c>
      <c r="I66" s="71"/>
      <c r="J66" s="98"/>
      <c r="K66" s="98"/>
    </row>
    <row r="67" spans="1:13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  <c r="L67" s="65">
        <v>1.1</v>
      </c>
      <c r="M67" s="65">
        <f>L67*C42</f>
        <v>4918.650000000001</v>
      </c>
    </row>
    <row r="68" spans="1:11" ht="41.25" customHeight="1">
      <c r="A68" s="130"/>
      <c r="B68" s="604" t="s">
        <v>433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>
      <c r="A69" s="130"/>
      <c r="B69" s="605" t="s">
        <v>449</v>
      </c>
      <c r="C69" s="606"/>
      <c r="D69" s="606"/>
      <c r="E69" s="606"/>
      <c r="F69" s="607"/>
      <c r="G69" s="129"/>
      <c r="H69" s="133">
        <v>1401.51</v>
      </c>
      <c r="I69" s="71"/>
      <c r="J69" s="98"/>
      <c r="K69" s="98"/>
    </row>
    <row r="70" spans="1:11" ht="18.75" customHeight="1">
      <c r="A70" s="130"/>
      <c r="B70" s="605" t="s">
        <v>435</v>
      </c>
      <c r="C70" s="606"/>
      <c r="D70" s="606"/>
      <c r="E70" s="606"/>
      <c r="F70" s="607"/>
      <c r="G70" s="129"/>
      <c r="H70" s="133">
        <v>181.25</v>
      </c>
      <c r="I70" s="71"/>
      <c r="J70" s="98"/>
      <c r="K70" s="98"/>
    </row>
    <row r="71" spans="1:11" ht="18.75" customHeight="1">
      <c r="A71" s="130"/>
      <c r="B71" s="605" t="s">
        <v>450</v>
      </c>
      <c r="C71" s="606"/>
      <c r="D71" s="606"/>
      <c r="E71" s="606"/>
      <c r="F71" s="607"/>
      <c r="G71" s="129"/>
      <c r="H71" s="133">
        <v>144</v>
      </c>
      <c r="I71" s="71"/>
      <c r="J71" s="98"/>
      <c r="K71" s="98"/>
    </row>
    <row r="72" spans="1:11" ht="18.75" customHeight="1">
      <c r="A72" s="130"/>
      <c r="B72" s="605" t="s">
        <v>447</v>
      </c>
      <c r="C72" s="606"/>
      <c r="D72" s="606"/>
      <c r="E72" s="606"/>
      <c r="F72" s="607"/>
      <c r="G72" s="129"/>
      <c r="H72" s="133"/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'окт 2013г'!G82:H82</f>
        <v>60543.770000000004</v>
      </c>
      <c r="H82" s="614"/>
      <c r="I82" s="600">
        <f>'окт 2013г'!I82:J82</f>
        <v>100040.51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68636.22</v>
      </c>
      <c r="H83" s="614"/>
      <c r="I83" s="615">
        <f>I82+I53</f>
        <v>105999.25</v>
      </c>
      <c r="J83" s="614"/>
      <c r="K83" s="98"/>
      <c r="L83" s="70">
        <f>G83</f>
        <v>68636.22</v>
      </c>
      <c r="M83" s="70">
        <f>I83</f>
        <v>105999.25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16" t="s">
        <v>414</v>
      </c>
      <c r="M85" s="617"/>
      <c r="N85" s="617"/>
      <c r="O85" s="617"/>
      <c r="P85" s="618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92" t="s">
        <v>395</v>
      </c>
      <c r="M86" s="93" t="s">
        <v>136</v>
      </c>
      <c r="N86" s="92" t="s">
        <v>1</v>
      </c>
      <c r="O86" s="92" t="s">
        <v>2</v>
      </c>
      <c r="P86" s="94" t="s">
        <v>139</v>
      </c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95" t="s">
        <v>350</v>
      </c>
      <c r="M87" s="96">
        <f>'[2]июнь2013г'!H87</f>
        <v>10620.71</v>
      </c>
      <c r="N87" s="96">
        <f>'[2]июнь2013г'!I87</f>
        <v>5941.66</v>
      </c>
      <c r="O87" s="96">
        <f>'[2]июнь2013г'!J87</f>
        <v>6375.76</v>
      </c>
      <c r="P87" s="96">
        <f>'[2]июнь2013г'!L87</f>
        <v>10186.61</v>
      </c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95" t="s">
        <v>353</v>
      </c>
      <c r="M88" s="96">
        <f>'[2]июнь2013г'!H88</f>
        <v>10186.61</v>
      </c>
      <c r="N88" s="96">
        <f>'[2]июнь2013г'!I88</f>
        <v>5941.66</v>
      </c>
      <c r="O88" s="96">
        <f>'[2]июнь2013г'!J88</f>
        <v>5580.67</v>
      </c>
      <c r="P88" s="96">
        <f>'[2]июнь2013г'!L88</f>
        <v>10737.65</v>
      </c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95" t="s">
        <v>354</v>
      </c>
      <c r="M89" s="96">
        <f>'[2]июнь2013г'!H89</f>
        <v>10737.65</v>
      </c>
      <c r="N89" s="96">
        <f>'[2]июнь2013г'!I89</f>
        <v>6135.3</v>
      </c>
      <c r="O89" s="96">
        <f>'[2]июнь2013г'!J89</f>
        <v>5471.18</v>
      </c>
      <c r="P89" s="96">
        <f>'[2]июнь2013г'!L89</f>
        <v>11530.02</v>
      </c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95" t="s">
        <v>360</v>
      </c>
      <c r="M90" s="96">
        <f>'[2]июнь2013г'!H90</f>
        <v>11530.02</v>
      </c>
      <c r="N90" s="96">
        <f>'[2]июнь2013г'!I90</f>
        <v>6135.31</v>
      </c>
      <c r="O90" s="96">
        <f>'[2]июнь2013г'!J90</f>
        <v>7699.71</v>
      </c>
      <c r="P90" s="96">
        <f>'[2]июнь2013г'!L90</f>
        <v>9965.62</v>
      </c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95" t="s">
        <v>372</v>
      </c>
      <c r="M91" s="96">
        <f>'[2]июнь2013г'!H91</f>
        <v>9965.62</v>
      </c>
      <c r="N91" s="96">
        <f>'[2]июнь2013г'!I91</f>
        <v>6135.31</v>
      </c>
      <c r="O91" s="96">
        <f>'[2]июнь2013г'!J91</f>
        <v>5547.61</v>
      </c>
      <c r="P91" s="96">
        <f>'[2]июнь2013г'!L91</f>
        <v>10553.31</v>
      </c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97" t="s">
        <v>375</v>
      </c>
      <c r="M92" s="96">
        <f>'[2]июнь2013г'!H92</f>
        <v>10553.31</v>
      </c>
      <c r="N92" s="96">
        <f>'[2]июнь2013г'!I92</f>
        <v>6135.32</v>
      </c>
      <c r="O92" s="96">
        <f>'[2]июнь2013г'!J92</f>
        <v>5388.54</v>
      </c>
      <c r="P92" s="96">
        <f>'[2]июнь2013г'!L92</f>
        <v>11300.09</v>
      </c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5" t="s">
        <v>382</v>
      </c>
      <c r="M93" s="80">
        <f>P92</f>
        <v>11300.09</v>
      </c>
      <c r="N93" s="66">
        <v>6200.379999999999</v>
      </c>
      <c r="O93" s="66">
        <v>7047.95</v>
      </c>
      <c r="P93" s="80">
        <f>M93+N93-O93</f>
        <v>10452.52</v>
      </c>
    </row>
    <row r="94" spans="1:11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</row>
    <row r="95" spans="1:11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1:11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1:11" ht="18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1:11" ht="18.75">
      <c r="A98" s="98" t="s">
        <v>70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98"/>
  <sheetViews>
    <sheetView view="pageBreakPreview" zoomScale="80" zoomScaleSheetLayoutView="80" zoomScalePageLayoutView="0" workbookViewId="0" topLeftCell="A57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7.421875" style="65" hidden="1" customWidth="1" outlineLevel="1"/>
    <col min="18" max="23" width="9.140625" style="65" hidden="1" customWidth="1" outlineLevel="1"/>
    <col min="24" max="24" width="12.421875" style="65" hidden="1" customWidth="1" outlineLevel="1"/>
    <col min="25" max="31" width="9.140625" style="65" hidden="1" customWidth="1" outlineLevel="1"/>
    <col min="32" max="32" width="9.140625" style="65" customWidth="1" collapsed="1"/>
    <col min="33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61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62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4471.5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271</v>
      </c>
      <c r="D43" s="71" t="s">
        <v>404</v>
      </c>
      <c r="E43" s="71"/>
      <c r="F43" s="71"/>
      <c r="G43" s="72"/>
      <c r="H43" s="72"/>
      <c r="I43" s="71"/>
      <c r="J43" s="98"/>
      <c r="K43" s="98"/>
    </row>
    <row r="44" spans="1:11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</row>
    <row r="45" spans="1:17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58" t="s">
        <v>407</v>
      </c>
      <c r="L45" s="75" t="s">
        <v>408</v>
      </c>
      <c r="N45" s="76"/>
      <c r="O45" s="76"/>
      <c r="P45" s="76"/>
      <c r="Q45" s="76"/>
    </row>
    <row r="46" spans="1:18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N46" s="148" t="s">
        <v>409</v>
      </c>
      <c r="O46" s="148" t="s">
        <v>410</v>
      </c>
      <c r="Q46" s="148" t="s">
        <v>455</v>
      </c>
      <c r="R46" s="148" t="s">
        <v>411</v>
      </c>
    </row>
    <row r="47" spans="1:18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63092.869999999995</v>
      </c>
      <c r="I47" s="120">
        <f>N47+O47</f>
        <v>90363.17000000001</v>
      </c>
      <c r="J47" s="121">
        <f>J50+J49</f>
        <v>56270.01</v>
      </c>
      <c r="K47" s="121">
        <f>I47-J47</f>
        <v>34093.16000000001</v>
      </c>
      <c r="L47" s="77">
        <f>L49+L50</f>
        <v>-27270.300000000014</v>
      </c>
      <c r="N47" s="78">
        <v>998.67</v>
      </c>
      <c r="O47" s="78">
        <v>89364.50000000001</v>
      </c>
      <c r="Q47" s="78">
        <v>6266.84</v>
      </c>
      <c r="R47" s="78">
        <v>8566.96</v>
      </c>
    </row>
    <row r="48" spans="1:12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</row>
    <row r="49" spans="1:12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42345.11</v>
      </c>
      <c r="I49" s="123">
        <f>H49</f>
        <v>42345.11</v>
      </c>
      <c r="J49" s="123">
        <f>H58</f>
        <v>42345.11</v>
      </c>
      <c r="K49" s="123">
        <f>I49-J49</f>
        <v>0</v>
      </c>
      <c r="L49" s="80">
        <f>H49-I49</f>
        <v>0</v>
      </c>
    </row>
    <row r="50" spans="1:24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20747.76</v>
      </c>
      <c r="I50" s="123">
        <f>I47-I49</f>
        <v>48018.06000000001</v>
      </c>
      <c r="J50" s="123">
        <f>H66</f>
        <v>13924.9</v>
      </c>
      <c r="K50" s="123">
        <f>I50-J50</f>
        <v>34093.16000000001</v>
      </c>
      <c r="L50" s="80">
        <f>H50-I50</f>
        <v>-27270.300000000014</v>
      </c>
      <c r="X50" s="70">
        <v>1661362.54</v>
      </c>
    </row>
    <row r="51" spans="1:24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-2300.119999999999</v>
      </c>
      <c r="X51" s="70">
        <v>1998804.81</v>
      </c>
    </row>
    <row r="52" spans="1:24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X52" s="70"/>
    </row>
    <row r="53" spans="1:24" ht="18" customHeight="1">
      <c r="A53" s="98"/>
      <c r="B53" s="585" t="s">
        <v>454</v>
      </c>
      <c r="C53" s="585"/>
      <c r="D53" s="585"/>
      <c r="E53" s="585"/>
      <c r="F53" s="622"/>
      <c r="G53" s="84">
        <f>'11 13г'!J53</f>
        <v>11324.740000000003</v>
      </c>
      <c r="H53" s="84">
        <f>Q47</f>
        <v>6266.84</v>
      </c>
      <c r="I53" s="84">
        <f>R47</f>
        <v>8566.96</v>
      </c>
      <c r="J53" s="84">
        <f>H53+G53-I53</f>
        <v>9024.620000000003</v>
      </c>
      <c r="K53" s="84">
        <v>0</v>
      </c>
      <c r="X53" s="70">
        <f>X50-X51</f>
        <v>-337442.27</v>
      </c>
    </row>
    <row r="54" spans="1:24" ht="18" customHeight="1">
      <c r="A54" s="98"/>
      <c r="B54" s="72"/>
      <c r="C54" s="74"/>
      <c r="D54" s="71"/>
      <c r="E54" s="71"/>
      <c r="F54" s="71"/>
      <c r="G54" s="72"/>
      <c r="H54" s="72"/>
      <c r="I54" s="71"/>
      <c r="J54" s="98"/>
      <c r="K54" s="98"/>
      <c r="X54" s="70"/>
    </row>
    <row r="55" spans="1:11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</row>
    <row r="56" spans="1:9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</row>
    <row r="57" spans="1:11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56270.01</v>
      </c>
      <c r="I57" s="71"/>
      <c r="J57" s="98"/>
      <c r="K57" s="98"/>
    </row>
    <row r="58" spans="1:11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42345.11</v>
      </c>
      <c r="I58" s="71"/>
      <c r="J58" s="98"/>
      <c r="K58" s="126"/>
    </row>
    <row r="59" spans="1:11" ht="18.75">
      <c r="A59" s="160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159">
        <f>ROUND(G59*C42,2)</f>
        <v>8361.71</v>
      </c>
      <c r="I59" s="71"/>
      <c r="J59" s="98"/>
      <c r="K59" s="126"/>
    </row>
    <row r="60" spans="1:11" ht="48" customHeight="1">
      <c r="A60" s="160" t="s">
        <v>422</v>
      </c>
      <c r="B60" s="596" t="s">
        <v>423</v>
      </c>
      <c r="C60" s="597"/>
      <c r="D60" s="597"/>
      <c r="E60" s="597"/>
      <c r="F60" s="597"/>
      <c r="G60" s="158">
        <v>2.2</v>
      </c>
      <c r="H60" s="159">
        <f>ROUND(G60*C42,2)</f>
        <v>9837.3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7064.97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5723.52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160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11357.61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13924.9</v>
      </c>
      <c r="I66" s="71"/>
      <c r="J66" s="98"/>
      <c r="K66" s="98"/>
    </row>
    <row r="67" spans="1:13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  <c r="L67" s="65">
        <v>1.1</v>
      </c>
      <c r="M67" s="65">
        <f>L67*C42</f>
        <v>4918.650000000001</v>
      </c>
    </row>
    <row r="68" spans="1:11" ht="41.25" customHeight="1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457</v>
      </c>
      <c r="C69" s="606"/>
      <c r="D69" s="606"/>
      <c r="E69" s="606"/>
      <c r="F69" s="607"/>
      <c r="G69" s="129"/>
      <c r="H69" s="133">
        <v>466</v>
      </c>
      <c r="I69" s="71"/>
      <c r="J69" s="98"/>
      <c r="K69" s="98"/>
    </row>
    <row r="70" spans="1:11" ht="18.75" customHeight="1">
      <c r="A70" s="130"/>
      <c r="B70" s="605" t="s">
        <v>458</v>
      </c>
      <c r="C70" s="606"/>
      <c r="D70" s="606"/>
      <c r="E70" s="606"/>
      <c r="F70" s="607"/>
      <c r="G70" s="129"/>
      <c r="H70" s="133">
        <v>6314</v>
      </c>
      <c r="I70" s="71"/>
      <c r="J70" s="98"/>
      <c r="K70" s="98"/>
    </row>
    <row r="71" spans="1:11" ht="18.75" customHeight="1">
      <c r="A71" s="130"/>
      <c r="B71" s="605" t="s">
        <v>435</v>
      </c>
      <c r="C71" s="606"/>
      <c r="D71" s="606"/>
      <c r="E71" s="606"/>
      <c r="F71" s="607"/>
      <c r="G71" s="129"/>
      <c r="H71" s="133">
        <v>501</v>
      </c>
      <c r="I71" s="71"/>
      <c r="J71" s="98"/>
      <c r="K71" s="98"/>
    </row>
    <row r="72" spans="1:11" ht="18.75" customHeight="1">
      <c r="A72" s="130"/>
      <c r="B72" s="605" t="s">
        <v>459</v>
      </c>
      <c r="C72" s="606"/>
      <c r="D72" s="606"/>
      <c r="E72" s="606"/>
      <c r="F72" s="607"/>
      <c r="G72" s="129"/>
      <c r="H72" s="133">
        <v>1728</v>
      </c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'11 13г'!G83:H83</f>
        <v>68636.22</v>
      </c>
      <c r="H82" s="614"/>
      <c r="I82" s="600">
        <f>'11 13г'!I83:J83</f>
        <v>105999.25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102729.38</v>
      </c>
      <c r="H83" s="614"/>
      <c r="I83" s="615">
        <f>I82+I53</f>
        <v>114566.20999999999</v>
      </c>
      <c r="J83" s="614"/>
      <c r="K83" s="98"/>
      <c r="L83" s="70">
        <f>G83</f>
        <v>102729.38</v>
      </c>
      <c r="M83" s="70">
        <f>I83</f>
        <v>114566.20999999999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16" t="s">
        <v>414</v>
      </c>
      <c r="M85" s="617"/>
      <c r="N85" s="617"/>
      <c r="O85" s="617"/>
      <c r="P85" s="618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92" t="s">
        <v>395</v>
      </c>
      <c r="M86" s="93" t="s">
        <v>136</v>
      </c>
      <c r="N86" s="92" t="s">
        <v>1</v>
      </c>
      <c r="O86" s="92" t="s">
        <v>2</v>
      </c>
      <c r="P86" s="94" t="s">
        <v>139</v>
      </c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95" t="s">
        <v>350</v>
      </c>
      <c r="M87" s="96">
        <f>'[2]июнь2013г'!H87</f>
        <v>10620.71</v>
      </c>
      <c r="N87" s="96">
        <f>'[2]июнь2013г'!I87</f>
        <v>5941.66</v>
      </c>
      <c r="O87" s="96">
        <f>'[2]июнь2013г'!J87</f>
        <v>6375.76</v>
      </c>
      <c r="P87" s="96">
        <f>'[2]июнь2013г'!L87</f>
        <v>10186.61</v>
      </c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95" t="s">
        <v>353</v>
      </c>
      <c r="M88" s="96">
        <f>'[2]июнь2013г'!H88</f>
        <v>10186.61</v>
      </c>
      <c r="N88" s="96">
        <f>'[2]июнь2013г'!I88</f>
        <v>5941.66</v>
      </c>
      <c r="O88" s="96">
        <f>'[2]июнь2013г'!J88</f>
        <v>5580.67</v>
      </c>
      <c r="P88" s="96">
        <f>'[2]июнь2013г'!L88</f>
        <v>10737.65</v>
      </c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95" t="s">
        <v>354</v>
      </c>
      <c r="M89" s="96">
        <f>'[2]июнь2013г'!H89</f>
        <v>10737.65</v>
      </c>
      <c r="N89" s="96">
        <f>'[2]июнь2013г'!I89</f>
        <v>6135.3</v>
      </c>
      <c r="O89" s="96">
        <f>'[2]июнь2013г'!J89</f>
        <v>5471.18</v>
      </c>
      <c r="P89" s="96">
        <f>'[2]июнь2013г'!L89</f>
        <v>11530.02</v>
      </c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95" t="s">
        <v>360</v>
      </c>
      <c r="M90" s="96">
        <f>'[2]июнь2013г'!H90</f>
        <v>11530.02</v>
      </c>
      <c r="N90" s="96">
        <f>'[2]июнь2013г'!I90</f>
        <v>6135.31</v>
      </c>
      <c r="O90" s="96">
        <f>'[2]июнь2013г'!J90</f>
        <v>7699.71</v>
      </c>
      <c r="P90" s="96">
        <f>'[2]июнь2013г'!L90</f>
        <v>9965.62</v>
      </c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95" t="s">
        <v>372</v>
      </c>
      <c r="M91" s="96">
        <f>'[2]июнь2013г'!H91</f>
        <v>9965.62</v>
      </c>
      <c r="N91" s="96">
        <f>'[2]июнь2013г'!I91</f>
        <v>6135.31</v>
      </c>
      <c r="O91" s="96">
        <f>'[2]июнь2013г'!J91</f>
        <v>5547.61</v>
      </c>
      <c r="P91" s="96">
        <f>'[2]июнь2013г'!L91</f>
        <v>10553.31</v>
      </c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97" t="s">
        <v>375</v>
      </c>
      <c r="M92" s="96">
        <f>'[2]июнь2013г'!H92</f>
        <v>10553.31</v>
      </c>
      <c r="N92" s="96">
        <f>'[2]июнь2013г'!I92</f>
        <v>6135.32</v>
      </c>
      <c r="O92" s="96">
        <f>'[2]июнь2013г'!J92</f>
        <v>5388.54</v>
      </c>
      <c r="P92" s="96">
        <f>'[2]июнь2013г'!L92</f>
        <v>11300.09</v>
      </c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5" t="s">
        <v>382</v>
      </c>
      <c r="M93" s="80">
        <f>P92</f>
        <v>11300.09</v>
      </c>
      <c r="N93" s="66">
        <v>6200.379999999999</v>
      </c>
      <c r="O93" s="66">
        <v>7047.95</v>
      </c>
      <c r="P93" s="80">
        <f>M93+N93-O93</f>
        <v>10452.52</v>
      </c>
    </row>
    <row r="94" spans="1:11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</row>
    <row r="95" spans="1:11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1:11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1:11" ht="18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1:11" ht="18.75">
      <c r="A98" s="98" t="s">
        <v>70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G61:G62"/>
    <mergeCell ref="H61:H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B61:F62"/>
    <mergeCell ref="C14:D15"/>
    <mergeCell ref="A35:K36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51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66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67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4471.5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460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63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N46" s="148" t="s">
        <v>409</v>
      </c>
      <c r="O46" s="148" t="s">
        <v>410</v>
      </c>
      <c r="P46" s="148" t="s">
        <v>455</v>
      </c>
      <c r="R46" s="148" t="s">
        <v>411</v>
      </c>
      <c r="U46" s="170" t="s">
        <v>466</v>
      </c>
      <c r="V46" s="171">
        <f>G53</f>
        <v>9024.620000000003</v>
      </c>
      <c r="W46" s="171">
        <f>H53</f>
        <v>6266.84</v>
      </c>
      <c r="X46" s="171">
        <f>I53</f>
        <v>5530.0599999999995</v>
      </c>
      <c r="Y46" s="171">
        <f>J53</f>
        <v>9761.400000000003</v>
      </c>
      <c r="Z46" s="171">
        <f>K53</f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63092.869999999995</v>
      </c>
      <c r="I47" s="120">
        <f>N47+O47</f>
        <v>54369.52000000001</v>
      </c>
      <c r="J47" s="121">
        <f>J50+J49</f>
        <v>89309.75</v>
      </c>
      <c r="K47" s="121">
        <f>I47-J47</f>
        <v>-34940.22999999999</v>
      </c>
      <c r="L47" s="77">
        <f>L49+L50</f>
        <v>8723.349999999988</v>
      </c>
      <c r="N47" s="78">
        <v>233.72</v>
      </c>
      <c r="O47" s="78">
        <v>54135.80000000001</v>
      </c>
      <c r="P47" s="78">
        <v>6266.84</v>
      </c>
      <c r="Q47" s="65">
        <v>0</v>
      </c>
      <c r="R47" s="78">
        <v>5530.0599999999995</v>
      </c>
      <c r="U47" s="170" t="s">
        <v>467</v>
      </c>
      <c r="V47" s="172"/>
      <c r="W47" s="172"/>
      <c r="X47" s="172"/>
      <c r="Y47" s="171">
        <f aca="true" t="shared" si="0" ref="Y47:Y57">V47+W47-X47</f>
        <v>0</v>
      </c>
      <c r="Z47" s="172"/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72"/>
      <c r="W48" s="172"/>
      <c r="X48" s="172"/>
      <c r="Y48" s="171">
        <f t="shared" si="0"/>
        <v>0</v>
      </c>
      <c r="Z48" s="172"/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42345.11</v>
      </c>
      <c r="I49" s="123">
        <f>H49</f>
        <v>42345.11</v>
      </c>
      <c r="J49" s="123">
        <f>H58</f>
        <v>42345.11</v>
      </c>
      <c r="K49" s="123">
        <f>I49-J49</f>
        <v>0</v>
      </c>
      <c r="L49" s="80">
        <f>H49-I49</f>
        <v>0</v>
      </c>
      <c r="U49" s="170" t="s">
        <v>469</v>
      </c>
      <c r="V49" s="173"/>
      <c r="W49" s="173"/>
      <c r="X49" s="173"/>
      <c r="Y49" s="171">
        <f t="shared" si="0"/>
        <v>0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20747.76</v>
      </c>
      <c r="I50" s="123">
        <f>I47-I49</f>
        <v>12024.41000000001</v>
      </c>
      <c r="J50" s="123">
        <f>H66</f>
        <v>46964.64</v>
      </c>
      <c r="K50" s="123">
        <f>I50-J50</f>
        <v>-34940.22999999999</v>
      </c>
      <c r="L50" s="80">
        <f>H50-I50</f>
        <v>8723.349999999988</v>
      </c>
      <c r="U50" s="170" t="s">
        <v>470</v>
      </c>
      <c r="V50" s="172"/>
      <c r="W50" s="172"/>
      <c r="X50" s="172"/>
      <c r="Y50" s="171">
        <f t="shared" si="0"/>
        <v>0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736.7800000000007</v>
      </c>
      <c r="U51" s="170" t="s">
        <v>471</v>
      </c>
      <c r="V51" s="172"/>
      <c r="W51" s="172"/>
      <c r="X51" s="172"/>
      <c r="Y51" s="171">
        <f t="shared" si="0"/>
        <v>0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72"/>
      <c r="W52" s="172"/>
      <c r="X52" s="172"/>
      <c r="Y52" s="171">
        <f t="shared" si="0"/>
        <v>0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'12 13г'!J53</f>
        <v>9024.620000000003</v>
      </c>
      <c r="H53" s="84">
        <f>P47</f>
        <v>6266.84</v>
      </c>
      <c r="I53" s="84">
        <f>R47</f>
        <v>5530.0599999999995</v>
      </c>
      <c r="J53" s="84">
        <f>H53+G53-I53</f>
        <v>9761.400000000003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72"/>
      <c r="C54" s="74"/>
      <c r="D54" s="71"/>
      <c r="E54" s="71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89309.75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42345.11</v>
      </c>
      <c r="I58" s="71"/>
      <c r="J58" s="98"/>
      <c r="K58" s="126"/>
      <c r="U58" s="174" t="s">
        <v>478</v>
      </c>
      <c r="V58" s="175">
        <f>SUM(V46:V57)</f>
        <v>9024.620000000003</v>
      </c>
      <c r="W58" s="175">
        <f>SUM(W46:W57)</f>
        <v>6266.84</v>
      </c>
      <c r="X58" s="175">
        <f>SUM(X46:X57)</f>
        <v>5530.0599999999995</v>
      </c>
      <c r="Y58" s="175">
        <f>SUM(Y46:Y57)</f>
        <v>9761.400000000003</v>
      </c>
      <c r="Z58" s="175">
        <f>SUM(Z46:Z57)</f>
        <v>0</v>
      </c>
    </row>
    <row r="59" spans="1:11" ht="18.75">
      <c r="A59" s="165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164">
        <f>ROUND(G59*C42,2)</f>
        <v>8361.71</v>
      </c>
      <c r="I59" s="71"/>
      <c r="J59" s="98"/>
      <c r="K59" s="126"/>
    </row>
    <row r="60" spans="1:11" ht="48" customHeight="1">
      <c r="A60" s="165" t="s">
        <v>422</v>
      </c>
      <c r="B60" s="596" t="s">
        <v>423</v>
      </c>
      <c r="C60" s="597"/>
      <c r="D60" s="597"/>
      <c r="E60" s="597"/>
      <c r="F60" s="597"/>
      <c r="G60" s="163">
        <v>2.2</v>
      </c>
      <c r="H60" s="164">
        <f>ROUND(G60*C42,2)</f>
        <v>9837.3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7064.97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5723.52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165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11357.61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46964.64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479</v>
      </c>
      <c r="C69" s="606"/>
      <c r="D69" s="606"/>
      <c r="E69" s="606"/>
      <c r="F69" s="607"/>
      <c r="G69" s="129"/>
      <c r="H69" s="133">
        <v>14546.03</v>
      </c>
      <c r="I69" s="71"/>
      <c r="J69" s="98"/>
      <c r="K69" s="98"/>
    </row>
    <row r="70" spans="1:11" ht="18.75" customHeight="1">
      <c r="A70" s="130"/>
      <c r="B70" s="605" t="s">
        <v>480</v>
      </c>
      <c r="C70" s="606"/>
      <c r="D70" s="606"/>
      <c r="E70" s="606"/>
      <c r="F70" s="607"/>
      <c r="G70" s="129"/>
      <c r="H70" s="133">
        <v>1864</v>
      </c>
      <c r="I70" s="71"/>
      <c r="J70" s="98"/>
      <c r="K70" s="98"/>
    </row>
    <row r="71" spans="1:11" ht="18.75" customHeight="1">
      <c r="A71" s="130"/>
      <c r="B71" s="605" t="s">
        <v>481</v>
      </c>
      <c r="C71" s="606"/>
      <c r="D71" s="606"/>
      <c r="E71" s="606"/>
      <c r="F71" s="607"/>
      <c r="G71" s="129"/>
      <c r="H71" s="133">
        <v>8056</v>
      </c>
      <c r="I71" s="71"/>
      <c r="J71" s="98"/>
      <c r="K71" s="98"/>
    </row>
    <row r="72" spans="1:11" ht="18.75" customHeight="1">
      <c r="A72" s="130"/>
      <c r="B72" s="605" t="s">
        <v>482</v>
      </c>
      <c r="C72" s="606"/>
      <c r="D72" s="606"/>
      <c r="E72" s="606"/>
      <c r="F72" s="607"/>
      <c r="G72" s="129"/>
      <c r="H72" s="133">
        <v>17582.71</v>
      </c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'12 13г'!G83:H83</f>
        <v>102729.38</v>
      </c>
      <c r="H82" s="614"/>
      <c r="I82" s="600">
        <f>'12 13г'!I83:J83</f>
        <v>114566.20999999999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67789.15000000002</v>
      </c>
      <c r="H83" s="614"/>
      <c r="I83" s="615">
        <f>I82+I53</f>
        <v>120096.26999999999</v>
      </c>
      <c r="J83" s="614"/>
      <c r="K83" s="98"/>
      <c r="L83" s="70">
        <f>G83</f>
        <v>67789.15000000002</v>
      </c>
      <c r="M83" s="70">
        <f>I83</f>
        <v>120096.26999999999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98" t="s">
        <v>70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/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V44:Z44"/>
    <mergeCell ref="C14:D15"/>
    <mergeCell ref="A35:K36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48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84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85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4471.5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483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81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N46" s="148" t="s">
        <v>409</v>
      </c>
      <c r="O46" s="148" t="s">
        <v>410</v>
      </c>
      <c r="P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63092.869999999995</v>
      </c>
      <c r="I47" s="120">
        <f>N47+O47</f>
        <v>59822.549999999996</v>
      </c>
      <c r="J47" s="121">
        <f>J50+J49</f>
        <v>47261.01</v>
      </c>
      <c r="K47" s="121">
        <f>I47-J47</f>
        <v>12561.539999999994</v>
      </c>
      <c r="L47" s="77">
        <f>L49+L50</f>
        <v>3270.3200000000033</v>
      </c>
      <c r="N47" s="78">
        <v>441.13</v>
      </c>
      <c r="O47" s="78">
        <v>59381.42</v>
      </c>
      <c r="P47" s="78">
        <v>6266.85</v>
      </c>
      <c r="Q47" s="65">
        <v>0</v>
      </c>
      <c r="R47" s="78">
        <v>6385.709999999999</v>
      </c>
      <c r="U47" s="170" t="s">
        <v>467</v>
      </c>
      <c r="V47" s="186">
        <f>Y46</f>
        <v>9761.400000000003</v>
      </c>
      <c r="W47" s="186">
        <f>H53</f>
        <v>6266.85</v>
      </c>
      <c r="X47" s="186">
        <f>I53</f>
        <v>6385.709999999999</v>
      </c>
      <c r="Y47" s="171">
        <f aca="true" t="shared" si="0" ref="Y47:Y57">V47+W47-X47</f>
        <v>9642.540000000005</v>
      </c>
      <c r="Z47" s="172"/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72"/>
      <c r="W48" s="172"/>
      <c r="X48" s="172"/>
      <c r="Y48" s="171">
        <f t="shared" si="0"/>
        <v>0</v>
      </c>
      <c r="Z48" s="172"/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42345.11</v>
      </c>
      <c r="I49" s="123">
        <f>H49</f>
        <v>42345.11</v>
      </c>
      <c r="J49" s="123">
        <f>H58</f>
        <v>42345.11</v>
      </c>
      <c r="K49" s="123">
        <f>I49-J49</f>
        <v>0</v>
      </c>
      <c r="L49" s="80">
        <f>H49-I49</f>
        <v>0</v>
      </c>
      <c r="U49" s="170" t="s">
        <v>469</v>
      </c>
      <c r="V49" s="173"/>
      <c r="W49" s="173"/>
      <c r="X49" s="173"/>
      <c r="Y49" s="171">
        <f t="shared" si="0"/>
        <v>0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20747.76</v>
      </c>
      <c r="I50" s="123">
        <f>I47-I49</f>
        <v>17477.439999999995</v>
      </c>
      <c r="J50" s="123">
        <f>H66</f>
        <v>4915.9</v>
      </c>
      <c r="K50" s="123">
        <f>I50-J50</f>
        <v>12561.539999999995</v>
      </c>
      <c r="L50" s="80">
        <f>H50-I50</f>
        <v>3270.3200000000033</v>
      </c>
      <c r="U50" s="170" t="s">
        <v>470</v>
      </c>
      <c r="V50" s="172"/>
      <c r="W50" s="172"/>
      <c r="X50" s="172"/>
      <c r="Y50" s="171">
        <f t="shared" si="0"/>
        <v>0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-118.85999999999876</v>
      </c>
      <c r="U51" s="170" t="s">
        <v>471</v>
      </c>
      <c r="V51" s="172"/>
      <c r="W51" s="172"/>
      <c r="X51" s="172"/>
      <c r="Y51" s="171">
        <f t="shared" si="0"/>
        <v>0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72"/>
      <c r="W52" s="172"/>
      <c r="X52" s="172"/>
      <c r="Y52" s="171">
        <f t="shared" si="0"/>
        <v>0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'01 14 г'!J53</f>
        <v>9761.400000000003</v>
      </c>
      <c r="H53" s="84">
        <f>P47</f>
        <v>6266.85</v>
      </c>
      <c r="I53" s="84">
        <f>R47</f>
        <v>6385.709999999999</v>
      </c>
      <c r="J53" s="84">
        <f>H53+G53-I53</f>
        <v>9642.540000000005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72"/>
      <c r="C54" s="74"/>
      <c r="D54" s="71"/>
      <c r="E54" s="71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47261.01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42345.11</v>
      </c>
      <c r="I58" s="71"/>
      <c r="J58" s="98"/>
      <c r="K58" s="126"/>
      <c r="U58" s="174" t="s">
        <v>478</v>
      </c>
      <c r="V58" s="175">
        <f>SUM(V46:V57)</f>
        <v>18786.020000000004</v>
      </c>
      <c r="W58" s="175">
        <f>SUM(W46:W57)</f>
        <v>12533.69</v>
      </c>
      <c r="X58" s="175">
        <f>SUM(X46:X57)</f>
        <v>11915.769999999999</v>
      </c>
      <c r="Y58" s="175">
        <f>SUM(Y46:Y57)</f>
        <v>19403.94000000001</v>
      </c>
      <c r="Z58" s="175">
        <f>SUM(Z46:Z57)</f>
        <v>0</v>
      </c>
    </row>
    <row r="59" spans="1:11" ht="18.75">
      <c r="A59" s="183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182">
        <f>ROUND(G59*C42,2)</f>
        <v>8361.71</v>
      </c>
      <c r="I59" s="71"/>
      <c r="J59" s="98"/>
      <c r="K59" s="126"/>
    </row>
    <row r="60" spans="1:11" ht="48" customHeight="1">
      <c r="A60" s="183" t="s">
        <v>422</v>
      </c>
      <c r="B60" s="596" t="s">
        <v>423</v>
      </c>
      <c r="C60" s="597"/>
      <c r="D60" s="597"/>
      <c r="E60" s="597"/>
      <c r="F60" s="597"/>
      <c r="G60" s="181">
        <v>2.2</v>
      </c>
      <c r="H60" s="182">
        <f>ROUND(G60*C42,2)</f>
        <v>9837.3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7064.97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5723.52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183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11357.61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4915.9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447</v>
      </c>
      <c r="C69" s="606"/>
      <c r="D69" s="606"/>
      <c r="E69" s="606"/>
      <c r="F69" s="607"/>
      <c r="G69" s="129"/>
      <c r="H69" s="133"/>
      <c r="I69" s="71"/>
      <c r="J69" s="98"/>
      <c r="K69" s="98"/>
    </row>
    <row r="70" spans="1:11" ht="18.75" customHeight="1">
      <c r="A70" s="130"/>
      <c r="B70" s="605" t="s">
        <v>447</v>
      </c>
      <c r="C70" s="606"/>
      <c r="D70" s="606"/>
      <c r="E70" s="606"/>
      <c r="F70" s="607"/>
      <c r="G70" s="129"/>
      <c r="H70" s="133"/>
      <c r="I70" s="71"/>
      <c r="J70" s="98"/>
      <c r="K70" s="98"/>
    </row>
    <row r="71" spans="1:11" ht="18.75" customHeight="1">
      <c r="A71" s="130"/>
      <c r="B71" s="605" t="s">
        <v>447</v>
      </c>
      <c r="C71" s="606"/>
      <c r="D71" s="606"/>
      <c r="E71" s="606"/>
      <c r="F71" s="607"/>
      <c r="G71" s="129"/>
      <c r="H71" s="133"/>
      <c r="I71" s="71"/>
      <c r="J71" s="98"/>
      <c r="K71" s="98"/>
    </row>
    <row r="72" spans="1:11" ht="18.75" customHeight="1">
      <c r="A72" s="130"/>
      <c r="B72" s="605" t="s">
        <v>447</v>
      </c>
      <c r="C72" s="606"/>
      <c r="D72" s="606"/>
      <c r="E72" s="606"/>
      <c r="F72" s="607"/>
      <c r="G72" s="129"/>
      <c r="H72" s="133"/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'01 14 г'!G83:H83</f>
        <v>67789.15000000002</v>
      </c>
      <c r="H82" s="614"/>
      <c r="I82" s="600">
        <f>'01 14 г'!I83:J83</f>
        <v>120096.26999999999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80350.69</v>
      </c>
      <c r="H83" s="614"/>
      <c r="I83" s="615">
        <f>I82+I53</f>
        <v>126481.97999999998</v>
      </c>
      <c r="J83" s="614"/>
      <c r="K83" s="98"/>
      <c r="L83" s="70">
        <f>G83</f>
        <v>80350.69</v>
      </c>
      <c r="M83" s="70">
        <f>I83</f>
        <v>126481.97999999998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98" t="s">
        <v>70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/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48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90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91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4471.5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484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87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N46" s="148" t="s">
        <v>409</v>
      </c>
      <c r="O46" s="148" t="s">
        <v>410</v>
      </c>
      <c r="P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63092.869999999995</v>
      </c>
      <c r="I47" s="120">
        <f>N47+O47</f>
        <v>60058.079999999994</v>
      </c>
      <c r="J47" s="121">
        <f>J50+J49</f>
        <v>53163.020000000004</v>
      </c>
      <c r="K47" s="121">
        <f>I47-J47</f>
        <v>6895.05999999999</v>
      </c>
      <c r="L47" s="77">
        <f>L49+L50</f>
        <v>3034.7900000000045</v>
      </c>
      <c r="N47" s="78">
        <v>576.0799999999999</v>
      </c>
      <c r="O47" s="78">
        <v>59481.99999999999</v>
      </c>
      <c r="P47" s="78">
        <v>6266.85</v>
      </c>
      <c r="Q47" s="65">
        <v>0</v>
      </c>
      <c r="R47" s="78">
        <v>5928.17</v>
      </c>
      <c r="S47" s="65">
        <v>9981.219999999998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86">
        <f>Y47</f>
        <v>9642.540000000005</v>
      </c>
      <c r="W48" s="186">
        <f>H53</f>
        <v>6266.85</v>
      </c>
      <c r="X48" s="186">
        <f>I53</f>
        <v>5928.17</v>
      </c>
      <c r="Y48" s="171">
        <f aca="true" t="shared" si="0" ref="Y48:Y57">V48+W48-X48</f>
        <v>9981.220000000005</v>
      </c>
      <c r="Z48" s="186">
        <f>K53</f>
        <v>0</v>
      </c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42345.11</v>
      </c>
      <c r="I49" s="123">
        <f>H49</f>
        <v>42345.11</v>
      </c>
      <c r="J49" s="123">
        <f>H58</f>
        <v>42345.11</v>
      </c>
      <c r="K49" s="123">
        <f>I49-J49</f>
        <v>0</v>
      </c>
      <c r="L49" s="80">
        <f>H49-I49</f>
        <v>0</v>
      </c>
      <c r="U49" s="170" t="s">
        <v>469</v>
      </c>
      <c r="V49" s="173"/>
      <c r="W49" s="173"/>
      <c r="X49" s="173"/>
      <c r="Y49" s="171">
        <f t="shared" si="0"/>
        <v>0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20747.76</v>
      </c>
      <c r="I50" s="123">
        <f>I47-I49</f>
        <v>17712.969999999994</v>
      </c>
      <c r="J50" s="123">
        <f>H66</f>
        <v>10817.91</v>
      </c>
      <c r="K50" s="123">
        <f>I50-J50</f>
        <v>6895.059999999994</v>
      </c>
      <c r="L50" s="80">
        <f>H50-I50</f>
        <v>3034.7900000000045</v>
      </c>
      <c r="U50" s="170" t="s">
        <v>470</v>
      </c>
      <c r="V50" s="172"/>
      <c r="W50" s="172"/>
      <c r="X50" s="172"/>
      <c r="Y50" s="171">
        <f t="shared" si="0"/>
        <v>0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338.6800000000003</v>
      </c>
      <c r="U51" s="170" t="s">
        <v>471</v>
      </c>
      <c r="V51" s="172"/>
      <c r="W51" s="172"/>
      <c r="X51" s="172"/>
      <c r="Y51" s="171">
        <f t="shared" si="0"/>
        <v>0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72"/>
      <c r="W52" s="172"/>
      <c r="X52" s="172"/>
      <c r="Y52" s="171">
        <f t="shared" si="0"/>
        <v>0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'02 14 г'!J53</f>
        <v>9642.540000000005</v>
      </c>
      <c r="H53" s="84">
        <f>P47</f>
        <v>6266.85</v>
      </c>
      <c r="I53" s="84">
        <f>R47</f>
        <v>5928.17</v>
      </c>
      <c r="J53" s="84">
        <f>H53+G53-I53</f>
        <v>9981.220000000005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631" t="s">
        <v>487</v>
      </c>
      <c r="C54" s="631"/>
      <c r="D54" s="123">
        <f>0-4497.27</f>
        <v>-4497.27</v>
      </c>
      <c r="E54" s="123" t="s">
        <v>50</v>
      </c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53163.020000000004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42345.11</v>
      </c>
      <c r="I58" s="71"/>
      <c r="J58" s="98"/>
      <c r="K58" s="126"/>
      <c r="U58" s="174" t="s">
        <v>478</v>
      </c>
      <c r="V58" s="175">
        <f>SUM(V46:V57)</f>
        <v>28428.56000000001</v>
      </c>
      <c r="W58" s="175">
        <f>SUM(W46:W57)</f>
        <v>18800.54</v>
      </c>
      <c r="X58" s="175">
        <f>SUM(X46:X57)</f>
        <v>17843.94</v>
      </c>
      <c r="Y58" s="175">
        <f>SUM(Y46:Y57)</f>
        <v>29385.160000000014</v>
      </c>
      <c r="Z58" s="175">
        <f>SUM(Z46:Z57)</f>
        <v>0</v>
      </c>
    </row>
    <row r="59" spans="1:11" ht="18.75">
      <c r="A59" s="189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188">
        <f>ROUND(G59*C42,2)</f>
        <v>8361.71</v>
      </c>
      <c r="I59" s="71"/>
      <c r="J59" s="98"/>
      <c r="K59" s="126"/>
    </row>
    <row r="60" spans="1:11" ht="48" customHeight="1">
      <c r="A60" s="189" t="s">
        <v>422</v>
      </c>
      <c r="B60" s="596" t="s">
        <v>423</v>
      </c>
      <c r="C60" s="597"/>
      <c r="D60" s="597"/>
      <c r="E60" s="597"/>
      <c r="F60" s="597"/>
      <c r="G60" s="187">
        <v>2.2</v>
      </c>
      <c r="H60" s="188">
        <f>ROUND(G60*C42,2)</f>
        <v>9837.3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7064.97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5723.52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189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11357.61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10817.91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488</v>
      </c>
      <c r="C69" s="606"/>
      <c r="D69" s="606"/>
      <c r="E69" s="606"/>
      <c r="F69" s="607"/>
      <c r="G69" s="129"/>
      <c r="H69" s="133">
        <v>4082.01</v>
      </c>
      <c r="I69" s="71"/>
      <c r="J69" s="98"/>
      <c r="K69" s="98"/>
    </row>
    <row r="70" spans="1:11" ht="18.75" customHeight="1">
      <c r="A70" s="130"/>
      <c r="B70" s="628" t="s">
        <v>489</v>
      </c>
      <c r="C70" s="629"/>
      <c r="D70" s="629"/>
      <c r="E70" s="629"/>
      <c r="F70" s="630"/>
      <c r="G70" s="129"/>
      <c r="H70" s="133">
        <v>506</v>
      </c>
      <c r="I70" s="71"/>
      <c r="J70" s="98"/>
      <c r="K70" s="98"/>
    </row>
    <row r="71" spans="1:11" ht="18.75" customHeight="1">
      <c r="A71" s="130"/>
      <c r="B71" s="605" t="s">
        <v>490</v>
      </c>
      <c r="C71" s="606"/>
      <c r="D71" s="606"/>
      <c r="E71" s="606"/>
      <c r="F71" s="607"/>
      <c r="G71" s="129"/>
      <c r="H71" s="133">
        <v>1081</v>
      </c>
      <c r="I71" s="71"/>
      <c r="J71" s="98"/>
      <c r="K71" s="98"/>
    </row>
    <row r="72" spans="1:11" ht="18.75" customHeight="1">
      <c r="A72" s="130"/>
      <c r="B72" s="605" t="s">
        <v>491</v>
      </c>
      <c r="C72" s="606"/>
      <c r="D72" s="606"/>
      <c r="E72" s="606"/>
      <c r="F72" s="607"/>
      <c r="G72" s="129"/>
      <c r="H72" s="133">
        <v>233</v>
      </c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'02 14 г'!G83:H83</f>
        <v>80350.69</v>
      </c>
      <c r="H82" s="614"/>
      <c r="I82" s="600">
        <f>'02 14 г'!I83:J83</f>
        <v>126481.97999999998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87245.74999999999</v>
      </c>
      <c r="H83" s="614"/>
      <c r="I83" s="615">
        <f>I82+I53+D54</f>
        <v>127912.87999999999</v>
      </c>
      <c r="J83" s="614"/>
      <c r="K83" s="98"/>
      <c r="L83" s="70">
        <f>G83</f>
        <v>87245.74999999999</v>
      </c>
      <c r="M83" s="70">
        <f>I83</f>
        <v>127912.87999999999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192" t="s">
        <v>485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192" t="s">
        <v>486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 t="s">
        <v>70</v>
      </c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B83:F83"/>
    <mergeCell ref="G83:H83"/>
    <mergeCell ref="I83:J83"/>
    <mergeCell ref="L85:P85"/>
    <mergeCell ref="B54:C54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7:F57"/>
    <mergeCell ref="B58:F58"/>
    <mergeCell ref="B59:F59"/>
    <mergeCell ref="B60:F60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51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196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197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4471.4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492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93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O46" s="148" t="s">
        <v>410</v>
      </c>
      <c r="P46" s="148" t="s">
        <v>409</v>
      </c>
      <c r="Q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63091.46000000001</v>
      </c>
      <c r="I47" s="120">
        <f>P47+O47</f>
        <v>58254.459999999985</v>
      </c>
      <c r="J47" s="121">
        <f>J50+J49</f>
        <v>47860.412</v>
      </c>
      <c r="K47" s="121">
        <f>I47-J47</f>
        <v>10394.047999999988</v>
      </c>
      <c r="L47" s="77">
        <f>L49+L50</f>
        <v>4837.000000000018</v>
      </c>
      <c r="O47" s="204">
        <v>58037.43999999999</v>
      </c>
      <c r="P47" s="204">
        <v>217.01999999999998</v>
      </c>
      <c r="Q47" s="205">
        <v>6266.719999999999</v>
      </c>
      <c r="R47" s="204">
        <v>6086.85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42344.16</v>
      </c>
      <c r="I49" s="123">
        <f>H49</f>
        <v>42344.16</v>
      </c>
      <c r="J49" s="123">
        <f>H58</f>
        <v>42344.162</v>
      </c>
      <c r="K49" s="123">
        <f>I49-J49</f>
        <v>-0.001999999993131496</v>
      </c>
      <c r="L49" s="80">
        <f>H49-I49</f>
        <v>0</v>
      </c>
      <c r="U49" s="170" t="s">
        <v>469</v>
      </c>
      <c r="V49" s="198">
        <f>Y48</f>
        <v>9981.220000000005</v>
      </c>
      <c r="W49" s="198">
        <f>H53</f>
        <v>6266.719999999999</v>
      </c>
      <c r="X49" s="198">
        <f>I53</f>
        <v>6086.85</v>
      </c>
      <c r="Y49" s="171">
        <f aca="true" t="shared" si="0" ref="Y49:Y57">V49+W49-X49</f>
        <v>10161.090000000004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20747.3</v>
      </c>
      <c r="I50" s="123">
        <f>I47-I49</f>
        <v>15910.299999999981</v>
      </c>
      <c r="J50" s="123">
        <f>H66</f>
        <v>5516.25</v>
      </c>
      <c r="K50" s="123">
        <f>I50-J50</f>
        <v>10394.049999999981</v>
      </c>
      <c r="L50" s="80">
        <f>H50-I50</f>
        <v>4837.000000000018</v>
      </c>
      <c r="U50" s="170" t="s">
        <v>470</v>
      </c>
      <c r="V50" s="172"/>
      <c r="W50" s="172"/>
      <c r="X50" s="172"/>
      <c r="Y50" s="171">
        <f t="shared" si="0"/>
        <v>0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179.86999999999898</v>
      </c>
      <c r="U51" s="170" t="s">
        <v>471</v>
      </c>
      <c r="V51" s="172"/>
      <c r="W51" s="172"/>
      <c r="X51" s="172"/>
      <c r="Y51" s="171">
        <f t="shared" si="0"/>
        <v>0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72"/>
      <c r="W52" s="172"/>
      <c r="X52" s="172"/>
      <c r="Y52" s="171">
        <f t="shared" si="0"/>
        <v>0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'03 14 г'!J53</f>
        <v>9981.220000000005</v>
      </c>
      <c r="H53" s="84">
        <f>Q47</f>
        <v>6266.719999999999</v>
      </c>
      <c r="I53" s="84">
        <f>R47</f>
        <v>6086.85</v>
      </c>
      <c r="J53" s="84">
        <f>H53+G53-I53</f>
        <v>10161.090000000004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631"/>
      <c r="C54" s="631"/>
      <c r="D54" s="123"/>
      <c r="E54" s="123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47860.412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42344.162</v>
      </c>
      <c r="I58" s="71"/>
      <c r="J58" s="98"/>
      <c r="K58" s="126"/>
      <c r="U58" s="174" t="s">
        <v>478</v>
      </c>
      <c r="V58" s="175">
        <f>SUM(V46:V57)</f>
        <v>38409.78000000001</v>
      </c>
      <c r="W58" s="175">
        <f>SUM(W46:W57)</f>
        <v>25067.260000000002</v>
      </c>
      <c r="X58" s="175">
        <f>SUM(X46:X57)</f>
        <v>23930.79</v>
      </c>
      <c r="Y58" s="175">
        <f>SUM(Y46:Y57)</f>
        <v>39546.250000000015</v>
      </c>
      <c r="Z58" s="175">
        <f>SUM(Z46:Z57)</f>
        <v>0</v>
      </c>
    </row>
    <row r="59" spans="1:11" ht="18.75">
      <c r="A59" s="195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194">
        <f>ROUND(G59*C42,2)</f>
        <v>8361.52</v>
      </c>
      <c r="I59" s="71"/>
      <c r="J59" s="98"/>
      <c r="K59" s="126"/>
    </row>
    <row r="60" spans="1:11" ht="48" customHeight="1">
      <c r="A60" s="195" t="s">
        <v>422</v>
      </c>
      <c r="B60" s="596" t="s">
        <v>423</v>
      </c>
      <c r="C60" s="597"/>
      <c r="D60" s="597"/>
      <c r="E60" s="597"/>
      <c r="F60" s="597"/>
      <c r="G60" s="193">
        <v>2.2</v>
      </c>
      <c r="H60" s="194">
        <f>ROUND(G60*C42,2)</f>
        <v>9837.08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7064.81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5723.392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195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11357.36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5516.25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493</v>
      </c>
      <c r="C69" s="606"/>
      <c r="D69" s="606"/>
      <c r="E69" s="606"/>
      <c r="F69" s="607"/>
      <c r="G69" s="129"/>
      <c r="H69" s="133">
        <v>245</v>
      </c>
      <c r="I69" s="71"/>
      <c r="J69" s="98"/>
      <c r="K69" s="98"/>
    </row>
    <row r="70" spans="1:11" ht="18.75" customHeight="1">
      <c r="A70" s="130"/>
      <c r="B70" s="605" t="s">
        <v>494</v>
      </c>
      <c r="C70" s="606"/>
      <c r="D70" s="606"/>
      <c r="E70" s="606"/>
      <c r="F70" s="607"/>
      <c r="G70" s="129"/>
      <c r="H70" s="133">
        <v>355.35</v>
      </c>
      <c r="I70" s="71"/>
      <c r="J70" s="98"/>
      <c r="K70" s="98"/>
    </row>
    <row r="71" spans="1:11" ht="18.75" customHeight="1">
      <c r="A71" s="130"/>
      <c r="B71" s="605" t="s">
        <v>447</v>
      </c>
      <c r="C71" s="606"/>
      <c r="D71" s="606"/>
      <c r="E71" s="606"/>
      <c r="F71" s="607"/>
      <c r="G71" s="129"/>
      <c r="H71" s="133"/>
      <c r="I71" s="71"/>
      <c r="J71" s="98"/>
      <c r="K71" s="98"/>
    </row>
    <row r="72" spans="1:11" ht="18.75" customHeight="1">
      <c r="A72" s="130"/>
      <c r="B72" s="605" t="s">
        <v>447</v>
      </c>
      <c r="C72" s="606"/>
      <c r="D72" s="606"/>
      <c r="E72" s="606"/>
      <c r="F72" s="607"/>
      <c r="G72" s="129"/>
      <c r="H72" s="133"/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'03 14 г'!G83:H83</f>
        <v>87245.74999999999</v>
      </c>
      <c r="H82" s="614"/>
      <c r="I82" s="600">
        <f>'03 14 г'!I83:J83</f>
        <v>127912.87999999999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97639.79799999997</v>
      </c>
      <c r="H83" s="614"/>
      <c r="I83" s="615">
        <f>I82+I53+D54</f>
        <v>133999.72999999998</v>
      </c>
      <c r="J83" s="614"/>
      <c r="K83" s="98"/>
      <c r="L83" s="70">
        <f>G83</f>
        <v>97639.79799999997</v>
      </c>
      <c r="M83" s="70">
        <f>I83</f>
        <v>133999.72999999998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192" t="s">
        <v>485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192" t="s">
        <v>486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 t="s">
        <v>70</v>
      </c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48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202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203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4471.4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470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199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O46" s="148" t="s">
        <v>410</v>
      </c>
      <c r="P46" s="148" t="s">
        <v>409</v>
      </c>
      <c r="Q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63091.46000000001</v>
      </c>
      <c r="I47" s="120">
        <f>P47+O47</f>
        <v>59263.189999999995</v>
      </c>
      <c r="J47" s="121">
        <f>J50+J49</f>
        <v>48044.801999999996</v>
      </c>
      <c r="K47" s="121">
        <f>I47-J47</f>
        <v>11218.387999999999</v>
      </c>
      <c r="L47" s="77">
        <f>L49+L50</f>
        <v>3828.2700000000077</v>
      </c>
      <c r="O47" s="211">
        <v>58944.009999999995</v>
      </c>
      <c r="P47" s="211">
        <v>319.18</v>
      </c>
      <c r="Q47" s="212">
        <v>6266.69</v>
      </c>
      <c r="R47" s="211">
        <v>6067.819999999999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42344.16</v>
      </c>
      <c r="I49" s="123">
        <f>H49</f>
        <v>42344.16</v>
      </c>
      <c r="J49" s="123">
        <f>H58</f>
        <v>42344.162</v>
      </c>
      <c r="K49" s="123">
        <f>I49-J49</f>
        <v>-0.001999999993131496</v>
      </c>
      <c r="L49" s="80">
        <f>H49-I49</f>
        <v>0</v>
      </c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20747.3</v>
      </c>
      <c r="I50" s="123">
        <f>I47-I49</f>
        <v>16919.02999999999</v>
      </c>
      <c r="J50" s="123">
        <f>H66</f>
        <v>5700.639999999999</v>
      </c>
      <c r="K50" s="123">
        <f>I50-J50</f>
        <v>11218.389999999992</v>
      </c>
      <c r="L50" s="80">
        <f>H50-I50</f>
        <v>3828.2700000000077</v>
      </c>
      <c r="U50" s="170" t="s">
        <v>470</v>
      </c>
      <c r="V50" s="186">
        <f>Y49</f>
        <v>10161.090000000004</v>
      </c>
      <c r="W50" s="186">
        <f>H53</f>
        <v>6266.69</v>
      </c>
      <c r="X50" s="186">
        <f>I53</f>
        <v>6067.819999999999</v>
      </c>
      <c r="Y50" s="171">
        <f aca="true" t="shared" si="0" ref="Y50:Y57">V50+W50-X50</f>
        <v>10359.960000000003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198.8700000000008</v>
      </c>
      <c r="U51" s="170" t="s">
        <v>471</v>
      </c>
      <c r="V51" s="172"/>
      <c r="W51" s="172"/>
      <c r="X51" s="172"/>
      <c r="Y51" s="171">
        <f t="shared" si="0"/>
        <v>0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72"/>
      <c r="W52" s="172"/>
      <c r="X52" s="172"/>
      <c r="Y52" s="171">
        <f t="shared" si="0"/>
        <v>0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'04 14 г'!J53</f>
        <v>10161.090000000004</v>
      </c>
      <c r="H53" s="84">
        <f>Q47</f>
        <v>6266.69</v>
      </c>
      <c r="I53" s="84">
        <f>R47</f>
        <v>6067.819999999999</v>
      </c>
      <c r="J53" s="84">
        <f>H53+G53-I53</f>
        <v>10359.960000000003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631"/>
      <c r="C54" s="631"/>
      <c r="D54" s="123"/>
      <c r="E54" s="123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48044.801999999996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42344.162</v>
      </c>
      <c r="I58" s="71"/>
      <c r="J58" s="98"/>
      <c r="K58" s="126"/>
      <c r="U58" s="174" t="s">
        <v>478</v>
      </c>
      <c r="V58" s="175">
        <f>SUM(V46:V57)</f>
        <v>48570.87000000002</v>
      </c>
      <c r="W58" s="175">
        <f>SUM(W46:W57)</f>
        <v>31333.95</v>
      </c>
      <c r="X58" s="175">
        <f>SUM(X46:X57)</f>
        <v>29998.61</v>
      </c>
      <c r="Y58" s="175">
        <f>SUM(Y46:Y57)</f>
        <v>49906.21000000002</v>
      </c>
      <c r="Z58" s="175">
        <f>SUM(Z46:Z57)</f>
        <v>0</v>
      </c>
    </row>
    <row r="59" spans="1:11" ht="18.75">
      <c r="A59" s="201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200">
        <f>ROUND(G59*C42,2)</f>
        <v>8361.52</v>
      </c>
      <c r="I59" s="71"/>
      <c r="J59" s="98"/>
      <c r="K59" s="126"/>
    </row>
    <row r="60" spans="1:11" ht="48" customHeight="1">
      <c r="A60" s="201" t="s">
        <v>422</v>
      </c>
      <c r="B60" s="596" t="s">
        <v>423</v>
      </c>
      <c r="C60" s="597"/>
      <c r="D60" s="597"/>
      <c r="E60" s="597"/>
      <c r="F60" s="597"/>
      <c r="G60" s="199">
        <v>2.2</v>
      </c>
      <c r="H60" s="200">
        <f>ROUND(G60*C42,2)</f>
        <v>9837.08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7064.81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5723.392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201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11357.36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5700.639999999999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495</v>
      </c>
      <c r="C69" s="606"/>
      <c r="D69" s="606"/>
      <c r="E69" s="606"/>
      <c r="F69" s="607"/>
      <c r="G69" s="129"/>
      <c r="H69" s="133">
        <v>700</v>
      </c>
      <c r="I69" s="71"/>
      <c r="J69" s="98"/>
      <c r="K69" s="98"/>
    </row>
    <row r="70" spans="1:11" ht="18.75" customHeight="1">
      <c r="A70" s="130"/>
      <c r="B70" s="605" t="s">
        <v>435</v>
      </c>
      <c r="C70" s="606"/>
      <c r="D70" s="606"/>
      <c r="E70" s="606"/>
      <c r="F70" s="607"/>
      <c r="G70" s="129"/>
      <c r="H70" s="133">
        <v>84.74</v>
      </c>
      <c r="I70" s="71"/>
      <c r="J70" s="98"/>
      <c r="K70" s="98"/>
    </row>
    <row r="71" spans="1:11" ht="18.75" customHeight="1">
      <c r="A71" s="130"/>
      <c r="B71" s="605" t="s">
        <v>447</v>
      </c>
      <c r="C71" s="606"/>
      <c r="D71" s="606"/>
      <c r="E71" s="606"/>
      <c r="F71" s="607"/>
      <c r="G71" s="129"/>
      <c r="H71" s="133"/>
      <c r="I71" s="71"/>
      <c r="J71" s="98"/>
      <c r="K71" s="98"/>
    </row>
    <row r="72" spans="1:11" ht="18.75" customHeight="1">
      <c r="A72" s="130"/>
      <c r="B72" s="605" t="s">
        <v>447</v>
      </c>
      <c r="C72" s="606"/>
      <c r="D72" s="606"/>
      <c r="E72" s="606"/>
      <c r="F72" s="607"/>
      <c r="G72" s="129"/>
      <c r="H72" s="133"/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'04 14 г'!G83:H83</f>
        <v>97639.79799999997</v>
      </c>
      <c r="H82" s="614"/>
      <c r="I82" s="600">
        <f>'04 14 г'!I83:J83</f>
        <v>133999.72999999998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108858.18599999996</v>
      </c>
      <c r="H83" s="614"/>
      <c r="I83" s="615">
        <f>I82+I53+D54</f>
        <v>140067.55</v>
      </c>
      <c r="J83" s="614"/>
      <c r="K83" s="98"/>
      <c r="L83" s="70">
        <f>G83</f>
        <v>108858.18599999996</v>
      </c>
      <c r="M83" s="70">
        <f>I83</f>
        <v>140067.55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192" t="s">
        <v>485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192" t="s">
        <v>486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 t="s">
        <v>70</v>
      </c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57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209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210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4471.4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496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206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O46" s="148" t="s">
        <v>410</v>
      </c>
      <c r="P46" s="148" t="s">
        <v>409</v>
      </c>
      <c r="Q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63091.46000000001</v>
      </c>
      <c r="I47" s="120">
        <f>P47+O47</f>
        <v>59673.73000000001</v>
      </c>
      <c r="J47" s="121">
        <f>J50+J49</f>
        <v>57834.051999999996</v>
      </c>
      <c r="K47" s="121">
        <f>I47-J47</f>
        <v>1839.6780000000144</v>
      </c>
      <c r="L47" s="77">
        <f>L49+L50</f>
        <v>3417.7299999999923</v>
      </c>
      <c r="O47" s="218">
        <v>59266.95000000001</v>
      </c>
      <c r="P47" s="218">
        <v>406.78</v>
      </c>
      <c r="Q47" s="219">
        <v>6266.7</v>
      </c>
      <c r="R47" s="218">
        <v>6147.169999999999</v>
      </c>
      <c r="S47" s="220">
        <v>10479.490000000002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42344.16</v>
      </c>
      <c r="I49" s="123">
        <f>H49</f>
        <v>42344.16</v>
      </c>
      <c r="J49" s="123">
        <f>H58</f>
        <v>42344.162</v>
      </c>
      <c r="K49" s="123">
        <f>I49-J49</f>
        <v>-0.001999999993131496</v>
      </c>
      <c r="L49" s="80">
        <f>H49-I49</f>
        <v>0</v>
      </c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20747.3</v>
      </c>
      <c r="I50" s="123">
        <f>I47-I49</f>
        <v>17329.570000000007</v>
      </c>
      <c r="J50" s="123">
        <f>H66</f>
        <v>15489.89</v>
      </c>
      <c r="K50" s="123">
        <f>I50-J50</f>
        <v>1839.6800000000076</v>
      </c>
      <c r="L50" s="80">
        <f>H50-I50</f>
        <v>3417.7299999999923</v>
      </c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119.53000000000065</v>
      </c>
      <c r="U51" s="170" t="s">
        <v>471</v>
      </c>
      <c r="V51" s="186">
        <f>Y50</f>
        <v>10359.960000000003</v>
      </c>
      <c r="W51" s="186">
        <f>H53</f>
        <v>6266.7</v>
      </c>
      <c r="X51" s="186">
        <f>I53</f>
        <v>6147.169999999999</v>
      </c>
      <c r="Y51" s="171">
        <f aca="true" t="shared" si="0" ref="Y51:Y57">V51+W51-X51</f>
        <v>10479.490000000005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72"/>
      <c r="W52" s="172"/>
      <c r="X52" s="172"/>
      <c r="Y52" s="171">
        <f t="shared" si="0"/>
        <v>0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'05 14 г'!J53</f>
        <v>10359.960000000003</v>
      </c>
      <c r="H53" s="84">
        <f>Q47</f>
        <v>6266.7</v>
      </c>
      <c r="I53" s="84">
        <f>R47</f>
        <v>6147.169999999999</v>
      </c>
      <c r="J53" s="84">
        <f>H53+G53-I53</f>
        <v>10479.490000000005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631"/>
      <c r="C54" s="631"/>
      <c r="D54" s="123"/>
      <c r="E54" s="123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57834.051999999996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42344.162</v>
      </c>
      <c r="I58" s="71"/>
      <c r="J58" s="98"/>
      <c r="K58" s="126"/>
      <c r="U58" s="174" t="s">
        <v>478</v>
      </c>
      <c r="V58" s="175">
        <f>SUM(V46:V57)</f>
        <v>58930.830000000016</v>
      </c>
      <c r="W58" s="175">
        <f>SUM(W46:W57)</f>
        <v>37600.65</v>
      </c>
      <c r="X58" s="175">
        <f>SUM(X46:X57)</f>
        <v>36145.78</v>
      </c>
      <c r="Y58" s="175">
        <f>SUM(Y46:Y57)</f>
        <v>60385.700000000026</v>
      </c>
      <c r="Z58" s="175">
        <f>SUM(Z46:Z57)</f>
        <v>0</v>
      </c>
    </row>
    <row r="59" spans="1:11" ht="18.75">
      <c r="A59" s="208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207">
        <f>ROUND(G59*C42,2)</f>
        <v>8361.52</v>
      </c>
      <c r="I59" s="71"/>
      <c r="J59" s="98"/>
      <c r="K59" s="126"/>
    </row>
    <row r="60" spans="1:11" ht="48" customHeight="1">
      <c r="A60" s="208" t="s">
        <v>422</v>
      </c>
      <c r="B60" s="596" t="s">
        <v>423</v>
      </c>
      <c r="C60" s="597"/>
      <c r="D60" s="597"/>
      <c r="E60" s="597"/>
      <c r="F60" s="597"/>
      <c r="G60" s="206">
        <v>2.2</v>
      </c>
      <c r="H60" s="207">
        <f>ROUND(G60*C42,2)</f>
        <v>9837.08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7064.81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5723.392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208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11357.36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15489.89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497</v>
      </c>
      <c r="C69" s="606"/>
      <c r="D69" s="606"/>
      <c r="E69" s="606"/>
      <c r="F69" s="607"/>
      <c r="G69" s="129"/>
      <c r="H69" s="133">
        <v>2048</v>
      </c>
      <c r="I69" s="71"/>
      <c r="J69" s="98"/>
      <c r="K69" s="98"/>
    </row>
    <row r="70" spans="1:11" ht="18.75" customHeight="1">
      <c r="A70" s="130"/>
      <c r="B70" s="605" t="s">
        <v>498</v>
      </c>
      <c r="C70" s="606"/>
      <c r="D70" s="606"/>
      <c r="E70" s="606"/>
      <c r="F70" s="607"/>
      <c r="G70" s="129"/>
      <c r="H70" s="133">
        <v>8439.74</v>
      </c>
      <c r="I70" s="71"/>
      <c r="J70" s="98"/>
      <c r="K70" s="98"/>
    </row>
    <row r="71" spans="1:11" ht="18.75" customHeight="1">
      <c r="A71" s="130"/>
      <c r="B71" s="605" t="s">
        <v>499</v>
      </c>
      <c r="C71" s="606"/>
      <c r="D71" s="606"/>
      <c r="E71" s="606"/>
      <c r="F71" s="607"/>
      <c r="G71" s="129"/>
      <c r="H71" s="133">
        <v>86.25</v>
      </c>
      <c r="I71" s="71"/>
      <c r="J71" s="98"/>
      <c r="K71" s="98"/>
    </row>
    <row r="72" spans="1:11" ht="18.75" customHeight="1">
      <c r="A72" s="130"/>
      <c r="B72" s="605" t="s">
        <v>447</v>
      </c>
      <c r="C72" s="606"/>
      <c r="D72" s="606"/>
      <c r="E72" s="606"/>
      <c r="F72" s="607"/>
      <c r="G72" s="129"/>
      <c r="H72" s="133"/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'05 14 г'!G83:H83</f>
        <v>108858.18599999996</v>
      </c>
      <c r="H82" s="614"/>
      <c r="I82" s="600">
        <f>'05 14 г'!I83:J83</f>
        <v>140067.55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110697.86399999997</v>
      </c>
      <c r="H83" s="614"/>
      <c r="I83" s="615">
        <f>I82+I53+D54</f>
        <v>146214.72</v>
      </c>
      <c r="J83" s="614"/>
      <c r="K83" s="98"/>
      <c r="L83" s="70">
        <f>G83</f>
        <v>110697.86399999997</v>
      </c>
      <c r="M83" s="70">
        <f>I83</f>
        <v>146214.72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192" t="s">
        <v>485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192" t="s">
        <v>486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 t="s">
        <v>70</v>
      </c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57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7.421875" style="65" hidden="1" customWidth="1" outlineLevel="1"/>
    <col min="16" max="16" width="9.28125" style="65" hidden="1" customWidth="1" outlineLevel="1"/>
    <col min="17" max="17" width="4.00390625" style="65" hidden="1" customWidth="1" outlineLevel="1"/>
    <col min="18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213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214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4471.4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500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216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O46" s="148" t="s">
        <v>410</v>
      </c>
      <c r="P46" s="148" t="s">
        <v>409</v>
      </c>
      <c r="Q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63091.46000000001</v>
      </c>
      <c r="I47" s="120">
        <f>P47+O47</f>
        <v>77020.92000000001</v>
      </c>
      <c r="J47" s="121">
        <f>J50+J49</f>
        <v>52113.261999999995</v>
      </c>
      <c r="K47" s="121">
        <f>I47-J47</f>
        <v>24907.658000000018</v>
      </c>
      <c r="L47" s="77">
        <f>L49+L50</f>
        <v>-13929.46000000001</v>
      </c>
      <c r="O47" s="226">
        <v>76531.57</v>
      </c>
      <c r="P47" s="226">
        <v>489.35</v>
      </c>
      <c r="Q47" s="227">
        <v>6266.7</v>
      </c>
      <c r="R47" s="226">
        <v>6779.209999999999</v>
      </c>
      <c r="S47" s="228">
        <v>9966.98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42344.16</v>
      </c>
      <c r="I49" s="123">
        <f>H49</f>
        <v>42344.16</v>
      </c>
      <c r="J49" s="123">
        <f>H58</f>
        <v>42344.162</v>
      </c>
      <c r="K49" s="123">
        <f>I49-J49</f>
        <v>-0.001999999993131496</v>
      </c>
      <c r="L49" s="80">
        <f>H49-I49</f>
        <v>0</v>
      </c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20747.3</v>
      </c>
      <c r="I50" s="123">
        <f>I47-I49</f>
        <v>34676.76000000001</v>
      </c>
      <c r="J50" s="123">
        <f>H66</f>
        <v>9769.099999999999</v>
      </c>
      <c r="K50" s="123">
        <f>I50-J50</f>
        <v>24907.66000000001</v>
      </c>
      <c r="L50" s="80">
        <f>H50-I50</f>
        <v>-13929.46000000001</v>
      </c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-512.5099999999993</v>
      </c>
      <c r="U51" s="170" t="s">
        <v>471</v>
      </c>
      <c r="V51" s="186">
        <v>10359.960000000003</v>
      </c>
      <c r="W51" s="186">
        <v>6266.7</v>
      </c>
      <c r="X51" s="186">
        <v>6147.169999999999</v>
      </c>
      <c r="Y51" s="171">
        <v>10479.490000000005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86">
        <f>Y51</f>
        <v>10479.490000000005</v>
      </c>
      <c r="W52" s="186">
        <f>H53</f>
        <v>6266.7</v>
      </c>
      <c r="X52" s="186">
        <f>I53</f>
        <v>6779.209999999999</v>
      </c>
      <c r="Y52" s="171">
        <f aca="true" t="shared" si="0" ref="Y52:Y57">V52+W52-X52</f>
        <v>9966.980000000007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'06 14 г'!J53</f>
        <v>10479.490000000005</v>
      </c>
      <c r="H53" s="84">
        <f>Q47</f>
        <v>6266.7</v>
      </c>
      <c r="I53" s="84">
        <f>R47</f>
        <v>6779.209999999999</v>
      </c>
      <c r="J53" s="84">
        <f>H53+G53-I53</f>
        <v>9966.980000000007</v>
      </c>
      <c r="K53" s="84">
        <v>0</v>
      </c>
      <c r="U53" s="170" t="s">
        <v>473</v>
      </c>
      <c r="V53" s="172"/>
      <c r="W53" s="172"/>
      <c r="X53" s="172"/>
      <c r="Y53" s="171">
        <f t="shared" si="0"/>
        <v>0</v>
      </c>
      <c r="Z53" s="172"/>
    </row>
    <row r="54" spans="1:26" ht="18" customHeight="1">
      <c r="A54" s="98"/>
      <c r="B54" s="631"/>
      <c r="C54" s="631"/>
      <c r="D54" s="123"/>
      <c r="E54" s="123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 t="shared" si="0"/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 t="shared" si="0"/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 t="shared" si="0"/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52113.261999999995</v>
      </c>
      <c r="I57" s="71"/>
      <c r="J57" s="98"/>
      <c r="K57" s="98"/>
      <c r="U57" s="170" t="s">
        <v>477</v>
      </c>
      <c r="V57" s="172"/>
      <c r="W57" s="172"/>
      <c r="X57" s="172"/>
      <c r="Y57" s="171">
        <f t="shared" si="0"/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42344.162</v>
      </c>
      <c r="I58" s="71"/>
      <c r="J58" s="98"/>
      <c r="K58" s="126"/>
      <c r="U58" s="174" t="s">
        <v>478</v>
      </c>
      <c r="V58" s="175">
        <f>SUM(V46:V57)</f>
        <v>69410.32000000002</v>
      </c>
      <c r="W58" s="175">
        <f>SUM(W46:W57)</f>
        <v>43867.35</v>
      </c>
      <c r="X58" s="175">
        <f>SUM(X46:X57)</f>
        <v>42924.99</v>
      </c>
      <c r="Y58" s="175">
        <f>SUM(Y46:Y57)</f>
        <v>70352.68000000004</v>
      </c>
      <c r="Z58" s="175">
        <f>SUM(Z46:Z57)</f>
        <v>0</v>
      </c>
    </row>
    <row r="59" spans="1:11" ht="18.75">
      <c r="A59" s="215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217">
        <f>ROUND(G59*C42,2)</f>
        <v>8361.52</v>
      </c>
      <c r="I59" s="71"/>
      <c r="J59" s="98"/>
      <c r="K59" s="126"/>
    </row>
    <row r="60" spans="1:11" ht="48" customHeight="1">
      <c r="A60" s="215" t="s">
        <v>422</v>
      </c>
      <c r="B60" s="596" t="s">
        <v>423</v>
      </c>
      <c r="C60" s="597"/>
      <c r="D60" s="597"/>
      <c r="E60" s="597"/>
      <c r="F60" s="597"/>
      <c r="G60" s="216">
        <v>2.2</v>
      </c>
      <c r="H60" s="217">
        <f>ROUND(G60*C42,2)</f>
        <v>9837.08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7064.81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5723.392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215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11357.36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9769.099999999999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499</v>
      </c>
      <c r="C69" s="606"/>
      <c r="D69" s="606"/>
      <c r="E69" s="606"/>
      <c r="F69" s="607"/>
      <c r="G69" s="129"/>
      <c r="H69" s="133">
        <v>87.5</v>
      </c>
      <c r="I69" s="71"/>
      <c r="J69" s="98"/>
      <c r="K69" s="98"/>
    </row>
    <row r="70" spans="1:11" ht="18.75" customHeight="1">
      <c r="A70" s="130"/>
      <c r="B70" s="605" t="s">
        <v>499</v>
      </c>
      <c r="C70" s="606"/>
      <c r="D70" s="606"/>
      <c r="E70" s="606"/>
      <c r="F70" s="607"/>
      <c r="G70" s="129"/>
      <c r="H70" s="133">
        <v>132.9</v>
      </c>
      <c r="I70" s="71"/>
      <c r="J70" s="98"/>
      <c r="K70" s="98"/>
    </row>
    <row r="71" spans="1:11" ht="18.75" customHeight="1">
      <c r="A71" s="130"/>
      <c r="B71" s="605" t="s">
        <v>497</v>
      </c>
      <c r="C71" s="606"/>
      <c r="D71" s="606"/>
      <c r="E71" s="606"/>
      <c r="F71" s="607"/>
      <c r="G71" s="129"/>
      <c r="H71" s="133">
        <v>2047.8</v>
      </c>
      <c r="I71" s="71"/>
      <c r="J71" s="98"/>
      <c r="K71" s="98"/>
    </row>
    <row r="72" spans="1:11" ht="18.75" customHeight="1">
      <c r="A72" s="130"/>
      <c r="B72" s="605" t="s">
        <v>501</v>
      </c>
      <c r="C72" s="606"/>
      <c r="D72" s="606"/>
      <c r="E72" s="606"/>
      <c r="F72" s="607"/>
      <c r="G72" s="129"/>
      <c r="H72" s="133">
        <v>792</v>
      </c>
      <c r="I72" s="71"/>
      <c r="J72" s="98"/>
      <c r="K72" s="98"/>
    </row>
    <row r="73" spans="1:11" ht="18.75" customHeight="1">
      <c r="A73" s="130"/>
      <c r="B73" s="605" t="s">
        <v>498</v>
      </c>
      <c r="C73" s="606"/>
      <c r="D73" s="606"/>
      <c r="E73" s="606"/>
      <c r="F73" s="607"/>
      <c r="G73" s="129"/>
      <c r="H73" s="133">
        <v>1793</v>
      </c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1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'06 14 г'!G83:H83</f>
        <v>110697.86399999997</v>
      </c>
      <c r="H82" s="614"/>
      <c r="I82" s="600">
        <f>'06 14 г'!I83:J83</f>
        <v>146214.72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G82+I47-H57</f>
        <v>135605.522</v>
      </c>
      <c r="H83" s="614"/>
      <c r="I83" s="615">
        <f>I82+I53+D54</f>
        <v>152993.93</v>
      </c>
      <c r="J83" s="614"/>
      <c r="K83" s="98"/>
      <c r="L83" s="70">
        <f>G83</f>
        <v>135605.522</v>
      </c>
      <c r="M83" s="70">
        <f>I83</f>
        <v>152993.93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192" t="s">
        <v>485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192" t="s">
        <v>486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 t="s">
        <v>70</v>
      </c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C14:D15"/>
    <mergeCell ref="A35:K36"/>
    <mergeCell ref="V44:Z44"/>
    <mergeCell ref="B47:F47"/>
    <mergeCell ref="B48:F48"/>
    <mergeCell ref="B49:F49"/>
    <mergeCell ref="B50:F50"/>
    <mergeCell ref="B53:F53"/>
    <mergeCell ref="B54:C54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G80:H80"/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99"/>
  <sheetViews>
    <sheetView zoomScalePageLayoutView="0" workbookViewId="0" topLeftCell="A58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105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33399.08</v>
      </c>
      <c r="C9" s="1">
        <v>28117.56</v>
      </c>
      <c r="D9" s="1">
        <v>22984.46</v>
      </c>
      <c r="E9" s="1"/>
      <c r="F9" s="1">
        <f>SUM(D9:E9)</f>
        <v>22984.46</v>
      </c>
      <c r="G9" s="1">
        <v>38532.18</v>
      </c>
      <c r="H9" s="1"/>
    </row>
    <row r="10" spans="1:8" ht="15">
      <c r="A10" s="1" t="s">
        <v>11</v>
      </c>
      <c r="B10" s="1">
        <v>17296.76</v>
      </c>
      <c r="C10" s="1">
        <v>18730.35</v>
      </c>
      <c r="D10" s="1">
        <v>15653.46</v>
      </c>
      <c r="E10" s="1"/>
      <c r="F10" s="1">
        <f>SUM(D10:E10)</f>
        <v>15653.46</v>
      </c>
      <c r="G10" s="1">
        <v>20373.65</v>
      </c>
      <c r="H10" s="1"/>
    </row>
    <row r="11" spans="1:10" ht="15">
      <c r="A11" s="1" t="s">
        <v>12</v>
      </c>
      <c r="B11" s="1">
        <v>0</v>
      </c>
      <c r="C11" s="3">
        <f>SUM(C9:C10)</f>
        <v>46847.91</v>
      </c>
      <c r="D11" s="1"/>
      <c r="E11" s="1"/>
      <c r="F11" s="3">
        <f>SUM(F9:F10)</f>
        <v>38637.92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 t="s">
        <v>106</v>
      </c>
      <c r="C18" s="1" t="s">
        <v>107</v>
      </c>
      <c r="D18" s="1"/>
      <c r="E18" s="1"/>
      <c r="F18" s="1"/>
      <c r="G18" s="1"/>
      <c r="H18" s="1"/>
      <c r="I18" s="1" t="s">
        <v>109</v>
      </c>
      <c r="J18" s="1"/>
      <c r="K18" s="1">
        <v>6</v>
      </c>
      <c r="L18" s="1"/>
      <c r="M18" s="1">
        <v>136</v>
      </c>
    </row>
    <row r="19" spans="1:13" ht="15">
      <c r="A19" s="1"/>
      <c r="B19" s="2"/>
      <c r="C19" s="1" t="s">
        <v>108</v>
      </c>
      <c r="D19" s="1"/>
      <c r="E19" s="1" t="s">
        <v>26</v>
      </c>
      <c r="F19" s="1">
        <v>330.68</v>
      </c>
      <c r="G19" s="1"/>
      <c r="H19" s="1">
        <v>991.98</v>
      </c>
      <c r="I19" s="1" t="s">
        <v>110</v>
      </c>
      <c r="J19" s="1"/>
      <c r="K19" s="1"/>
      <c r="L19" s="1"/>
      <c r="M19" s="1">
        <v>15</v>
      </c>
    </row>
    <row r="20" spans="1:13" ht="15">
      <c r="A20" s="1"/>
      <c r="B20" s="1"/>
      <c r="C20" s="1" t="s">
        <v>116</v>
      </c>
      <c r="D20" s="1"/>
      <c r="E20" s="1"/>
      <c r="F20" s="1"/>
      <c r="G20" s="1"/>
      <c r="H20" s="1"/>
      <c r="I20" s="1" t="s">
        <v>111</v>
      </c>
      <c r="J20" s="1" t="s">
        <v>96</v>
      </c>
      <c r="K20" s="1">
        <v>8</v>
      </c>
      <c r="L20" s="1"/>
      <c r="M20" s="1">
        <v>10</v>
      </c>
    </row>
    <row r="21" spans="1:13" ht="15">
      <c r="A21" s="1"/>
      <c r="B21" s="1" t="s">
        <v>117</v>
      </c>
      <c r="C21" s="1" t="s">
        <v>118</v>
      </c>
      <c r="D21" s="1"/>
      <c r="E21" s="1"/>
      <c r="F21" s="1"/>
      <c r="G21" s="1"/>
      <c r="H21" s="1">
        <v>2058.2</v>
      </c>
      <c r="I21" s="1" t="s">
        <v>112</v>
      </c>
      <c r="J21" s="1"/>
      <c r="K21" s="1">
        <v>3</v>
      </c>
      <c r="L21" s="1"/>
      <c r="M21" s="1">
        <v>35</v>
      </c>
    </row>
    <row r="22" spans="1:13" ht="15">
      <c r="A22" s="1"/>
      <c r="B22" s="1"/>
      <c r="C22" s="1" t="s">
        <v>119</v>
      </c>
      <c r="D22" s="1"/>
      <c r="E22" s="1"/>
      <c r="F22" s="1"/>
      <c r="G22" s="1"/>
      <c r="H22" s="1"/>
      <c r="I22" s="1" t="s">
        <v>113</v>
      </c>
      <c r="J22" s="1"/>
      <c r="K22" s="1"/>
      <c r="L22" s="1"/>
      <c r="M22" s="1">
        <v>48</v>
      </c>
    </row>
    <row r="23" spans="1:13" ht="15">
      <c r="A23" s="1"/>
      <c r="B23" s="1" t="s">
        <v>126</v>
      </c>
      <c r="C23" s="1" t="s">
        <v>127</v>
      </c>
      <c r="D23" s="1"/>
      <c r="E23" s="1"/>
      <c r="F23" s="1"/>
      <c r="G23" s="1"/>
      <c r="H23" s="1">
        <v>293.74</v>
      </c>
      <c r="I23" s="1" t="s">
        <v>114</v>
      </c>
      <c r="J23" s="1"/>
      <c r="K23" s="1"/>
      <c r="L23" s="1"/>
      <c r="M23" s="1">
        <v>300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 t="s">
        <v>115</v>
      </c>
      <c r="J24" s="1"/>
      <c r="K24" s="1"/>
      <c r="L24" s="1"/>
      <c r="M24" s="1">
        <v>12</v>
      </c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 t="s">
        <v>31</v>
      </c>
      <c r="M25" s="1">
        <f>SUM(M18:M24)</f>
        <v>556</v>
      </c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 t="s">
        <v>120</v>
      </c>
      <c r="J26" s="1"/>
      <c r="K26" s="1">
        <v>2</v>
      </c>
      <c r="L26" s="1"/>
      <c r="M26" s="1">
        <v>316</v>
      </c>
    </row>
    <row r="27" spans="1:13" ht="15">
      <c r="A27" s="1"/>
      <c r="B27" s="1"/>
      <c r="C27" s="1" t="s">
        <v>100</v>
      </c>
      <c r="D27" s="1"/>
      <c r="E27" s="1"/>
      <c r="F27" s="1"/>
      <c r="G27" s="1"/>
      <c r="H27" s="1"/>
      <c r="I27" s="1" t="s">
        <v>121</v>
      </c>
      <c r="J27" s="1"/>
      <c r="K27" s="1">
        <v>1</v>
      </c>
      <c r="L27" s="1"/>
      <c r="M27" s="1">
        <v>136</v>
      </c>
    </row>
    <row r="28" spans="1:13" ht="15">
      <c r="A28" s="1"/>
      <c r="B28" s="1"/>
      <c r="C28" s="1"/>
      <c r="D28" s="1"/>
      <c r="E28" s="1"/>
      <c r="F28" s="1"/>
      <c r="G28" s="1"/>
      <c r="H28" s="1"/>
      <c r="I28" s="1" t="s">
        <v>110</v>
      </c>
      <c r="J28" s="1"/>
      <c r="K28" s="1">
        <v>3</v>
      </c>
      <c r="L28" s="1"/>
      <c r="M28" s="1">
        <v>60</v>
      </c>
    </row>
    <row r="29" spans="1:13" ht="15">
      <c r="A29" s="1"/>
      <c r="B29" s="1"/>
      <c r="C29" s="1"/>
      <c r="D29" s="1"/>
      <c r="E29" s="1"/>
      <c r="F29" s="1"/>
      <c r="G29" s="1"/>
      <c r="H29" s="1"/>
      <c r="I29" s="1" t="s">
        <v>122</v>
      </c>
      <c r="J29" s="1"/>
      <c r="K29" s="1">
        <v>2</v>
      </c>
      <c r="L29" s="1"/>
      <c r="M29" s="1">
        <v>44</v>
      </c>
    </row>
    <row r="30" spans="1:13" ht="15">
      <c r="A30" s="1"/>
      <c r="B30" s="1"/>
      <c r="C30" s="1"/>
      <c r="D30" s="1"/>
      <c r="E30" s="1"/>
      <c r="F30" s="1"/>
      <c r="G30" s="1"/>
      <c r="H30" s="1"/>
      <c r="I30" s="1" t="s">
        <v>111</v>
      </c>
      <c r="J30" s="1"/>
      <c r="K30" s="1">
        <v>3</v>
      </c>
      <c r="L30" s="1"/>
      <c r="M30" s="1">
        <v>36</v>
      </c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>
        <f>SUM(H18:H30)</f>
        <v>3343.92</v>
      </c>
      <c r="I31" s="1" t="s">
        <v>123</v>
      </c>
      <c r="J31" s="1"/>
      <c r="K31" s="1">
        <v>2</v>
      </c>
      <c r="L31" s="1"/>
      <c r="M31" s="1">
        <v>24</v>
      </c>
    </row>
    <row r="32" spans="1:13" ht="15">
      <c r="A32" s="1"/>
      <c r="B32" s="1"/>
      <c r="C32" s="1"/>
      <c r="D32" s="1"/>
      <c r="E32" s="1"/>
      <c r="F32" s="1"/>
      <c r="G32" s="1"/>
      <c r="H32" s="1"/>
      <c r="I32" s="1" t="s">
        <v>124</v>
      </c>
      <c r="J32" s="1"/>
      <c r="K32" s="1">
        <v>2</v>
      </c>
      <c r="L32" s="1"/>
      <c r="M32" s="1">
        <v>20</v>
      </c>
    </row>
    <row r="33" spans="1:13" ht="15">
      <c r="A33" s="1"/>
      <c r="B33" s="1"/>
      <c r="C33" s="1" t="s">
        <v>29</v>
      </c>
      <c r="D33" s="1"/>
      <c r="E33" s="1">
        <v>4470.4</v>
      </c>
      <c r="F33" s="1" t="s">
        <v>30</v>
      </c>
      <c r="G33" s="1"/>
      <c r="H33" s="1">
        <v>7063.23</v>
      </c>
      <c r="I33" s="1" t="s">
        <v>125</v>
      </c>
      <c r="J33" s="1"/>
      <c r="K33" s="1">
        <v>1.5</v>
      </c>
      <c r="L33" s="1"/>
      <c r="M33" s="1">
        <v>88.35</v>
      </c>
    </row>
    <row r="34" spans="1:13" ht="15">
      <c r="A34" s="1"/>
      <c r="B34" s="1"/>
      <c r="C34" s="1"/>
      <c r="D34" s="1"/>
      <c r="E34" s="1"/>
      <c r="F34" s="1"/>
      <c r="G34" s="1">
        <v>307.96</v>
      </c>
      <c r="H34" s="1"/>
      <c r="I34" s="1"/>
      <c r="J34" s="1"/>
      <c r="K34" s="1"/>
      <c r="L34" s="1" t="s">
        <v>31</v>
      </c>
      <c r="M34" s="1">
        <f>SUM(M26:M33)</f>
        <v>724.35</v>
      </c>
    </row>
    <row r="35" spans="1:13" ht="15">
      <c r="A35" s="1"/>
      <c r="B35" s="1"/>
      <c r="C35" s="1"/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33</v>
      </c>
      <c r="D36" s="1"/>
      <c r="E36" s="1"/>
      <c r="F36" s="1" t="s">
        <v>34</v>
      </c>
      <c r="G36" s="1">
        <v>7621.61</v>
      </c>
      <c r="H36" s="1">
        <v>14752.32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 t="s">
        <v>35</v>
      </c>
      <c r="F37" s="1" t="s">
        <v>36</v>
      </c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 t="s">
        <v>84</v>
      </c>
      <c r="D38" s="1"/>
      <c r="E38" s="1"/>
      <c r="F38" s="1">
        <v>0.57</v>
      </c>
      <c r="G38" s="1"/>
      <c r="H38" s="1">
        <v>2548.12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357</v>
      </c>
      <c r="D39" s="1"/>
      <c r="E39" s="1"/>
      <c r="F39" s="1"/>
      <c r="G39" s="1">
        <v>3871.38</v>
      </c>
      <c r="H39" s="1">
        <v>3871.38</v>
      </c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37</v>
      </c>
      <c r="D41" s="1"/>
      <c r="E41" s="1">
        <v>0.32</v>
      </c>
      <c r="F41" s="1"/>
      <c r="G41" s="1"/>
      <c r="H41" s="1">
        <v>1568.48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31</v>
      </c>
      <c r="M42" s="1">
        <v>0</v>
      </c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 t="s">
        <v>31</v>
      </c>
      <c r="H44" s="1">
        <f>SUM(H31:H43)</f>
        <v>33147.450000000004</v>
      </c>
      <c r="I44" s="1"/>
      <c r="J44" s="1"/>
      <c r="K44" s="1"/>
      <c r="L44" s="1" t="s">
        <v>31</v>
      </c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5" ht="15">
      <c r="D49" t="s">
        <v>39</v>
      </c>
      <c r="E49" t="s">
        <v>40</v>
      </c>
    </row>
    <row r="50" ht="15">
      <c r="D50" t="s">
        <v>41</v>
      </c>
    </row>
    <row r="51" ht="15">
      <c r="G51" t="s">
        <v>80</v>
      </c>
    </row>
    <row r="59" ht="15">
      <c r="F59" t="s">
        <v>42</v>
      </c>
    </row>
    <row r="64" ht="15">
      <c r="J64" t="s">
        <v>43</v>
      </c>
    </row>
    <row r="65" ht="15">
      <c r="J65" t="s">
        <v>44</v>
      </c>
    </row>
    <row r="66" ht="15">
      <c r="J66" t="s">
        <v>71</v>
      </c>
    </row>
    <row r="67" spans="7:10" ht="15">
      <c r="G67">
        <v>4901.5</v>
      </c>
      <c r="J67" t="s">
        <v>130</v>
      </c>
    </row>
    <row r="69" spans="7:12" ht="15">
      <c r="G69" s="1" t="s">
        <v>45</v>
      </c>
      <c r="H69" s="1" t="s">
        <v>46</v>
      </c>
      <c r="I69" s="1"/>
      <c r="J69" s="1"/>
      <c r="K69" s="1" t="s">
        <v>47</v>
      </c>
      <c r="L69" s="1" t="s">
        <v>48</v>
      </c>
    </row>
    <row r="70" spans="7:12" ht="15">
      <c r="G70" s="3">
        <v>1</v>
      </c>
      <c r="H70" s="4" t="s">
        <v>49</v>
      </c>
      <c r="I70" s="3"/>
      <c r="J70" s="3"/>
      <c r="K70" s="3" t="s">
        <v>50</v>
      </c>
      <c r="L70" s="3">
        <v>46847.9</v>
      </c>
    </row>
    <row r="71" spans="7:12" ht="15">
      <c r="G71" s="1"/>
      <c r="H71" s="1"/>
      <c r="I71" s="1"/>
      <c r="J71" s="1"/>
      <c r="K71" s="1"/>
      <c r="L71" s="1"/>
    </row>
    <row r="72" spans="7:12" ht="15">
      <c r="G72" s="3">
        <v>2</v>
      </c>
      <c r="H72" s="4" t="s">
        <v>51</v>
      </c>
      <c r="I72" s="3"/>
      <c r="J72" s="3"/>
      <c r="K72" s="3" t="s">
        <v>50</v>
      </c>
      <c r="L72" s="3">
        <v>38637.92</v>
      </c>
    </row>
    <row r="73" spans="7:12" ht="15">
      <c r="G73" s="1">
        <v>3</v>
      </c>
      <c r="H73" s="1" t="s">
        <v>52</v>
      </c>
      <c r="I73" s="1"/>
      <c r="J73" s="1"/>
      <c r="K73" s="1" t="s">
        <v>50</v>
      </c>
      <c r="L73" s="1"/>
    </row>
    <row r="74" spans="7:12" ht="15">
      <c r="G74" s="1">
        <v>4</v>
      </c>
      <c r="H74" s="5" t="s">
        <v>53</v>
      </c>
      <c r="I74" s="1"/>
      <c r="J74" s="1"/>
      <c r="K74" s="1" t="s">
        <v>50</v>
      </c>
      <c r="L74" s="1">
        <v>34427.8</v>
      </c>
    </row>
    <row r="75" spans="7:12" ht="15">
      <c r="G75" s="1"/>
      <c r="H75" s="5" t="s">
        <v>11</v>
      </c>
      <c r="I75" s="1"/>
      <c r="J75" s="1"/>
      <c r="K75" s="1"/>
      <c r="L75" s="1"/>
    </row>
    <row r="76" spans="7:12" ht="15">
      <c r="G76" s="1" t="s">
        <v>79</v>
      </c>
      <c r="H76" s="1" t="s">
        <v>54</v>
      </c>
      <c r="I76" s="1"/>
      <c r="J76" s="1"/>
      <c r="K76" s="1" t="s">
        <v>50</v>
      </c>
      <c r="L76" s="1">
        <v>7621.61</v>
      </c>
    </row>
    <row r="77" spans="7:12" ht="15">
      <c r="G77" s="1">
        <v>1.58</v>
      </c>
      <c r="H77" s="1" t="s">
        <v>56</v>
      </c>
      <c r="I77" s="1"/>
      <c r="J77" s="1"/>
      <c r="K77" s="1" t="s">
        <v>50</v>
      </c>
      <c r="L77" s="1">
        <v>7063.23</v>
      </c>
    </row>
    <row r="78" spans="7:12" ht="15">
      <c r="G78" s="1">
        <v>0.57</v>
      </c>
      <c r="H78" s="1" t="s">
        <v>84</v>
      </c>
      <c r="I78" s="1"/>
      <c r="J78" s="1"/>
      <c r="K78" s="1" t="s">
        <v>50</v>
      </c>
      <c r="L78" s="1">
        <v>2548.12</v>
      </c>
    </row>
    <row r="79" spans="7:12" ht="15">
      <c r="G79" s="1"/>
      <c r="H79" s="1" t="s">
        <v>103</v>
      </c>
      <c r="I79" s="1"/>
      <c r="J79" s="1"/>
      <c r="K79" s="1" t="s">
        <v>50</v>
      </c>
      <c r="L79" s="1">
        <v>7130.71</v>
      </c>
    </row>
    <row r="80" spans="7:12" ht="15">
      <c r="G80" s="1"/>
      <c r="H80" s="1" t="s">
        <v>60</v>
      </c>
      <c r="I80" s="1"/>
      <c r="J80" s="1"/>
      <c r="K80" s="1"/>
      <c r="L80" s="1">
        <v>1568.48</v>
      </c>
    </row>
    <row r="81" spans="7:12" ht="15">
      <c r="G81" s="1">
        <v>4.71</v>
      </c>
      <c r="H81" s="5" t="s">
        <v>61</v>
      </c>
      <c r="I81" s="1"/>
      <c r="J81" s="1"/>
      <c r="K81" s="1" t="s">
        <v>50</v>
      </c>
      <c r="L81" s="1"/>
    </row>
    <row r="82" spans="7:12" ht="15">
      <c r="G82" s="1"/>
      <c r="H82" s="1" t="s">
        <v>357</v>
      </c>
      <c r="I82" s="1"/>
      <c r="J82" s="1"/>
      <c r="K82" s="1"/>
      <c r="L82" s="1">
        <v>3871.38</v>
      </c>
    </row>
    <row r="83" spans="7:12" ht="15">
      <c r="G83" s="1"/>
      <c r="H83" s="1" t="s">
        <v>107</v>
      </c>
      <c r="I83" s="1"/>
      <c r="J83" s="1" t="s">
        <v>128</v>
      </c>
      <c r="K83" s="1"/>
      <c r="L83" s="1">
        <v>991.98</v>
      </c>
    </row>
    <row r="84" spans="7:12" ht="15">
      <c r="G84" s="1"/>
      <c r="H84" s="1" t="s">
        <v>118</v>
      </c>
      <c r="I84" s="1"/>
      <c r="J84" s="1"/>
      <c r="K84" s="1"/>
      <c r="L84" s="1">
        <v>2058.2</v>
      </c>
    </row>
    <row r="85" spans="7:12" ht="15">
      <c r="G85" s="1"/>
      <c r="H85" s="1" t="s">
        <v>127</v>
      </c>
      <c r="I85" s="1"/>
      <c r="J85" s="1"/>
      <c r="K85" s="1"/>
      <c r="L85" s="1">
        <v>293.74</v>
      </c>
    </row>
    <row r="86" spans="7:12" ht="15">
      <c r="G86" s="1">
        <v>5</v>
      </c>
      <c r="H86" s="1" t="s">
        <v>129</v>
      </c>
      <c r="I86" s="1"/>
      <c r="J86" s="1"/>
      <c r="K86" s="1" t="s">
        <v>50</v>
      </c>
      <c r="L86" s="1">
        <v>1280.35</v>
      </c>
    </row>
    <row r="87" spans="7:12" ht="15">
      <c r="G87" s="1"/>
      <c r="H87" s="1"/>
      <c r="I87" s="1"/>
      <c r="J87" s="1"/>
      <c r="K87" s="1"/>
      <c r="L87" s="1"/>
    </row>
    <row r="88" spans="7:12" ht="15">
      <c r="G88" s="1"/>
      <c r="H88" s="1" t="s">
        <v>63</v>
      </c>
      <c r="I88" s="1"/>
      <c r="J88" s="1"/>
      <c r="K88" s="1" t="s">
        <v>50</v>
      </c>
      <c r="L88" s="1"/>
    </row>
    <row r="89" spans="7:12" ht="15">
      <c r="G89" s="1"/>
      <c r="H89" s="1" t="s">
        <v>64</v>
      </c>
      <c r="I89" s="1"/>
      <c r="J89" s="1"/>
      <c r="K89" s="1"/>
      <c r="L89" s="1"/>
    </row>
    <row r="90" spans="7:12" ht="15">
      <c r="G90" s="1">
        <v>6</v>
      </c>
      <c r="H90" s="1" t="s">
        <v>65</v>
      </c>
      <c r="I90" s="1"/>
      <c r="J90" s="1"/>
      <c r="K90" s="1" t="s">
        <v>50</v>
      </c>
      <c r="L90" s="1">
        <v>17355.08</v>
      </c>
    </row>
    <row r="91" spans="7:12" ht="15">
      <c r="G91" s="1">
        <v>7</v>
      </c>
      <c r="H91" s="1" t="s">
        <v>66</v>
      </c>
      <c r="I91" s="1"/>
      <c r="J91" s="1"/>
      <c r="K91" s="1" t="s">
        <v>50</v>
      </c>
      <c r="L91" s="1"/>
    </row>
    <row r="92" spans="7:12" ht="15">
      <c r="G92" s="1">
        <v>8</v>
      </c>
      <c r="H92" s="1" t="s">
        <v>51</v>
      </c>
      <c r="I92" s="1"/>
      <c r="J92" s="1"/>
      <c r="K92" s="1" t="s">
        <v>50</v>
      </c>
      <c r="L92" s="1"/>
    </row>
    <row r="93" spans="7:12" ht="15">
      <c r="G93" s="1">
        <v>9</v>
      </c>
      <c r="H93" s="1" t="s">
        <v>67</v>
      </c>
      <c r="I93" s="1"/>
      <c r="J93" s="1"/>
      <c r="K93" s="1" t="s">
        <v>50</v>
      </c>
      <c r="L93" s="1"/>
    </row>
    <row r="94" spans="7:12" ht="15">
      <c r="G94" s="1">
        <v>10</v>
      </c>
      <c r="H94" s="1" t="s">
        <v>68</v>
      </c>
      <c r="I94" s="1"/>
      <c r="J94" s="1"/>
      <c r="K94" s="1" t="s">
        <v>50</v>
      </c>
      <c r="L94" s="1">
        <v>21565.2</v>
      </c>
    </row>
    <row r="95" spans="7:12" ht="15">
      <c r="G95" s="1"/>
      <c r="H95" s="1"/>
      <c r="I95" s="1"/>
      <c r="J95" s="1"/>
      <c r="K95" s="1"/>
      <c r="L95" s="1"/>
    </row>
    <row r="96" spans="7:12" ht="15">
      <c r="G96" s="1"/>
      <c r="H96" s="1"/>
      <c r="I96" s="1"/>
      <c r="J96" s="1"/>
      <c r="K96" s="1"/>
      <c r="L96" s="1"/>
    </row>
    <row r="97" spans="7:12" ht="15">
      <c r="G97" s="1"/>
      <c r="H97" s="1"/>
      <c r="I97" s="1"/>
      <c r="J97" s="1"/>
      <c r="K97" s="1"/>
      <c r="L97" s="1"/>
    </row>
    <row r="98" ht="15">
      <c r="I98" t="s">
        <v>69</v>
      </c>
    </row>
    <row r="99" ht="15">
      <c r="I99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47">
      <selection activeCell="Q72" sqref="Q72"/>
    </sheetView>
  </sheetViews>
  <sheetFormatPr defaultColWidth="9.140625" defaultRowHeight="15" outlineLevelCol="1"/>
  <cols>
    <col min="1" max="1" width="9.8515625" style="68" bestFit="1" customWidth="1"/>
    <col min="2" max="2" width="12.140625" style="65" customWidth="1"/>
    <col min="3" max="3" width="9.57421875" style="65" customWidth="1"/>
    <col min="4" max="4" width="10.57421875" style="65" customWidth="1"/>
    <col min="5" max="5" width="10.28125" style="65" customWidth="1"/>
    <col min="6" max="6" width="9.8515625" style="65" customWidth="1"/>
    <col min="7" max="7" width="12.140625" style="65" customWidth="1"/>
    <col min="8" max="8" width="13.140625" style="65" customWidth="1"/>
    <col min="9" max="9" width="13.421875" style="65" customWidth="1"/>
    <col min="10" max="10" width="14.00390625" style="65" customWidth="1"/>
    <col min="11" max="11" width="19.8515625" style="65" customWidth="1"/>
    <col min="12" max="12" width="13.421875" style="65" hidden="1" customWidth="1" outlineLevel="1"/>
    <col min="13" max="13" width="11.140625" style="65" hidden="1" customWidth="1" outlineLevel="1"/>
    <col min="14" max="14" width="10.7109375" style="65" hidden="1" customWidth="1" outlineLevel="1"/>
    <col min="15" max="15" width="11.00390625" style="65" hidden="1" customWidth="1" outlineLevel="1"/>
    <col min="16" max="16" width="9.28125" style="65" hidden="1" customWidth="1" outlineLevel="1"/>
    <col min="17" max="17" width="9.421875" style="65" hidden="1" customWidth="1" outlineLevel="1"/>
    <col min="18" max="18" width="9.8515625" style="65" hidden="1" customWidth="1" outlineLevel="1"/>
    <col min="19" max="19" width="9.140625" style="65" hidden="1" customWidth="1" outlineLevel="1"/>
    <col min="20" max="20" width="9.140625" style="65" customWidth="1" collapsed="1"/>
    <col min="21" max="21" width="6.7109375" style="65" bestFit="1" customWidth="1"/>
    <col min="22" max="22" width="11.140625" style="65" bestFit="1" customWidth="1"/>
    <col min="23" max="26" width="13.00390625" style="65" bestFit="1" customWidth="1"/>
    <col min="27" max="16384" width="9.140625" style="65" customWidth="1"/>
  </cols>
  <sheetData>
    <row r="1" spans="1:11" ht="12.75" customHeight="1" hidden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.75" hidden="1">
      <c r="A2" s="98"/>
      <c r="B2" s="99" t="s">
        <v>391</v>
      </c>
      <c r="C2" s="99"/>
      <c r="D2" s="99" t="s">
        <v>392</v>
      </c>
      <c r="E2" s="99"/>
      <c r="F2" s="99" t="s">
        <v>393</v>
      </c>
      <c r="G2" s="99"/>
      <c r="H2" s="99"/>
      <c r="I2" s="98"/>
      <c r="J2" s="98"/>
      <c r="K2" s="98"/>
    </row>
    <row r="3" spans="1:11" ht="18.75" hidden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.5" customHeight="1" hidden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8.75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8.75" hidden="1">
      <c r="A6" s="98"/>
      <c r="B6" s="100"/>
      <c r="C6" s="101" t="s">
        <v>0</v>
      </c>
      <c r="D6" s="101" t="s">
        <v>1</v>
      </c>
      <c r="E6" s="101"/>
      <c r="F6" s="101" t="s">
        <v>2</v>
      </c>
      <c r="G6" s="101" t="s">
        <v>3</v>
      </c>
      <c r="H6" s="101" t="s">
        <v>4</v>
      </c>
      <c r="I6" s="101" t="s">
        <v>5</v>
      </c>
      <c r="J6" s="101"/>
      <c r="K6" s="102"/>
    </row>
    <row r="7" spans="1:11" ht="18.75" hidden="1">
      <c r="A7" s="98"/>
      <c r="B7" s="100"/>
      <c r="C7" s="101" t="s">
        <v>6</v>
      </c>
      <c r="D7" s="101"/>
      <c r="E7" s="101"/>
      <c r="F7" s="101"/>
      <c r="G7" s="101" t="s">
        <v>7</v>
      </c>
      <c r="H7" s="101" t="s">
        <v>8</v>
      </c>
      <c r="I7" s="101" t="s">
        <v>9</v>
      </c>
      <c r="J7" s="101"/>
      <c r="K7" s="102"/>
    </row>
    <row r="8" spans="1:11" ht="18.75" hidden="1">
      <c r="A8" s="98"/>
      <c r="B8" s="100" t="s">
        <v>280</v>
      </c>
      <c r="C8" s="103">
        <v>48.28</v>
      </c>
      <c r="D8" s="103">
        <v>0</v>
      </c>
      <c r="E8" s="103"/>
      <c r="F8" s="104"/>
      <c r="G8" s="100"/>
      <c r="H8" s="103">
        <v>0</v>
      </c>
      <c r="I8" s="104">
        <v>48.28</v>
      </c>
      <c r="J8" s="100"/>
      <c r="K8" s="105"/>
    </row>
    <row r="9" spans="1:11" ht="18.75" hidden="1">
      <c r="A9" s="98"/>
      <c r="B9" s="100" t="s">
        <v>11</v>
      </c>
      <c r="C9" s="103">
        <v>4790.06</v>
      </c>
      <c r="D9" s="103">
        <v>3707.55</v>
      </c>
      <c r="E9" s="103"/>
      <c r="F9" s="104">
        <v>2795.32</v>
      </c>
      <c r="G9" s="100"/>
      <c r="H9" s="103">
        <v>2795.32</v>
      </c>
      <c r="I9" s="104">
        <v>5702.29</v>
      </c>
      <c r="J9" s="100"/>
      <c r="K9" s="105"/>
    </row>
    <row r="10" spans="1:11" ht="18.75" hidden="1">
      <c r="A10" s="98"/>
      <c r="B10" s="100" t="s">
        <v>12</v>
      </c>
      <c r="C10" s="100"/>
      <c r="D10" s="103">
        <f>SUM(D8:D9)</f>
        <v>3707.55</v>
      </c>
      <c r="E10" s="103"/>
      <c r="F10" s="100"/>
      <c r="G10" s="100"/>
      <c r="H10" s="103">
        <f>SUM(H8:H9)</f>
        <v>2795.32</v>
      </c>
      <c r="I10" s="100"/>
      <c r="J10" s="100"/>
      <c r="K10" s="105"/>
    </row>
    <row r="11" spans="1:11" ht="18.75" hidden="1">
      <c r="A11" s="98"/>
      <c r="B11" s="98" t="s">
        <v>394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7.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8.2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7" ht="18.75" hidden="1">
      <c r="A14" s="98"/>
      <c r="B14" s="106" t="s">
        <v>395</v>
      </c>
      <c r="C14" s="580" t="s">
        <v>14</v>
      </c>
      <c r="D14" s="581"/>
      <c r="E14" s="224"/>
      <c r="F14" s="101"/>
      <c r="G14" s="101"/>
      <c r="H14" s="101"/>
      <c r="I14" s="101" t="s">
        <v>20</v>
      </c>
      <c r="J14" s="105"/>
      <c r="K14" s="105"/>
      <c r="L14" s="67"/>
      <c r="M14" s="67"/>
      <c r="N14" s="67"/>
      <c r="O14" s="67"/>
      <c r="P14" s="67"/>
      <c r="Q14" s="67"/>
    </row>
    <row r="15" spans="1:17" ht="14.25" customHeight="1" hidden="1">
      <c r="A15" s="98"/>
      <c r="B15" s="108"/>
      <c r="C15" s="582"/>
      <c r="D15" s="583"/>
      <c r="E15" s="225"/>
      <c r="F15" s="101"/>
      <c r="G15" s="101"/>
      <c r="H15" s="101" t="s">
        <v>367</v>
      </c>
      <c r="I15" s="101"/>
      <c r="J15" s="105"/>
      <c r="K15" s="105"/>
      <c r="L15" s="67"/>
      <c r="M15" s="67"/>
      <c r="N15" s="67"/>
      <c r="O15" s="67"/>
      <c r="P15" s="67"/>
      <c r="Q15" s="67"/>
    </row>
    <row r="16" spans="1:17" ht="3.75" customHeight="1" hidden="1">
      <c r="A16" s="98"/>
      <c r="B16" s="110"/>
      <c r="C16" s="100"/>
      <c r="D16" s="100"/>
      <c r="E16" s="100"/>
      <c r="F16" s="100"/>
      <c r="G16" s="100"/>
      <c r="H16" s="100"/>
      <c r="I16" s="100"/>
      <c r="J16" s="105"/>
      <c r="K16" s="105"/>
      <c r="L16" s="67"/>
      <c r="M16" s="67"/>
      <c r="N16" s="67"/>
      <c r="O16" s="67"/>
      <c r="P16" s="67"/>
      <c r="Q16" s="67"/>
    </row>
    <row r="17" spans="1:17" ht="13.5" customHeight="1" hidden="1">
      <c r="A17" s="98"/>
      <c r="B17" s="100"/>
      <c r="C17" s="100"/>
      <c r="D17" s="100"/>
      <c r="E17" s="100"/>
      <c r="F17" s="100"/>
      <c r="G17" s="100"/>
      <c r="H17" s="100"/>
      <c r="I17" s="100"/>
      <c r="J17" s="105"/>
      <c r="K17" s="105"/>
      <c r="L17" s="67"/>
      <c r="M17" s="67"/>
      <c r="N17" s="67"/>
      <c r="O17" s="67"/>
      <c r="P17" s="67"/>
      <c r="Q17" s="67"/>
    </row>
    <row r="18" spans="1:17" ht="0.75" customHeight="1" hidden="1">
      <c r="A18" s="98"/>
      <c r="B18" s="100"/>
      <c r="C18" s="100"/>
      <c r="D18" s="100"/>
      <c r="E18" s="100"/>
      <c r="F18" s="100"/>
      <c r="G18" s="100"/>
      <c r="H18" s="100"/>
      <c r="I18" s="100"/>
      <c r="J18" s="105"/>
      <c r="K18" s="105"/>
      <c r="L18" s="67"/>
      <c r="M18" s="67"/>
      <c r="N18" s="67"/>
      <c r="O18" s="67"/>
      <c r="P18" s="67"/>
      <c r="Q18" s="67"/>
    </row>
    <row r="19" spans="1:17" ht="14.25" customHeight="1" hidden="1" thickBot="1">
      <c r="A19" s="98"/>
      <c r="B19" s="100"/>
      <c r="C19" s="100"/>
      <c r="D19" s="100"/>
      <c r="E19" s="100"/>
      <c r="F19" s="100"/>
      <c r="G19" s="100"/>
      <c r="H19" s="100"/>
      <c r="I19" s="100"/>
      <c r="J19" s="105"/>
      <c r="K19" s="105"/>
      <c r="L19" s="67"/>
      <c r="M19" s="67"/>
      <c r="N19" s="67"/>
      <c r="O19" s="67"/>
      <c r="P19" s="67"/>
      <c r="Q19" s="67"/>
    </row>
    <row r="20" spans="1:17" ht="0.75" customHeight="1" hidden="1">
      <c r="A20" s="98"/>
      <c r="B20" s="100"/>
      <c r="C20" s="100"/>
      <c r="D20" s="100"/>
      <c r="E20" s="100"/>
      <c r="F20" s="100"/>
      <c r="G20" s="100"/>
      <c r="H20" s="100"/>
      <c r="I20" s="100"/>
      <c r="J20" s="105"/>
      <c r="K20" s="105"/>
      <c r="L20" s="67"/>
      <c r="M20" s="67"/>
      <c r="N20" s="67"/>
      <c r="O20" s="67"/>
      <c r="P20" s="67"/>
      <c r="Q20" s="67"/>
    </row>
    <row r="21" spans="1:17" ht="19.5" hidden="1" thickBot="1">
      <c r="A21" s="98"/>
      <c r="B21" s="100"/>
      <c r="C21" s="100"/>
      <c r="D21" s="100"/>
      <c r="E21" s="100"/>
      <c r="F21" s="100"/>
      <c r="G21" s="111" t="s">
        <v>396</v>
      </c>
      <c r="H21" s="112" t="s">
        <v>334</v>
      </c>
      <c r="I21" s="100"/>
      <c r="J21" s="105"/>
      <c r="K21" s="105"/>
      <c r="L21" s="67"/>
      <c r="M21" s="67"/>
      <c r="N21" s="67"/>
      <c r="O21" s="67"/>
      <c r="P21" s="67"/>
      <c r="Q21" s="67"/>
    </row>
    <row r="22" spans="1:17" ht="18.75" hidden="1">
      <c r="A22" s="98"/>
      <c r="B22" s="113" t="s">
        <v>316</v>
      </c>
      <c r="C22" s="113"/>
      <c r="D22" s="113"/>
      <c r="E22" s="113"/>
      <c r="F22" s="103"/>
      <c r="G22" s="100">
        <v>347.8</v>
      </c>
      <c r="H22" s="100">
        <v>7.55</v>
      </c>
      <c r="I22" s="104">
        <f>G22*H22</f>
        <v>2625.89</v>
      </c>
      <c r="J22" s="105"/>
      <c r="K22" s="105"/>
      <c r="L22" s="67"/>
      <c r="M22" s="67"/>
      <c r="N22" s="67"/>
      <c r="O22" s="67"/>
      <c r="P22" s="67"/>
      <c r="Q22" s="67"/>
    </row>
    <row r="23" spans="1:17" ht="18.75" hidden="1">
      <c r="A23" s="98"/>
      <c r="B23" s="113" t="s">
        <v>317</v>
      </c>
      <c r="C23" s="113"/>
      <c r="D23" s="113"/>
      <c r="E23" s="113"/>
      <c r="F23" s="100"/>
      <c r="G23" s="100"/>
      <c r="H23" s="100"/>
      <c r="I23" s="100"/>
      <c r="J23" s="105"/>
      <c r="K23" s="105"/>
      <c r="L23" s="67"/>
      <c r="M23" s="67"/>
      <c r="N23" s="67"/>
      <c r="O23" s="67"/>
      <c r="P23" s="67"/>
      <c r="Q23" s="67"/>
    </row>
    <row r="24" spans="1:17" ht="2.25" customHeight="1" hidden="1">
      <c r="A24" s="98"/>
      <c r="B24" s="113" t="s">
        <v>318</v>
      </c>
      <c r="C24" s="113" t="s">
        <v>319</v>
      </c>
      <c r="D24" s="113"/>
      <c r="E24" s="113"/>
      <c r="F24" s="100"/>
      <c r="G24" s="100"/>
      <c r="H24" s="100"/>
      <c r="I24" s="100"/>
      <c r="J24" s="105"/>
      <c r="K24" s="105"/>
      <c r="L24" s="67"/>
      <c r="M24" s="67"/>
      <c r="N24" s="67"/>
      <c r="O24" s="67"/>
      <c r="P24" s="67"/>
      <c r="Q24" s="67"/>
    </row>
    <row r="25" spans="1:17" ht="14.25" customHeight="1" hidden="1">
      <c r="A25" s="98"/>
      <c r="B25" s="113" t="s">
        <v>320</v>
      </c>
      <c r="C25" s="113"/>
      <c r="D25" s="113"/>
      <c r="E25" s="113"/>
      <c r="F25" s="100"/>
      <c r="G25" s="100"/>
      <c r="H25" s="100"/>
      <c r="I25" s="100"/>
      <c r="J25" s="105"/>
      <c r="K25" s="105"/>
      <c r="L25" s="67"/>
      <c r="M25" s="67"/>
      <c r="N25" s="67"/>
      <c r="O25" s="67"/>
      <c r="P25" s="67"/>
      <c r="Q25" s="67"/>
    </row>
    <row r="26" spans="1:17" ht="18.75" hidden="1">
      <c r="A26" s="98"/>
      <c r="B26" s="100"/>
      <c r="C26" s="100"/>
      <c r="D26" s="100"/>
      <c r="E26" s="100"/>
      <c r="F26" s="100"/>
      <c r="G26" s="100"/>
      <c r="H26" s="100"/>
      <c r="I26" s="100"/>
      <c r="J26" s="105"/>
      <c r="K26" s="105"/>
      <c r="L26" s="67"/>
      <c r="M26" s="67"/>
      <c r="N26" s="67"/>
      <c r="O26" s="67"/>
      <c r="P26" s="67"/>
      <c r="Q26" s="67"/>
    </row>
    <row r="27" spans="1:17" ht="0.75" customHeight="1" hidden="1">
      <c r="A27" s="98"/>
      <c r="B27" s="100"/>
      <c r="C27" s="100"/>
      <c r="D27" s="100"/>
      <c r="E27" s="100"/>
      <c r="F27" s="100"/>
      <c r="G27" s="100"/>
      <c r="H27" s="100"/>
      <c r="I27" s="100"/>
      <c r="J27" s="105"/>
      <c r="K27" s="105"/>
      <c r="L27" s="67"/>
      <c r="M27" s="67"/>
      <c r="N27" s="67"/>
      <c r="O27" s="67"/>
      <c r="P27" s="67"/>
      <c r="Q27" s="67"/>
    </row>
    <row r="28" spans="1:17" ht="3.75" customHeight="1" hidden="1">
      <c r="A28" s="98"/>
      <c r="B28" s="100"/>
      <c r="C28" s="100"/>
      <c r="D28" s="100"/>
      <c r="E28" s="100"/>
      <c r="F28" s="100"/>
      <c r="G28" s="100"/>
      <c r="H28" s="100"/>
      <c r="I28" s="100"/>
      <c r="J28" s="105"/>
      <c r="K28" s="105"/>
      <c r="L28" s="67"/>
      <c r="M28" s="67"/>
      <c r="N28" s="67"/>
      <c r="O28" s="67"/>
      <c r="P28" s="67"/>
      <c r="Q28" s="67"/>
    </row>
    <row r="29" spans="1:17" ht="18.75" hidden="1">
      <c r="A29" s="98"/>
      <c r="B29" s="100"/>
      <c r="C29" s="100"/>
      <c r="D29" s="100"/>
      <c r="E29" s="100"/>
      <c r="F29" s="100"/>
      <c r="G29" s="100"/>
      <c r="H29" s="100"/>
      <c r="I29" s="100"/>
      <c r="J29" s="105"/>
      <c r="K29" s="105"/>
      <c r="L29" s="67"/>
      <c r="M29" s="67"/>
      <c r="N29" s="67"/>
      <c r="O29" s="67"/>
      <c r="P29" s="67"/>
      <c r="Q29" s="67"/>
    </row>
    <row r="30" spans="1:17" ht="0.75" customHeight="1" hidden="1">
      <c r="A30" s="98"/>
      <c r="B30" s="100"/>
      <c r="C30" s="100"/>
      <c r="D30" s="100"/>
      <c r="E30" s="100"/>
      <c r="F30" s="100"/>
      <c r="G30" s="100"/>
      <c r="H30" s="100"/>
      <c r="I30" s="100"/>
      <c r="J30" s="105"/>
      <c r="K30" s="105"/>
      <c r="L30" s="67"/>
      <c r="M30" s="67"/>
      <c r="N30" s="67"/>
      <c r="O30" s="67"/>
      <c r="P30" s="67"/>
      <c r="Q30" s="67"/>
    </row>
    <row r="31" spans="1:17" ht="18.75" hidden="1">
      <c r="A31" s="98"/>
      <c r="B31" s="100"/>
      <c r="C31" s="100"/>
      <c r="D31" s="100"/>
      <c r="E31" s="100"/>
      <c r="F31" s="100"/>
      <c r="G31" s="100"/>
      <c r="H31" s="100"/>
      <c r="I31" s="100"/>
      <c r="J31" s="105"/>
      <c r="K31" s="105"/>
      <c r="L31" s="67"/>
      <c r="M31" s="67"/>
      <c r="N31" s="67"/>
      <c r="O31" s="67"/>
      <c r="P31" s="67"/>
      <c r="Q31" s="67"/>
    </row>
    <row r="32" spans="1:17" ht="18.75" hidden="1">
      <c r="A32" s="98"/>
      <c r="B32" s="100"/>
      <c r="C32" s="100"/>
      <c r="D32" s="100"/>
      <c r="E32" s="100"/>
      <c r="F32" s="100"/>
      <c r="G32" s="100"/>
      <c r="H32" s="100"/>
      <c r="I32" s="100"/>
      <c r="J32" s="105"/>
      <c r="K32" s="105"/>
      <c r="L32" s="67"/>
      <c r="M32" s="67"/>
      <c r="N32" s="67"/>
      <c r="O32" s="67"/>
      <c r="P32" s="67"/>
      <c r="Q32" s="67"/>
    </row>
    <row r="33" spans="1:17" ht="18.75" hidden="1">
      <c r="A33" s="98"/>
      <c r="B33" s="100"/>
      <c r="C33" s="100"/>
      <c r="D33" s="100"/>
      <c r="E33" s="100"/>
      <c r="F33" s="100"/>
      <c r="G33" s="101"/>
      <c r="H33" s="101"/>
      <c r="I33" s="114"/>
      <c r="J33" s="105"/>
      <c r="K33" s="105"/>
      <c r="L33" s="67"/>
      <c r="M33" s="67"/>
      <c r="N33" s="67"/>
      <c r="O33" s="67"/>
      <c r="P33" s="67"/>
      <c r="Q33" s="67"/>
    </row>
    <row r="34" spans="1:17" ht="18.75" hidden="1">
      <c r="A34" s="98"/>
      <c r="B34" s="100"/>
      <c r="C34" s="100"/>
      <c r="D34" s="100"/>
      <c r="E34" s="100"/>
      <c r="F34" s="100"/>
      <c r="G34" s="100"/>
      <c r="H34" s="100" t="s">
        <v>31</v>
      </c>
      <c r="I34" s="115">
        <f>SUM(I17:I33)</f>
        <v>2625.89</v>
      </c>
      <c r="J34" s="105"/>
      <c r="K34" s="105"/>
      <c r="L34" s="67"/>
      <c r="M34" s="67"/>
      <c r="N34" s="67"/>
      <c r="O34" s="67"/>
      <c r="P34" s="67"/>
      <c r="Q34" s="67"/>
    </row>
    <row r="35" spans="1:11" ht="15">
      <c r="A35" s="584" t="s">
        <v>397</v>
      </c>
      <c r="B35" s="584"/>
      <c r="C35" s="584"/>
      <c r="D35" s="584"/>
      <c r="E35" s="584"/>
      <c r="F35" s="584"/>
      <c r="G35" s="584"/>
      <c r="H35" s="584"/>
      <c r="I35" s="584"/>
      <c r="J35" s="584"/>
      <c r="K35" s="584"/>
    </row>
    <row r="36" spans="1:11" ht="15">
      <c r="A36" s="584"/>
      <c r="B36" s="584"/>
      <c r="C36" s="584"/>
      <c r="D36" s="584"/>
      <c r="E36" s="584"/>
      <c r="F36" s="584"/>
      <c r="G36" s="584"/>
      <c r="H36" s="584"/>
      <c r="I36" s="584"/>
      <c r="J36" s="584"/>
      <c r="K36" s="584"/>
    </row>
    <row r="37" spans="1:11" ht="18.75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8.75" hidden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8.75">
      <c r="A39" s="71"/>
      <c r="B39" s="72"/>
      <c r="C39" s="72"/>
      <c r="D39" s="72"/>
      <c r="E39" s="72"/>
      <c r="F39" s="72"/>
      <c r="G39" s="72"/>
      <c r="H39" s="71"/>
      <c r="I39" s="71"/>
      <c r="J39" s="98"/>
      <c r="K39" s="98"/>
    </row>
    <row r="40" spans="1:11" ht="18.75">
      <c r="A40" s="71"/>
      <c r="B40" s="71" t="s">
        <v>398</v>
      </c>
      <c r="C40" s="72"/>
      <c r="D40" s="72"/>
      <c r="E40" s="72"/>
      <c r="F40" s="72"/>
      <c r="G40" s="71"/>
      <c r="H40" s="72"/>
      <c r="I40" s="71"/>
      <c r="J40" s="98"/>
      <c r="K40" s="98"/>
    </row>
    <row r="41" spans="1:11" ht="18.75">
      <c r="A41" s="71"/>
      <c r="B41" s="72" t="s">
        <v>399</v>
      </c>
      <c r="C41" s="71" t="s">
        <v>445</v>
      </c>
      <c r="D41" s="71"/>
      <c r="E41" s="71"/>
      <c r="F41" s="72"/>
      <c r="G41" s="71"/>
      <c r="H41" s="72"/>
      <c r="I41" s="71"/>
      <c r="J41" s="98"/>
      <c r="K41" s="98"/>
    </row>
    <row r="42" spans="1:11" ht="18.75">
      <c r="A42" s="71"/>
      <c r="B42" s="72" t="s">
        <v>400</v>
      </c>
      <c r="C42" s="73">
        <v>4470.400000000001</v>
      </c>
      <c r="D42" s="71" t="s">
        <v>401</v>
      </c>
      <c r="E42" s="71"/>
      <c r="F42" s="72"/>
      <c r="G42" s="71"/>
      <c r="H42" s="72"/>
      <c r="I42" s="71"/>
      <c r="J42" s="98"/>
      <c r="K42" s="98"/>
    </row>
    <row r="43" spans="1:11" ht="18" customHeight="1">
      <c r="A43" s="71"/>
      <c r="B43" s="72" t="s">
        <v>402</v>
      </c>
      <c r="C43" s="74" t="s">
        <v>502</v>
      </c>
      <c r="D43" s="71" t="s">
        <v>461</v>
      </c>
      <c r="E43" s="71"/>
      <c r="F43" s="71"/>
      <c r="G43" s="72"/>
      <c r="H43" s="72"/>
      <c r="I43" s="71"/>
      <c r="J43" s="98"/>
      <c r="K43" s="98"/>
    </row>
    <row r="44" spans="1:26" ht="18" customHeight="1">
      <c r="A44" s="71"/>
      <c r="B44" s="72"/>
      <c r="C44" s="74"/>
      <c r="D44" s="71"/>
      <c r="E44" s="71"/>
      <c r="F44" s="71"/>
      <c r="G44" s="72"/>
      <c r="H44" s="72"/>
      <c r="I44" s="71"/>
      <c r="J44" s="98"/>
      <c r="K44" s="98"/>
      <c r="V44" s="623" t="s">
        <v>454</v>
      </c>
      <c r="W44" s="624"/>
      <c r="X44" s="624"/>
      <c r="Y44" s="624"/>
      <c r="Z44" s="625"/>
    </row>
    <row r="45" spans="1:26" ht="60" customHeight="1">
      <c r="A45" s="71"/>
      <c r="B45" s="72"/>
      <c r="C45" s="74"/>
      <c r="D45" s="71"/>
      <c r="E45" s="71"/>
      <c r="F45" s="71"/>
      <c r="G45" s="116" t="s">
        <v>405</v>
      </c>
      <c r="H45" s="117" t="s">
        <v>1</v>
      </c>
      <c r="I45" s="117" t="s">
        <v>2</v>
      </c>
      <c r="J45" s="118" t="s">
        <v>406</v>
      </c>
      <c r="K45" s="221" t="s">
        <v>407</v>
      </c>
      <c r="L45" s="75" t="s">
        <v>408</v>
      </c>
      <c r="N45" s="76"/>
      <c r="O45" s="76"/>
      <c r="P45" s="76"/>
      <c r="Q45" s="76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68" customFormat="1" ht="12.75" customHeight="1">
      <c r="A46" s="69"/>
      <c r="B46" s="145"/>
      <c r="C46" s="146"/>
      <c r="D46" s="69"/>
      <c r="E46" s="69"/>
      <c r="F46" s="69"/>
      <c r="G46" s="144" t="s">
        <v>50</v>
      </c>
      <c r="H46" s="144" t="s">
        <v>50</v>
      </c>
      <c r="I46" s="144" t="s">
        <v>50</v>
      </c>
      <c r="J46" s="144" t="s">
        <v>50</v>
      </c>
      <c r="K46" s="144" t="s">
        <v>50</v>
      </c>
      <c r="L46" s="147"/>
      <c r="O46" s="148" t="s">
        <v>410</v>
      </c>
      <c r="P46" s="148" t="s">
        <v>409</v>
      </c>
      <c r="Q46" s="148" t="s">
        <v>455</v>
      </c>
      <c r="R46" s="148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71"/>
      <c r="B47" s="585" t="s">
        <v>412</v>
      </c>
      <c r="C47" s="585"/>
      <c r="D47" s="585"/>
      <c r="E47" s="585"/>
      <c r="F47" s="585"/>
      <c r="G47" s="119">
        <f>G49+G50</f>
        <v>14.11</v>
      </c>
      <c r="H47" s="120">
        <f>H49+H50</f>
        <v>63077.350000000006</v>
      </c>
      <c r="I47" s="120">
        <f>P47+O47</f>
        <v>58841.84000000001</v>
      </c>
      <c r="J47" s="121">
        <f>J50+J49</f>
        <v>324375.89199999993</v>
      </c>
      <c r="K47" s="121">
        <f>I47-J47</f>
        <v>-265534.0519999999</v>
      </c>
      <c r="L47" s="77">
        <f>L49+L50</f>
        <v>4235.509999999991</v>
      </c>
      <c r="O47" s="229">
        <v>58079.98000000001</v>
      </c>
      <c r="P47" s="229">
        <v>761.8599999999999</v>
      </c>
      <c r="Q47" s="230">
        <v>6265.2</v>
      </c>
      <c r="R47" s="229">
        <v>6140.85</v>
      </c>
      <c r="S47" s="228"/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71"/>
      <c r="B48" s="586" t="s">
        <v>413</v>
      </c>
      <c r="C48" s="587"/>
      <c r="D48" s="587"/>
      <c r="E48" s="587"/>
      <c r="F48" s="588"/>
      <c r="G48" s="122"/>
      <c r="H48" s="123"/>
      <c r="I48" s="123"/>
      <c r="J48" s="100"/>
      <c r="K48" s="100"/>
      <c r="L48" s="80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71"/>
      <c r="B49" s="589" t="s">
        <v>11</v>
      </c>
      <c r="C49" s="589"/>
      <c r="D49" s="589"/>
      <c r="E49" s="589"/>
      <c r="F49" s="589"/>
      <c r="G49" s="122">
        <f>G58</f>
        <v>9.47</v>
      </c>
      <c r="H49" s="123">
        <f>ROUND(G49*C42,2)</f>
        <v>42334.69</v>
      </c>
      <c r="I49" s="123">
        <f>H49</f>
        <v>42334.69</v>
      </c>
      <c r="J49" s="123">
        <f>H58</f>
        <v>42334.691999999995</v>
      </c>
      <c r="K49" s="123">
        <f>I49-J49</f>
        <v>-0.001999999993131496</v>
      </c>
      <c r="L49" s="80">
        <f>H49-I49</f>
        <v>0</v>
      </c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71"/>
      <c r="B50" s="589" t="s">
        <v>61</v>
      </c>
      <c r="C50" s="589"/>
      <c r="D50" s="589"/>
      <c r="E50" s="589"/>
      <c r="F50" s="589"/>
      <c r="G50" s="122">
        <v>4.64</v>
      </c>
      <c r="H50" s="123">
        <f>ROUND(G50*C42,2)</f>
        <v>20742.66</v>
      </c>
      <c r="I50" s="123">
        <f>I47-I49</f>
        <v>16507.15000000001</v>
      </c>
      <c r="J50" s="123">
        <f>H66-K53</f>
        <v>282041.19999999995</v>
      </c>
      <c r="K50" s="123">
        <f>I50-J50</f>
        <v>-265534.04999999993</v>
      </c>
      <c r="L50" s="80">
        <f>H50-I50</f>
        <v>4235.509999999991</v>
      </c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71"/>
      <c r="B51" s="98"/>
      <c r="C51" s="98"/>
      <c r="D51" s="98"/>
      <c r="E51" s="98"/>
      <c r="F51" s="98"/>
      <c r="G51" s="98"/>
      <c r="H51" s="98"/>
      <c r="I51" s="98"/>
      <c r="J51" s="98"/>
      <c r="K51" s="157"/>
      <c r="L51" s="80">
        <f>H53-I53</f>
        <v>124.34999999999945</v>
      </c>
      <c r="U51" s="170" t="s">
        <v>471</v>
      </c>
      <c r="V51" s="186">
        <v>10359.960000000003</v>
      </c>
      <c r="W51" s="186">
        <v>6266.7</v>
      </c>
      <c r="X51" s="186">
        <v>6147.169999999999</v>
      </c>
      <c r="Y51" s="171">
        <v>10479.490000000005</v>
      </c>
      <c r="Z51" s="172"/>
    </row>
    <row r="52" spans="1:26" ht="18.75">
      <c r="A52" s="71"/>
      <c r="B52" s="98"/>
      <c r="C52" s="98"/>
      <c r="D52" s="98"/>
      <c r="E52" s="98"/>
      <c r="F52" s="98"/>
      <c r="G52" s="156" t="s">
        <v>451</v>
      </c>
      <c r="H52" s="156" t="s">
        <v>1</v>
      </c>
      <c r="I52" s="156" t="s">
        <v>2</v>
      </c>
      <c r="J52" s="156" t="s">
        <v>452</v>
      </c>
      <c r="K52" s="156" t="s">
        <v>453</v>
      </c>
      <c r="L52" s="155"/>
      <c r="U52" s="170" t="s">
        <v>472</v>
      </c>
      <c r="V52" s="186">
        <v>10479.490000000005</v>
      </c>
      <c r="W52" s="186">
        <v>6266.7</v>
      </c>
      <c r="X52" s="186">
        <v>6779.209999999999</v>
      </c>
      <c r="Y52" s="171">
        <v>9966.980000000007</v>
      </c>
      <c r="Z52" s="172"/>
    </row>
    <row r="53" spans="1:26" ht="18" customHeight="1">
      <c r="A53" s="98"/>
      <c r="B53" s="585" t="s">
        <v>454</v>
      </c>
      <c r="C53" s="585"/>
      <c r="D53" s="585"/>
      <c r="E53" s="585"/>
      <c r="F53" s="622"/>
      <c r="G53" s="84">
        <f>'07 14 г'!J53</f>
        <v>9966.980000000007</v>
      </c>
      <c r="H53" s="84">
        <f>Q47</f>
        <v>6265.2</v>
      </c>
      <c r="I53" s="84">
        <f>R47</f>
        <v>6140.85</v>
      </c>
      <c r="J53" s="84">
        <f>H53+G53-I53</f>
        <v>10091.330000000007</v>
      </c>
      <c r="K53" s="84">
        <v>159134.78</v>
      </c>
      <c r="U53" s="170" t="s">
        <v>473</v>
      </c>
      <c r="V53" s="186">
        <f>Y52</f>
        <v>9966.980000000007</v>
      </c>
      <c r="W53" s="186">
        <f>H53</f>
        <v>6265.2</v>
      </c>
      <c r="X53" s="186">
        <f>I53</f>
        <v>6140.85</v>
      </c>
      <c r="Y53" s="171">
        <f>V53+W53-X53</f>
        <v>10091.330000000007</v>
      </c>
      <c r="Z53" s="172"/>
    </row>
    <row r="54" spans="1:26" ht="18" customHeight="1">
      <c r="A54" s="98"/>
      <c r="B54" s="631"/>
      <c r="C54" s="631"/>
      <c r="D54" s="123"/>
      <c r="E54" s="123"/>
      <c r="F54" s="71"/>
      <c r="G54" s="72"/>
      <c r="H54" s="72"/>
      <c r="I54" s="71"/>
      <c r="J54" s="98"/>
      <c r="K54" s="98"/>
      <c r="U54" s="170" t="s">
        <v>474</v>
      </c>
      <c r="V54" s="172"/>
      <c r="W54" s="172"/>
      <c r="X54" s="172"/>
      <c r="Y54" s="171">
        <f>V54+W54-X54</f>
        <v>0</v>
      </c>
      <c r="Z54" s="172"/>
    </row>
    <row r="55" spans="1:26" ht="18.75">
      <c r="A55" s="71"/>
      <c r="B55" s="81"/>
      <c r="C55" s="82"/>
      <c r="D55" s="83"/>
      <c r="E55" s="83"/>
      <c r="F55" s="83"/>
      <c r="G55" s="84" t="s">
        <v>405</v>
      </c>
      <c r="H55" s="84" t="s">
        <v>415</v>
      </c>
      <c r="I55" s="71"/>
      <c r="J55" s="98"/>
      <c r="K55" s="98"/>
      <c r="U55" s="170" t="s">
        <v>475</v>
      </c>
      <c r="V55" s="172"/>
      <c r="W55" s="172"/>
      <c r="X55" s="172"/>
      <c r="Y55" s="171">
        <f>V55+W55-X55</f>
        <v>0</v>
      </c>
      <c r="Z55" s="172"/>
    </row>
    <row r="56" spans="1:26" s="68" customFormat="1" ht="11.25" customHeight="1">
      <c r="A56" s="85"/>
      <c r="B56" s="141"/>
      <c r="C56" s="142"/>
      <c r="D56" s="143"/>
      <c r="E56" s="143"/>
      <c r="F56" s="143"/>
      <c r="G56" s="144" t="s">
        <v>50</v>
      </c>
      <c r="H56" s="144" t="s">
        <v>50</v>
      </c>
      <c r="I56" s="69"/>
      <c r="U56" s="170" t="s">
        <v>476</v>
      </c>
      <c r="V56" s="172"/>
      <c r="W56" s="172"/>
      <c r="X56" s="172"/>
      <c r="Y56" s="171">
        <f>V56+W56-X56</f>
        <v>0</v>
      </c>
      <c r="Z56" s="172"/>
    </row>
    <row r="57" spans="1:26" ht="36.75" customHeight="1">
      <c r="A57" s="86" t="s">
        <v>416</v>
      </c>
      <c r="B57" s="590" t="s">
        <v>448</v>
      </c>
      <c r="C57" s="591"/>
      <c r="D57" s="591"/>
      <c r="E57" s="591"/>
      <c r="F57" s="591"/>
      <c r="G57" s="100"/>
      <c r="H57" s="87">
        <f>H58+H66</f>
        <v>483510.67199999996</v>
      </c>
      <c r="I57" s="71"/>
      <c r="J57" s="98"/>
      <c r="K57" s="98"/>
      <c r="U57" s="170" t="s">
        <v>477</v>
      </c>
      <c r="V57" s="172"/>
      <c r="W57" s="172"/>
      <c r="X57" s="172"/>
      <c r="Y57" s="171">
        <f>V57+W57-X57</f>
        <v>0</v>
      </c>
      <c r="Z57" s="172"/>
    </row>
    <row r="58" spans="1:26" ht="18.75">
      <c r="A58" s="88" t="s">
        <v>418</v>
      </c>
      <c r="B58" s="592" t="s">
        <v>419</v>
      </c>
      <c r="C58" s="593"/>
      <c r="D58" s="593"/>
      <c r="E58" s="593"/>
      <c r="F58" s="594"/>
      <c r="G58" s="89">
        <f>G59+G60+G61+G63+G65</f>
        <v>9.47</v>
      </c>
      <c r="H58" s="89">
        <f>H59+H60+H61+H63+H65</f>
        <v>42334.691999999995</v>
      </c>
      <c r="I58" s="71"/>
      <c r="J58" s="98"/>
      <c r="K58" s="126"/>
      <c r="U58" s="174" t="s">
        <v>478</v>
      </c>
      <c r="V58" s="175">
        <f>SUM(V46:V57)</f>
        <v>79377.30000000003</v>
      </c>
      <c r="W58" s="175">
        <f>SUM(W46:W57)</f>
        <v>50132.549999999996</v>
      </c>
      <c r="X58" s="175">
        <f>SUM(X46:X57)</f>
        <v>49065.84</v>
      </c>
      <c r="Y58" s="175">
        <f>SUM(Y46:Y57)</f>
        <v>80444.01000000004</v>
      </c>
      <c r="Z58" s="175">
        <f>SUM(Z46:Z57)</f>
        <v>0</v>
      </c>
    </row>
    <row r="59" spans="1:11" ht="18.75">
      <c r="A59" s="223" t="s">
        <v>420</v>
      </c>
      <c r="B59" s="595" t="s">
        <v>421</v>
      </c>
      <c r="C59" s="593"/>
      <c r="D59" s="593"/>
      <c r="E59" s="593"/>
      <c r="F59" s="594"/>
      <c r="G59" s="89">
        <v>1.87</v>
      </c>
      <c r="H59" s="222">
        <f>ROUND(G59*C42,2)</f>
        <v>8359.65</v>
      </c>
      <c r="I59" s="71"/>
      <c r="J59" s="98"/>
      <c r="K59" s="126"/>
    </row>
    <row r="60" spans="1:11" ht="48" customHeight="1">
      <c r="A60" s="223" t="s">
        <v>422</v>
      </c>
      <c r="B60" s="596" t="s">
        <v>423</v>
      </c>
      <c r="C60" s="597"/>
      <c r="D60" s="597"/>
      <c r="E60" s="597"/>
      <c r="F60" s="597"/>
      <c r="G60" s="221">
        <v>2.2</v>
      </c>
      <c r="H60" s="222">
        <f>ROUND(G60*C42,2)</f>
        <v>9834.88</v>
      </c>
      <c r="I60" s="71"/>
      <c r="J60" s="98"/>
      <c r="K60" s="126"/>
    </row>
    <row r="61" spans="1:11" ht="15" customHeight="1">
      <c r="A61" s="589" t="s">
        <v>424</v>
      </c>
      <c r="B61" s="598" t="s">
        <v>425</v>
      </c>
      <c r="C61" s="599"/>
      <c r="D61" s="599"/>
      <c r="E61" s="599"/>
      <c r="F61" s="599"/>
      <c r="G61" s="600">
        <v>1.58</v>
      </c>
      <c r="H61" s="601">
        <f>ROUND(G61*C42,2)</f>
        <v>7063.23</v>
      </c>
      <c r="I61" s="71"/>
      <c r="J61" s="98"/>
      <c r="K61" s="98"/>
    </row>
    <row r="62" spans="1:11" ht="18.75" customHeight="1">
      <c r="A62" s="589"/>
      <c r="B62" s="599"/>
      <c r="C62" s="599"/>
      <c r="D62" s="599"/>
      <c r="E62" s="599"/>
      <c r="F62" s="599"/>
      <c r="G62" s="600"/>
      <c r="H62" s="601"/>
      <c r="I62" s="71"/>
      <c r="J62" s="98"/>
      <c r="K62" s="98"/>
    </row>
    <row r="63" spans="1:11" ht="21" customHeight="1">
      <c r="A63" s="589" t="s">
        <v>426</v>
      </c>
      <c r="B63" s="598" t="s">
        <v>427</v>
      </c>
      <c r="C63" s="599"/>
      <c r="D63" s="599"/>
      <c r="E63" s="599"/>
      <c r="F63" s="599"/>
      <c r="G63" s="600">
        <v>1.28</v>
      </c>
      <c r="H63" s="601">
        <f>G63*C42</f>
        <v>5722.112000000001</v>
      </c>
      <c r="I63" s="71"/>
      <c r="J63" s="98"/>
      <c r="K63" s="98"/>
    </row>
    <row r="64" spans="1:11" ht="18.75">
      <c r="A64" s="589"/>
      <c r="B64" s="599"/>
      <c r="C64" s="599"/>
      <c r="D64" s="599"/>
      <c r="E64" s="599"/>
      <c r="F64" s="599"/>
      <c r="G64" s="600"/>
      <c r="H64" s="601"/>
      <c r="I64" s="71"/>
      <c r="J64" s="98"/>
      <c r="K64" s="98"/>
    </row>
    <row r="65" spans="1:11" ht="33.75" customHeight="1">
      <c r="A65" s="223" t="s">
        <v>428</v>
      </c>
      <c r="B65" s="599" t="s">
        <v>429</v>
      </c>
      <c r="C65" s="599"/>
      <c r="D65" s="599"/>
      <c r="E65" s="599"/>
      <c r="F65" s="599"/>
      <c r="G65" s="84">
        <v>2.54</v>
      </c>
      <c r="H65" s="129">
        <f>ROUND(G65*C42,2)</f>
        <v>11354.82</v>
      </c>
      <c r="I65" s="71"/>
      <c r="J65" s="98"/>
      <c r="K65" s="98"/>
    </row>
    <row r="66" spans="1:11" ht="18.75">
      <c r="A66" s="87" t="s">
        <v>430</v>
      </c>
      <c r="B66" s="602" t="s">
        <v>431</v>
      </c>
      <c r="C66" s="603"/>
      <c r="D66" s="603"/>
      <c r="E66" s="603"/>
      <c r="F66" s="603"/>
      <c r="G66" s="87"/>
      <c r="H66" s="87">
        <f>SUM(H67:H73)+H74+H75</f>
        <v>441175.98</v>
      </c>
      <c r="I66" s="71"/>
      <c r="J66" s="98"/>
      <c r="K66" s="98"/>
    </row>
    <row r="67" spans="1:11" ht="18.75">
      <c r="A67" s="130"/>
      <c r="B67" s="604" t="s">
        <v>432</v>
      </c>
      <c r="C67" s="597"/>
      <c r="D67" s="597"/>
      <c r="E67" s="597"/>
      <c r="F67" s="597"/>
      <c r="G67" s="131"/>
      <c r="H67" s="132">
        <v>4915.9</v>
      </c>
      <c r="I67" s="71"/>
      <c r="J67" s="98"/>
      <c r="K67" s="98"/>
    </row>
    <row r="68" spans="1:11" ht="18.75">
      <c r="A68" s="130"/>
      <c r="B68" s="604" t="s">
        <v>456</v>
      </c>
      <c r="C68" s="597"/>
      <c r="D68" s="597"/>
      <c r="E68" s="597"/>
      <c r="F68" s="597"/>
      <c r="G68" s="129"/>
      <c r="H68" s="129"/>
      <c r="I68" s="71"/>
      <c r="J68" s="98"/>
      <c r="K68" s="98"/>
    </row>
    <row r="69" spans="1:11" ht="18.75" customHeight="1">
      <c r="A69" s="130"/>
      <c r="B69" s="605" t="s">
        <v>503</v>
      </c>
      <c r="C69" s="606"/>
      <c r="D69" s="606"/>
      <c r="E69" s="606"/>
      <c r="F69" s="607"/>
      <c r="G69" s="129"/>
      <c r="H69" s="133">
        <v>869</v>
      </c>
      <c r="I69" s="71"/>
      <c r="J69" s="98"/>
      <c r="K69" s="98"/>
    </row>
    <row r="70" spans="1:11" ht="18.75" customHeight="1">
      <c r="A70" s="130"/>
      <c r="B70" s="605" t="s">
        <v>504</v>
      </c>
      <c r="C70" s="606"/>
      <c r="D70" s="606"/>
      <c r="E70" s="606"/>
      <c r="F70" s="607"/>
      <c r="G70" s="129"/>
      <c r="H70" s="133">
        <v>39350.58</v>
      </c>
      <c r="I70" s="71"/>
      <c r="J70" s="98"/>
      <c r="K70" s="98"/>
    </row>
    <row r="71" spans="1:11" ht="18.75" customHeight="1">
      <c r="A71" s="130"/>
      <c r="B71" s="605" t="s">
        <v>449</v>
      </c>
      <c r="C71" s="606"/>
      <c r="D71" s="606"/>
      <c r="E71" s="606"/>
      <c r="F71" s="607"/>
      <c r="G71" s="129"/>
      <c r="H71" s="133">
        <v>396040.5</v>
      </c>
      <c r="I71" s="231" t="s">
        <v>505</v>
      </c>
      <c r="J71" s="98"/>
      <c r="K71" s="98"/>
    </row>
    <row r="72" spans="1:11" ht="18.75" customHeight="1">
      <c r="A72" s="130"/>
      <c r="B72" s="605" t="s">
        <v>447</v>
      </c>
      <c r="C72" s="606"/>
      <c r="D72" s="606"/>
      <c r="E72" s="606"/>
      <c r="F72" s="607"/>
      <c r="G72" s="129"/>
      <c r="H72" s="133"/>
      <c r="I72" s="71"/>
      <c r="J72" s="98"/>
      <c r="K72" s="98"/>
    </row>
    <row r="73" spans="1:11" ht="18.75" customHeight="1">
      <c r="A73" s="130"/>
      <c r="B73" s="605" t="s">
        <v>447</v>
      </c>
      <c r="C73" s="606"/>
      <c r="D73" s="606"/>
      <c r="E73" s="606"/>
      <c r="F73" s="607"/>
      <c r="G73" s="129"/>
      <c r="H73" s="133"/>
      <c r="I73" s="71"/>
      <c r="J73" s="98"/>
      <c r="K73" s="98"/>
    </row>
    <row r="74" spans="1:11" ht="18.75" customHeight="1">
      <c r="A74" s="130"/>
      <c r="B74" s="605" t="s">
        <v>447</v>
      </c>
      <c r="C74" s="606"/>
      <c r="D74" s="606"/>
      <c r="E74" s="606"/>
      <c r="F74" s="607"/>
      <c r="G74" s="129"/>
      <c r="H74" s="133"/>
      <c r="I74" s="71"/>
      <c r="J74" s="98"/>
      <c r="K74" s="98"/>
    </row>
    <row r="75" spans="1:11" ht="18.75" customHeight="1">
      <c r="A75" s="130"/>
      <c r="B75" s="605" t="s">
        <v>447</v>
      </c>
      <c r="C75" s="606"/>
      <c r="D75" s="606"/>
      <c r="E75" s="606"/>
      <c r="F75" s="607"/>
      <c r="G75" s="129"/>
      <c r="H75" s="133"/>
      <c r="I75" s="71"/>
      <c r="J75" s="98"/>
      <c r="K75" s="98"/>
    </row>
    <row r="76" spans="1:12" ht="18.75">
      <c r="A76" s="130"/>
      <c r="B76" s="134"/>
      <c r="C76" s="135"/>
      <c r="D76" s="135"/>
      <c r="E76" s="135"/>
      <c r="F76" s="135"/>
      <c r="G76" s="125"/>
      <c r="H76" s="125"/>
      <c r="I76" s="71"/>
      <c r="J76" s="98"/>
      <c r="K76" s="98"/>
      <c r="L76" s="70"/>
    </row>
    <row r="77" spans="1:11" ht="12.75" customHeight="1">
      <c r="A77" s="130"/>
      <c r="B77" s="134"/>
      <c r="C77" s="135"/>
      <c r="D77" s="135"/>
      <c r="E77" s="135"/>
      <c r="F77" s="135"/>
      <c r="G77" s="125"/>
      <c r="H77" s="125"/>
      <c r="I77" s="71"/>
      <c r="J77" s="98"/>
      <c r="K77" s="98"/>
    </row>
    <row r="78" spans="1:11" ht="18.75" hidden="1">
      <c r="A78" s="130"/>
      <c r="B78" s="134"/>
      <c r="C78" s="135"/>
      <c r="D78" s="135"/>
      <c r="E78" s="135"/>
      <c r="F78" s="135"/>
      <c r="G78" s="125"/>
      <c r="H78" s="125"/>
      <c r="I78" s="71"/>
      <c r="J78" s="98"/>
      <c r="K78" s="98"/>
    </row>
    <row r="79" spans="1:12" ht="18.75" hidden="1">
      <c r="A79" s="130"/>
      <c r="B79" s="134"/>
      <c r="C79" s="135"/>
      <c r="D79" s="135"/>
      <c r="E79" s="135"/>
      <c r="F79" s="135"/>
      <c r="G79" s="136"/>
      <c r="H79" s="71"/>
      <c r="I79" s="71"/>
      <c r="J79" s="98"/>
      <c r="K79" s="98"/>
      <c r="L79" s="67">
        <v>96991.61</v>
      </c>
    </row>
    <row r="80" spans="1:11" ht="18.75" customHeight="1">
      <c r="A80" s="130"/>
      <c r="B80" s="134"/>
      <c r="C80" s="135"/>
      <c r="D80" s="135"/>
      <c r="E80" s="135"/>
      <c r="F80" s="135"/>
      <c r="G80" s="610" t="s">
        <v>61</v>
      </c>
      <c r="H80" s="611"/>
      <c r="I80" s="619" t="s">
        <v>414</v>
      </c>
      <c r="J80" s="611"/>
      <c r="K80" s="98"/>
    </row>
    <row r="81" spans="1:10" s="68" customFormat="1" ht="12.75">
      <c r="A81" s="90"/>
      <c r="B81" s="139"/>
      <c r="C81" s="140"/>
      <c r="D81" s="140"/>
      <c r="E81" s="140"/>
      <c r="F81" s="140"/>
      <c r="G81" s="620" t="s">
        <v>50</v>
      </c>
      <c r="H81" s="621"/>
      <c r="I81" s="620" t="s">
        <v>50</v>
      </c>
      <c r="J81" s="621"/>
    </row>
    <row r="82" spans="1:13" s="67" customFormat="1" ht="18.75">
      <c r="A82" s="130"/>
      <c r="B82" s="612" t="s">
        <v>441</v>
      </c>
      <c r="C82" s="603"/>
      <c r="D82" s="603"/>
      <c r="E82" s="603"/>
      <c r="F82" s="613"/>
      <c r="G82" s="600">
        <f>'07 14 г'!G83:H83</f>
        <v>135605.522</v>
      </c>
      <c r="H82" s="614"/>
      <c r="I82" s="600">
        <f>'07 14 г'!I83:J83</f>
        <v>152993.93</v>
      </c>
      <c r="J82" s="614"/>
      <c r="K82" s="105"/>
      <c r="L82" s="67" t="s">
        <v>442</v>
      </c>
      <c r="M82" s="67" t="s">
        <v>443</v>
      </c>
    </row>
    <row r="83" spans="1:13" ht="18.75">
      <c r="A83" s="72"/>
      <c r="B83" s="612" t="s">
        <v>444</v>
      </c>
      <c r="C83" s="603"/>
      <c r="D83" s="603"/>
      <c r="E83" s="603"/>
      <c r="F83" s="613"/>
      <c r="G83" s="600">
        <f>G82+I47-J47</f>
        <v>-129928.52999999991</v>
      </c>
      <c r="H83" s="614"/>
      <c r="I83" s="615">
        <f>I82+I53-K53</f>
        <v>0</v>
      </c>
      <c r="J83" s="614"/>
      <c r="K83" s="98"/>
      <c r="L83" s="70">
        <f>G83</f>
        <v>-129928.52999999991</v>
      </c>
      <c r="M83" s="70">
        <f>I83</f>
        <v>0</v>
      </c>
    </row>
    <row r="84" spans="1:11" ht="18.75">
      <c r="A84" s="71"/>
      <c r="B84" s="71"/>
      <c r="C84" s="71"/>
      <c r="D84" s="71"/>
      <c r="E84" s="71"/>
      <c r="F84" s="71"/>
      <c r="G84" s="137"/>
      <c r="H84" s="137"/>
      <c r="I84" s="71"/>
      <c r="J84" s="98"/>
      <c r="K84" s="98"/>
    </row>
    <row r="85" spans="1:16" ht="18.75">
      <c r="A85" s="71"/>
      <c r="B85" s="98"/>
      <c r="C85" s="98"/>
      <c r="D85" s="98"/>
      <c r="E85" s="98"/>
      <c r="F85" s="98"/>
      <c r="G85" s="138"/>
      <c r="H85" s="154"/>
      <c r="I85" s="71"/>
      <c r="J85" s="98"/>
      <c r="K85" s="98"/>
      <c r="L85" s="626"/>
      <c r="M85" s="627"/>
      <c r="N85" s="627"/>
      <c r="O85" s="627"/>
      <c r="P85" s="627"/>
    </row>
    <row r="86" spans="1:16" ht="18.75">
      <c r="A86" s="71"/>
      <c r="B86" s="98"/>
      <c r="C86" s="98"/>
      <c r="D86" s="98"/>
      <c r="E86" s="98"/>
      <c r="F86" s="98"/>
      <c r="G86" s="71"/>
      <c r="H86" s="137"/>
      <c r="I86" s="71"/>
      <c r="J86" s="98"/>
      <c r="K86" s="98"/>
      <c r="L86" s="176"/>
      <c r="M86" s="177"/>
      <c r="N86" s="176"/>
      <c r="O86" s="176"/>
      <c r="P86" s="178"/>
    </row>
    <row r="87" spans="1:16" ht="18.75">
      <c r="A87" s="71"/>
      <c r="B87" s="98"/>
      <c r="C87" s="98"/>
      <c r="D87" s="98"/>
      <c r="E87" s="98"/>
      <c r="F87" s="98"/>
      <c r="G87" s="98"/>
      <c r="H87" s="71"/>
      <c r="I87" s="71"/>
      <c r="J87" s="98"/>
      <c r="K87" s="98"/>
      <c r="L87" s="179"/>
      <c r="M87" s="180"/>
      <c r="N87" s="180"/>
      <c r="O87" s="180"/>
      <c r="P87" s="180"/>
    </row>
    <row r="88" spans="1:16" ht="8.25" customHeight="1">
      <c r="A88" s="71"/>
      <c r="B88" s="98"/>
      <c r="C88" s="98"/>
      <c r="D88" s="98"/>
      <c r="E88" s="98"/>
      <c r="F88" s="98"/>
      <c r="G88" s="98"/>
      <c r="H88" s="71"/>
      <c r="I88" s="71"/>
      <c r="J88" s="98"/>
      <c r="K88" s="98"/>
      <c r="L88" s="179"/>
      <c r="M88" s="180"/>
      <c r="N88" s="180"/>
      <c r="O88" s="180"/>
      <c r="P88" s="180"/>
    </row>
    <row r="89" spans="1:16" ht="18.75" hidden="1">
      <c r="A89" s="71"/>
      <c r="B89" s="98"/>
      <c r="C89" s="98"/>
      <c r="D89" s="98"/>
      <c r="E89" s="98"/>
      <c r="F89" s="98"/>
      <c r="G89" s="98"/>
      <c r="H89" s="71"/>
      <c r="I89" s="71"/>
      <c r="J89" s="98"/>
      <c r="K89" s="98"/>
      <c r="L89" s="179"/>
      <c r="M89" s="180"/>
      <c r="N89" s="180"/>
      <c r="O89" s="180"/>
      <c r="P89" s="180"/>
    </row>
    <row r="90" spans="1:16" ht="18.75" hidden="1">
      <c r="A90" s="71"/>
      <c r="B90" s="98"/>
      <c r="C90" s="98"/>
      <c r="D90" s="98"/>
      <c r="E90" s="98"/>
      <c r="F90" s="98"/>
      <c r="G90" s="98"/>
      <c r="H90" s="71"/>
      <c r="I90" s="71"/>
      <c r="J90" s="98"/>
      <c r="K90" s="98"/>
      <c r="L90" s="179"/>
      <c r="M90" s="180"/>
      <c r="N90" s="180"/>
      <c r="O90" s="180"/>
      <c r="P90" s="180"/>
    </row>
    <row r="91" spans="1:16" ht="7.5" customHeight="1" hidden="1">
      <c r="A91" s="71"/>
      <c r="B91" s="98"/>
      <c r="C91" s="98"/>
      <c r="D91" s="98"/>
      <c r="E91" s="98"/>
      <c r="F91" s="98"/>
      <c r="G91" s="98"/>
      <c r="H91" s="71"/>
      <c r="I91" s="71"/>
      <c r="J91" s="98"/>
      <c r="K91" s="98"/>
      <c r="L91" s="179"/>
      <c r="M91" s="180"/>
      <c r="N91" s="180"/>
      <c r="O91" s="180"/>
      <c r="P91" s="180"/>
    </row>
    <row r="92" spans="1:16" ht="18.75" hidden="1">
      <c r="A92" s="71"/>
      <c r="B92" s="98"/>
      <c r="C92" s="98"/>
      <c r="D92" s="98"/>
      <c r="E92" s="98"/>
      <c r="F92" s="98"/>
      <c r="G92" s="98"/>
      <c r="H92" s="71"/>
      <c r="I92" s="71"/>
      <c r="J92" s="98"/>
      <c r="K92" s="98"/>
      <c r="L92" s="179"/>
      <c r="M92" s="180"/>
      <c r="N92" s="180"/>
      <c r="O92" s="180"/>
      <c r="P92" s="180"/>
    </row>
    <row r="93" spans="1:16" ht="18.75" hidden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179"/>
      <c r="M93" s="155"/>
      <c r="N93" s="67"/>
      <c r="O93" s="67"/>
      <c r="P93" s="155"/>
    </row>
    <row r="94" spans="1:16" ht="18.75" hidden="1">
      <c r="A94" s="98"/>
      <c r="B94" s="98"/>
      <c r="C94" s="130"/>
      <c r="D94" s="98"/>
      <c r="E94" s="98"/>
      <c r="F94" s="98"/>
      <c r="G94" s="98"/>
      <c r="H94" s="98"/>
      <c r="I94" s="98"/>
      <c r="J94" s="98"/>
      <c r="K94" s="98"/>
      <c r="L94" s="67"/>
      <c r="M94" s="67"/>
      <c r="N94" s="67"/>
      <c r="O94" s="67"/>
      <c r="P94" s="67"/>
    </row>
    <row r="95" spans="1:16" ht="18.75" hidden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67"/>
      <c r="M95" s="67"/>
      <c r="N95" s="67"/>
      <c r="O95" s="67"/>
      <c r="P95" s="67"/>
    </row>
    <row r="96" spans="1:16" ht="3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67"/>
      <c r="M96" s="67"/>
      <c r="N96" s="67"/>
      <c r="O96" s="67"/>
      <c r="P96" s="67"/>
    </row>
    <row r="97" spans="1:16" ht="18.75">
      <c r="A97" s="192" t="s">
        <v>485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67"/>
      <c r="M97" s="67"/>
      <c r="N97" s="67"/>
      <c r="O97" s="67"/>
      <c r="P97" s="67"/>
    </row>
    <row r="98" spans="1:16" ht="18.75">
      <c r="A98" s="192" t="s">
        <v>486</v>
      </c>
      <c r="B98" s="98"/>
      <c r="C98" s="98"/>
      <c r="D98" s="98"/>
      <c r="E98" s="98"/>
      <c r="F98" s="98" t="s">
        <v>69</v>
      </c>
      <c r="G98" s="98"/>
      <c r="H98" s="98"/>
      <c r="I98" s="98"/>
      <c r="J98" s="98"/>
      <c r="K98" s="98" t="s">
        <v>70</v>
      </c>
      <c r="L98" s="67"/>
      <c r="M98" s="67"/>
      <c r="N98" s="67"/>
      <c r="O98" s="67"/>
      <c r="P98" s="67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B83:F83"/>
    <mergeCell ref="G83:H83"/>
    <mergeCell ref="I83:J83"/>
    <mergeCell ref="L85:P85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"/>
  <sheetViews>
    <sheetView view="pageBreakPreview" zoomScale="80" zoomScaleSheetLayoutView="80" zoomScalePageLayoutView="0" workbookViewId="0" topLeftCell="A60">
      <selection activeCell="Q72" sqref="Q72"/>
    </sheetView>
  </sheetViews>
  <sheetFormatPr defaultColWidth="9.140625" defaultRowHeight="15" outlineLevelCol="1"/>
  <cols>
    <col min="1" max="1" width="9.8515625" style="265" bestFit="1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851562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242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245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4470.400000000001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11" ht="18" customHeight="1">
      <c r="A43" s="252"/>
      <c r="B43" s="253" t="s">
        <v>402</v>
      </c>
      <c r="C43" s="255" t="s">
        <v>506</v>
      </c>
      <c r="D43" s="252" t="s">
        <v>461</v>
      </c>
      <c r="E43" s="252"/>
      <c r="F43" s="252"/>
      <c r="G43" s="253"/>
      <c r="H43" s="253"/>
      <c r="I43" s="252"/>
      <c r="J43" s="232"/>
      <c r="K43" s="232"/>
    </row>
    <row r="44" spans="1:26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V44" s="655" t="s">
        <v>454</v>
      </c>
      <c r="W44" s="656"/>
      <c r="X44" s="656"/>
      <c r="Y44" s="656"/>
      <c r="Z44" s="657"/>
    </row>
    <row r="45" spans="1:26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259" t="s">
        <v>407</v>
      </c>
      <c r="N45" s="260"/>
      <c r="O45" s="260"/>
      <c r="P45" s="260"/>
      <c r="Q45" s="260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63077.350000000006</v>
      </c>
      <c r="I47" s="269">
        <f>P47+O47</f>
        <v>48847.13</v>
      </c>
      <c r="J47" s="270">
        <f>J50+J49</f>
        <v>47250.592</v>
      </c>
      <c r="K47" s="270">
        <f>I47-J47</f>
        <v>1596.5380000000005</v>
      </c>
      <c r="M47" s="271">
        <v>154003.88</v>
      </c>
      <c r="N47" s="271">
        <v>168234.13999999998</v>
      </c>
      <c r="O47" s="272">
        <v>48618.93</v>
      </c>
      <c r="P47" s="272">
        <v>228.2</v>
      </c>
      <c r="Q47" s="272">
        <v>6265.22</v>
      </c>
      <c r="R47" s="272">
        <v>4838.700000000001</v>
      </c>
      <c r="S47" s="273"/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42334.69</v>
      </c>
      <c r="I49" s="275">
        <f>H49</f>
        <v>42334.69</v>
      </c>
      <c r="J49" s="275">
        <f>H58</f>
        <v>42334.691999999995</v>
      </c>
      <c r="K49" s="275">
        <f>I49-J49</f>
        <v>-0.001999999993131496</v>
      </c>
      <c r="N49" s="276"/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20742.66</v>
      </c>
      <c r="I50" s="275">
        <f>I47-I49</f>
        <v>6512.439999999995</v>
      </c>
      <c r="J50" s="275">
        <f>H66</f>
        <v>4915.9</v>
      </c>
      <c r="K50" s="275">
        <f>I50-J50</f>
        <v>1596.5399999999954</v>
      </c>
      <c r="N50" s="277"/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170" t="s">
        <v>471</v>
      </c>
      <c r="V51" s="186">
        <v>10359.960000000003</v>
      </c>
      <c r="W51" s="186">
        <v>6266.7</v>
      </c>
      <c r="X51" s="186">
        <v>6147.169999999999</v>
      </c>
      <c r="Y51" s="171">
        <v>10479.490000000005</v>
      </c>
      <c r="Z51" s="172"/>
    </row>
    <row r="52" spans="1:26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170" t="s">
        <v>472</v>
      </c>
      <c r="V52" s="186">
        <v>10479.490000000005</v>
      </c>
      <c r="W52" s="186">
        <v>6266.7</v>
      </c>
      <c r="X52" s="186">
        <v>6779.209999999999</v>
      </c>
      <c r="Y52" s="171">
        <v>9966.980000000007</v>
      </c>
      <c r="Z52" s="172"/>
    </row>
    <row r="53" spans="1:26" ht="18" customHeight="1">
      <c r="A53" s="232"/>
      <c r="B53" s="658" t="s">
        <v>454</v>
      </c>
      <c r="C53" s="658"/>
      <c r="D53" s="658"/>
      <c r="E53" s="658"/>
      <c r="F53" s="662"/>
      <c r="G53" s="282">
        <f>'08 14 г'!J53</f>
        <v>10091.330000000007</v>
      </c>
      <c r="H53" s="282">
        <f>Q47</f>
        <v>6265.22</v>
      </c>
      <c r="I53" s="282">
        <f>R47</f>
        <v>4838.700000000001</v>
      </c>
      <c r="J53" s="282">
        <f>H53+G53-I53</f>
        <v>11517.850000000006</v>
      </c>
      <c r="K53" s="282">
        <f>I53</f>
        <v>4838.700000000001</v>
      </c>
      <c r="N53" s="281"/>
      <c r="U53" s="170" t="s">
        <v>473</v>
      </c>
      <c r="V53" s="186">
        <v>9966.980000000007</v>
      </c>
      <c r="W53" s="186">
        <v>6265.2</v>
      </c>
      <c r="X53" s="186">
        <v>6140.85</v>
      </c>
      <c r="Y53" s="171">
        <v>10091.330000000007</v>
      </c>
      <c r="Z53" s="172"/>
    </row>
    <row r="54" spans="1:26" ht="18" customHeight="1">
      <c r="A54" s="232"/>
      <c r="B54" s="669"/>
      <c r="C54" s="669"/>
      <c r="D54" s="275"/>
      <c r="E54" s="275"/>
      <c r="F54" s="252"/>
      <c r="G54" s="253"/>
      <c r="H54" s="253"/>
      <c r="I54" s="252"/>
      <c r="J54" s="232"/>
      <c r="K54" s="232"/>
      <c r="N54" s="281"/>
      <c r="U54" s="170" t="s">
        <v>474</v>
      </c>
      <c r="V54" s="186">
        <f>Y53</f>
        <v>10091.330000000007</v>
      </c>
      <c r="W54" s="186">
        <f>H53</f>
        <v>6265.22</v>
      </c>
      <c r="X54" s="186">
        <f>I53</f>
        <v>4838.700000000001</v>
      </c>
      <c r="Y54" s="171">
        <f>V54+W54-X54</f>
        <v>11517.850000000006</v>
      </c>
      <c r="Z54" s="172"/>
    </row>
    <row r="55" spans="1:26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170" t="s">
        <v>475</v>
      </c>
      <c r="V55" s="172"/>
      <c r="W55" s="172"/>
      <c r="X55" s="172"/>
      <c r="Y55" s="171">
        <f>V55+W55-X55</f>
        <v>0</v>
      </c>
      <c r="Z55" s="172"/>
    </row>
    <row r="56" spans="1:26" s="265" customFormat="1" ht="11.25" customHeight="1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170" t="s">
        <v>476</v>
      </c>
      <c r="V56" s="172"/>
      <c r="W56" s="172"/>
      <c r="X56" s="172"/>
      <c r="Y56" s="171">
        <f>V56+W56-X56</f>
        <v>0</v>
      </c>
      <c r="Z56" s="172"/>
    </row>
    <row r="57" spans="1:26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47250.592</v>
      </c>
      <c r="I57" s="252"/>
      <c r="J57" s="232"/>
      <c r="K57" s="232"/>
      <c r="U57" s="170" t="s">
        <v>477</v>
      </c>
      <c r="V57" s="172"/>
      <c r="W57" s="172"/>
      <c r="X57" s="172"/>
      <c r="Y57" s="171">
        <f>V57+W57-X57</f>
        <v>0</v>
      </c>
      <c r="Z57" s="172"/>
    </row>
    <row r="58" spans="1:26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42334.691999999995</v>
      </c>
      <c r="I58" s="252"/>
      <c r="J58" s="232"/>
      <c r="K58" s="294"/>
      <c r="U58" s="174" t="s">
        <v>478</v>
      </c>
      <c r="V58" s="175">
        <f>SUM(V46:V57)</f>
        <v>89468.63000000003</v>
      </c>
      <c r="W58" s="175">
        <f>SUM(W46:W57)</f>
        <v>56397.77</v>
      </c>
      <c r="X58" s="175">
        <f>SUM(X46:X57)</f>
        <v>53904.53999999999</v>
      </c>
      <c r="Y58" s="175">
        <f>SUM(Y46:Y57)</f>
        <v>91961.86000000004</v>
      </c>
      <c r="Z58" s="175">
        <f>SUM(Z46:Z57)</f>
        <v>0</v>
      </c>
    </row>
    <row r="59" spans="1:11" ht="18.75">
      <c r="A59" s="295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296">
        <f>ROUND(G59*C42,2)</f>
        <v>8359.65</v>
      </c>
      <c r="I59" s="252"/>
      <c r="J59" s="232"/>
      <c r="K59" s="294"/>
    </row>
    <row r="60" spans="1:11" ht="48" customHeight="1">
      <c r="A60" s="295" t="s">
        <v>422</v>
      </c>
      <c r="B60" s="663" t="s">
        <v>423</v>
      </c>
      <c r="C60" s="651"/>
      <c r="D60" s="651"/>
      <c r="E60" s="651"/>
      <c r="F60" s="651"/>
      <c r="G60" s="259">
        <v>2.2</v>
      </c>
      <c r="H60" s="296">
        <f>ROUND(G60*C42,2)</f>
        <v>9834.88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7063.23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5722.112000000001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295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11354.82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4915.9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447</v>
      </c>
      <c r="C69" s="629"/>
      <c r="D69" s="629"/>
      <c r="E69" s="629"/>
      <c r="F69" s="630"/>
      <c r="G69" s="299"/>
      <c r="H69" s="303"/>
      <c r="I69" s="252"/>
      <c r="J69" s="232"/>
      <c r="K69" s="232"/>
    </row>
    <row r="70" spans="1:11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252"/>
      <c r="J70" s="232"/>
      <c r="K70" s="232"/>
    </row>
    <row r="71" spans="1:11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304"/>
      <c r="J71" s="232"/>
      <c r="K71" s="232"/>
    </row>
    <row r="72" spans="1:11" ht="12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34" t="s">
        <v>441</v>
      </c>
      <c r="C82" s="635"/>
      <c r="D82" s="635"/>
      <c r="E82" s="635"/>
      <c r="F82" s="636"/>
      <c r="G82" s="637">
        <f>'08 14 г'!G83:H83</f>
        <v>-129928.52999999991</v>
      </c>
      <c r="H82" s="638"/>
      <c r="I82" s="637">
        <f>'08 14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34" t="s">
        <v>444</v>
      </c>
      <c r="C83" s="635"/>
      <c r="D83" s="635"/>
      <c r="E83" s="635"/>
      <c r="F83" s="636"/>
      <c r="G83" s="637">
        <f>G82+K47+K53</f>
        <v>-123493.29199999991</v>
      </c>
      <c r="H83" s="638"/>
      <c r="I83" s="642">
        <f>I82+I53-K53</f>
        <v>0</v>
      </c>
      <c r="J83" s="638"/>
      <c r="K83" s="232"/>
      <c r="L83" s="308">
        <f>G83</f>
        <v>-123493.29199999991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154003.88</v>
      </c>
      <c r="H87" s="638"/>
      <c r="I87" s="637">
        <f>N47</f>
        <v>168234.13999999998</v>
      </c>
      <c r="J87" s="638"/>
      <c r="K87" s="232"/>
      <c r="L87" s="319">
        <f>G87-I87+H47-I47</f>
        <v>-0.039999999971769284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18.75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B60:F60"/>
    <mergeCell ref="C14:D15"/>
    <mergeCell ref="A35:K36"/>
    <mergeCell ref="B54:C54"/>
    <mergeCell ref="B57:F57"/>
    <mergeCell ref="B58:F58"/>
    <mergeCell ref="B59:F59"/>
    <mergeCell ref="V44:Z44"/>
    <mergeCell ref="B47:F47"/>
    <mergeCell ref="B48:F48"/>
    <mergeCell ref="B49:F49"/>
    <mergeCell ref="B50:F50"/>
    <mergeCell ref="B53:F53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G80:H80"/>
    <mergeCell ref="L85:P85"/>
    <mergeCell ref="I80:J80"/>
    <mergeCell ref="G81:H81"/>
    <mergeCell ref="I81:J81"/>
    <mergeCell ref="B82:F82"/>
    <mergeCell ref="G82:H82"/>
    <mergeCell ref="I82:J82"/>
    <mergeCell ref="G86:H86"/>
    <mergeCell ref="B83:F83"/>
    <mergeCell ref="G83:H83"/>
    <mergeCell ref="C87:F87"/>
    <mergeCell ref="I83:J83"/>
    <mergeCell ref="I86:J86"/>
    <mergeCell ref="G87:H87"/>
    <mergeCell ref="I87:J8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8"/>
  <sheetViews>
    <sheetView view="pageBreakPreview" zoomScale="80" zoomScaleSheetLayoutView="80" zoomScalePageLayoutView="0" workbookViewId="0" topLeftCell="A60">
      <selection activeCell="Q72" sqref="Q72"/>
    </sheetView>
  </sheetViews>
  <sheetFormatPr defaultColWidth="9.140625" defaultRowHeight="15" outlineLevelCol="1"/>
  <cols>
    <col min="1" max="1" width="9.8515625" style="265" bestFit="1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851562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242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245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11" ht="18" customHeight="1">
      <c r="A43" s="252"/>
      <c r="B43" s="253" t="s">
        <v>402</v>
      </c>
      <c r="C43" s="255" t="s">
        <v>403</v>
      </c>
      <c r="D43" s="252" t="s">
        <v>461</v>
      </c>
      <c r="E43" s="252"/>
      <c r="F43" s="252"/>
      <c r="G43" s="253"/>
      <c r="H43" s="253"/>
      <c r="I43" s="252"/>
      <c r="J43" s="232"/>
      <c r="K43" s="232"/>
    </row>
    <row r="44" spans="1:26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V44" s="655" t="s">
        <v>454</v>
      </c>
      <c r="W44" s="656"/>
      <c r="X44" s="656"/>
      <c r="Y44" s="656"/>
      <c r="Z44" s="657"/>
    </row>
    <row r="45" spans="1:26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297" t="s">
        <v>407</v>
      </c>
      <c r="N45" s="260"/>
      <c r="O45" s="260"/>
      <c r="P45" s="260"/>
      <c r="Q45" s="260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63994.950000000004</v>
      </c>
      <c r="J47" s="270">
        <f>J50+J49</f>
        <v>47254.374</v>
      </c>
      <c r="K47" s="270">
        <f>I47-J47</f>
        <v>16740.576</v>
      </c>
      <c r="M47" s="329">
        <v>168234.13999999998</v>
      </c>
      <c r="N47" s="329">
        <v>167327.87000000002</v>
      </c>
      <c r="O47" s="330">
        <v>63601.16</v>
      </c>
      <c r="P47" s="330">
        <v>393.79</v>
      </c>
      <c r="Q47" s="331">
        <f>6265.8+0.6</f>
        <v>6266.400000000001</v>
      </c>
      <c r="R47" s="332">
        <v>6714.83</v>
      </c>
      <c r="S47" s="333">
        <v>11069.419999999998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42338.474</v>
      </c>
      <c r="K49" s="275">
        <f>I49-J49</f>
        <v>0.006000000001222361</v>
      </c>
      <c r="N49" s="276"/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21656.47</v>
      </c>
      <c r="J50" s="275">
        <f>H66</f>
        <v>4915.9</v>
      </c>
      <c r="K50" s="275">
        <f>I50-J50</f>
        <v>16740.57</v>
      </c>
      <c r="N50" s="277"/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170" t="s">
        <v>471</v>
      </c>
      <c r="V51" s="186">
        <v>10359.960000000003</v>
      </c>
      <c r="W51" s="186">
        <v>6266.7</v>
      </c>
      <c r="X51" s="186">
        <v>6147.169999999999</v>
      </c>
      <c r="Y51" s="171">
        <v>10479.490000000005</v>
      </c>
      <c r="Z51" s="172"/>
    </row>
    <row r="52" spans="1:26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170" t="s">
        <v>472</v>
      </c>
      <c r="V52" s="186">
        <v>10479.490000000005</v>
      </c>
      <c r="W52" s="186">
        <v>6266.7</v>
      </c>
      <c r="X52" s="186">
        <v>6779.209999999999</v>
      </c>
      <c r="Y52" s="171">
        <v>9966.980000000007</v>
      </c>
      <c r="Z52" s="172"/>
    </row>
    <row r="53" spans="1:26" ht="18" customHeight="1">
      <c r="A53" s="232"/>
      <c r="B53" s="658" t="s">
        <v>454</v>
      </c>
      <c r="C53" s="658"/>
      <c r="D53" s="658"/>
      <c r="E53" s="658"/>
      <c r="F53" s="662"/>
      <c r="G53" s="282">
        <f>'09 14 г'!J53</f>
        <v>11517.850000000006</v>
      </c>
      <c r="H53" s="282">
        <f>Q47</f>
        <v>6266.400000000001</v>
      </c>
      <c r="I53" s="282">
        <f>R47</f>
        <v>6714.83</v>
      </c>
      <c r="J53" s="282">
        <f>H53+G53-I53</f>
        <v>11069.420000000007</v>
      </c>
      <c r="K53" s="282">
        <f>I53</f>
        <v>6714.83</v>
      </c>
      <c r="N53" s="281"/>
      <c r="U53" s="170" t="s">
        <v>473</v>
      </c>
      <c r="V53" s="186">
        <v>9966.980000000007</v>
      </c>
      <c r="W53" s="186">
        <v>6265.2</v>
      </c>
      <c r="X53" s="186">
        <v>6140.85</v>
      </c>
      <c r="Y53" s="171">
        <v>10091.330000000007</v>
      </c>
      <c r="Z53" s="172"/>
    </row>
    <row r="54" spans="1:27" ht="18" customHeight="1">
      <c r="A54" s="232"/>
      <c r="B54" s="669"/>
      <c r="C54" s="669"/>
      <c r="D54" s="275"/>
      <c r="E54" s="275"/>
      <c r="F54" s="252"/>
      <c r="G54" s="253"/>
      <c r="H54" s="253"/>
      <c r="I54" s="252"/>
      <c r="J54" s="232"/>
      <c r="K54" s="232"/>
      <c r="N54" s="281"/>
      <c r="U54" s="170" t="s">
        <v>474</v>
      </c>
      <c r="V54" s="186">
        <v>10091.330000000007</v>
      </c>
      <c r="W54" s="186">
        <v>6265.22</v>
      </c>
      <c r="X54" s="186">
        <v>4838.700000000001</v>
      </c>
      <c r="Y54" s="171">
        <v>11517.850000000006</v>
      </c>
      <c r="Z54" s="172"/>
      <c r="AA54" s="233">
        <v>0.6</v>
      </c>
    </row>
    <row r="55" spans="1:26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170" t="s">
        <v>475</v>
      </c>
      <c r="V55" s="186">
        <f>Y54</f>
        <v>11517.850000000006</v>
      </c>
      <c r="W55" s="186">
        <f>H53</f>
        <v>6266.400000000001</v>
      </c>
      <c r="X55" s="186">
        <f>I53</f>
        <v>6714.83</v>
      </c>
      <c r="Y55" s="171">
        <f>V55+W55-X55</f>
        <v>11069.420000000007</v>
      </c>
      <c r="Z55" s="172"/>
    </row>
    <row r="56" spans="1:26" s="265" customFormat="1" ht="11.25" customHeight="1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170" t="s">
        <v>476</v>
      </c>
      <c r="V56" s="172"/>
      <c r="W56" s="172"/>
      <c r="X56" s="172"/>
      <c r="Y56" s="171">
        <f>V56+W56-X56</f>
        <v>0</v>
      </c>
      <c r="Z56" s="172"/>
    </row>
    <row r="57" spans="1:26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47254.374</v>
      </c>
      <c r="I57" s="252"/>
      <c r="J57" s="232"/>
      <c r="K57" s="232"/>
      <c r="U57" s="170" t="s">
        <v>477</v>
      </c>
      <c r="V57" s="172"/>
      <c r="W57" s="172"/>
      <c r="X57" s="172"/>
      <c r="Y57" s="171">
        <f>V57+W57-X57</f>
        <v>0</v>
      </c>
      <c r="Z57" s="172"/>
    </row>
    <row r="58" spans="1:26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42338.474</v>
      </c>
      <c r="I58" s="252"/>
      <c r="J58" s="232"/>
      <c r="K58" s="294"/>
      <c r="U58" s="174" t="s">
        <v>478</v>
      </c>
      <c r="V58" s="175">
        <f>SUM(V46:V57)</f>
        <v>100986.48000000004</v>
      </c>
      <c r="W58" s="175">
        <f>SUM(W46:W57)</f>
        <v>62664.17</v>
      </c>
      <c r="X58" s="175">
        <f>SUM(X46:X57)</f>
        <v>60619.369999999995</v>
      </c>
      <c r="Y58" s="175">
        <f>SUM(Y46:Y57)</f>
        <v>103031.28000000006</v>
      </c>
      <c r="Z58" s="175">
        <f>SUM(Z46:Z57)</f>
        <v>0</v>
      </c>
    </row>
    <row r="59" spans="1:11" ht="18.75">
      <c r="A59" s="295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298">
        <f>ROUND(G59*C42,2)</f>
        <v>8360.4</v>
      </c>
      <c r="I59" s="252"/>
      <c r="J59" s="232"/>
      <c r="K59" s="294"/>
    </row>
    <row r="60" spans="1:11" ht="48" customHeight="1">
      <c r="A60" s="295" t="s">
        <v>422</v>
      </c>
      <c r="B60" s="663" t="s">
        <v>423</v>
      </c>
      <c r="C60" s="651"/>
      <c r="D60" s="651"/>
      <c r="E60" s="651"/>
      <c r="F60" s="651"/>
      <c r="G60" s="297">
        <v>2.2</v>
      </c>
      <c r="H60" s="298">
        <f>ROUND(G60*C42,2)</f>
        <v>9835.76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295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4915.9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447</v>
      </c>
      <c r="C69" s="629"/>
      <c r="D69" s="629"/>
      <c r="E69" s="629"/>
      <c r="F69" s="630"/>
      <c r="G69" s="299"/>
      <c r="H69" s="303"/>
      <c r="I69" s="252"/>
      <c r="J69" s="232"/>
      <c r="K69" s="232"/>
    </row>
    <row r="70" spans="1:11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252"/>
      <c r="J70" s="232"/>
      <c r="K70" s="232"/>
    </row>
    <row r="71" spans="1:11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304"/>
      <c r="J71" s="232"/>
      <c r="K71" s="232"/>
    </row>
    <row r="72" spans="1:11" ht="12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'09 14 г'!G83:H83</f>
        <v>-123493.29199999991</v>
      </c>
      <c r="H82" s="638"/>
      <c r="I82" s="637">
        <f>'09 14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-100037.88599999991</v>
      </c>
      <c r="H83" s="638"/>
      <c r="I83" s="642">
        <f>I82+I53-K53</f>
        <v>0</v>
      </c>
      <c r="J83" s="638"/>
      <c r="K83" s="232"/>
      <c r="L83" s="308">
        <f>G83</f>
        <v>-100037.88599999991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168234.13999999998</v>
      </c>
      <c r="H87" s="638"/>
      <c r="I87" s="637">
        <f>N47</f>
        <v>167327.87000000002</v>
      </c>
      <c r="J87" s="638"/>
      <c r="K87" s="232"/>
      <c r="L87" s="319">
        <f>G87-I87+H47-I47</f>
        <v>-5.690000000038708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18.75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14:D15"/>
    <mergeCell ref="A35:K36"/>
    <mergeCell ref="V44:Z44"/>
    <mergeCell ref="B47:F47"/>
    <mergeCell ref="B48:F48"/>
    <mergeCell ref="B49:F49"/>
    <mergeCell ref="B50:F50"/>
    <mergeCell ref="B53:F53"/>
    <mergeCell ref="B54:C54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L85:P85"/>
    <mergeCell ref="G86:H86"/>
    <mergeCell ref="I86:J86"/>
    <mergeCell ref="I80:J80"/>
    <mergeCell ref="G81:H81"/>
    <mergeCell ref="I81:J81"/>
    <mergeCell ref="C87:F87"/>
    <mergeCell ref="G87:H87"/>
    <mergeCell ref="I87:J87"/>
    <mergeCell ref="B83:F83"/>
    <mergeCell ref="G83:H83"/>
    <mergeCell ref="I83:J83"/>
  </mergeCells>
  <conditionalFormatting sqref="M47">
    <cfRule type="cellIs" priority="6" dxfId="93" operator="equal" stopIfTrue="1">
      <formula>0</formula>
    </cfRule>
  </conditionalFormatting>
  <conditionalFormatting sqref="M47">
    <cfRule type="cellIs" priority="5" dxfId="94" operator="equal" stopIfTrue="1">
      <formula>0</formula>
    </cfRule>
  </conditionalFormatting>
  <conditionalFormatting sqref="M47:N47">
    <cfRule type="cellIs" priority="4" dxfId="95" operator="equal" stopIfTrue="1">
      <formula>0</formula>
    </cfRule>
  </conditionalFormatting>
  <conditionalFormatting sqref="N47">
    <cfRule type="cellIs" priority="1" dxfId="96" operator="equal" stopIfTrue="1">
      <formula>0</formula>
    </cfRule>
    <cfRule type="cellIs" priority="2" dxfId="93" operator="equal" stopIfTrue="1">
      <formula>326166</formula>
    </cfRule>
    <cfRule type="cellIs" priority="3" dxfId="7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8"/>
  <sheetViews>
    <sheetView view="pageBreakPreview" zoomScale="80" zoomScaleSheetLayoutView="80" zoomScalePageLayoutView="0" workbookViewId="0" topLeftCell="A51">
      <selection activeCell="Q72" sqref="Q72"/>
    </sheetView>
  </sheetViews>
  <sheetFormatPr defaultColWidth="9.140625" defaultRowHeight="15" outlineLevelCol="1"/>
  <cols>
    <col min="1" max="1" width="9.8515625" style="265" bestFit="1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851562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27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28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11" ht="18" customHeight="1">
      <c r="A43" s="252"/>
      <c r="B43" s="253" t="s">
        <v>402</v>
      </c>
      <c r="C43" s="255" t="s">
        <v>446</v>
      </c>
      <c r="D43" s="252" t="s">
        <v>461</v>
      </c>
      <c r="E43" s="252"/>
      <c r="F43" s="252"/>
      <c r="G43" s="253"/>
      <c r="H43" s="253"/>
      <c r="I43" s="252"/>
      <c r="J43" s="232"/>
      <c r="K43" s="232"/>
    </row>
    <row r="44" spans="1:26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V44" s="655" t="s">
        <v>454</v>
      </c>
      <c r="W44" s="656"/>
      <c r="X44" s="656"/>
      <c r="Y44" s="656"/>
      <c r="Z44" s="657"/>
    </row>
    <row r="45" spans="1:26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24" t="s">
        <v>407</v>
      </c>
      <c r="N45" s="260"/>
      <c r="O45" s="260"/>
      <c r="P45" s="260"/>
      <c r="Q45" s="260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71382.95000000001</v>
      </c>
      <c r="J47" s="270">
        <f>J50+J49</f>
        <v>89871.284</v>
      </c>
      <c r="K47" s="270">
        <f>I47-J47</f>
        <v>-18488.333999999988</v>
      </c>
      <c r="M47" s="334">
        <v>167327.87000000002</v>
      </c>
      <c r="N47" s="334">
        <v>159027.96</v>
      </c>
      <c r="O47" s="335">
        <v>71064.49</v>
      </c>
      <c r="P47" s="335">
        <v>318.46000000000004</v>
      </c>
      <c r="Q47" s="336">
        <v>6265.829999999999</v>
      </c>
      <c r="R47" s="337">
        <v>6888.009999999999</v>
      </c>
      <c r="S47" s="228">
        <v>10447.24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42338.474</v>
      </c>
      <c r="K49" s="275">
        <f>I49-J49</f>
        <v>0.006000000001222361</v>
      </c>
      <c r="N49" s="276"/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29044.47000000001</v>
      </c>
      <c r="J50" s="275">
        <f>H66</f>
        <v>47532.81</v>
      </c>
      <c r="K50" s="275">
        <f>I50-J50</f>
        <v>-18488.33999999999</v>
      </c>
      <c r="N50" s="277"/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170" t="s">
        <v>471</v>
      </c>
      <c r="V51" s="186">
        <v>10359.960000000003</v>
      </c>
      <c r="W51" s="186">
        <v>6266.7</v>
      </c>
      <c r="X51" s="186">
        <v>6147.169999999999</v>
      </c>
      <c r="Y51" s="171">
        <v>10479.490000000005</v>
      </c>
      <c r="Z51" s="172"/>
    </row>
    <row r="52" spans="1:26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170" t="s">
        <v>472</v>
      </c>
      <c r="V52" s="186">
        <v>10479.490000000005</v>
      </c>
      <c r="W52" s="186">
        <v>6266.7</v>
      </c>
      <c r="X52" s="186">
        <v>6779.209999999999</v>
      </c>
      <c r="Y52" s="171">
        <v>9966.980000000007</v>
      </c>
      <c r="Z52" s="172"/>
    </row>
    <row r="53" spans="1:26" ht="18" customHeight="1">
      <c r="A53" s="232"/>
      <c r="B53" s="658" t="s">
        <v>454</v>
      </c>
      <c r="C53" s="658"/>
      <c r="D53" s="658"/>
      <c r="E53" s="658"/>
      <c r="F53" s="662"/>
      <c r="G53" s="282">
        <f>'10 14 г'!J53</f>
        <v>11069.420000000007</v>
      </c>
      <c r="H53" s="282">
        <f>Q47</f>
        <v>6265.829999999999</v>
      </c>
      <c r="I53" s="282">
        <f>R47</f>
        <v>6888.009999999999</v>
      </c>
      <c r="J53" s="282">
        <f>H53+G53-I53</f>
        <v>10447.240000000009</v>
      </c>
      <c r="K53" s="282">
        <f>I53</f>
        <v>6888.009999999999</v>
      </c>
      <c r="N53" s="281"/>
      <c r="U53" s="170" t="s">
        <v>473</v>
      </c>
      <c r="V53" s="186">
        <v>9966.980000000007</v>
      </c>
      <c r="W53" s="186">
        <v>6265.2</v>
      </c>
      <c r="X53" s="186">
        <v>6140.85</v>
      </c>
      <c r="Y53" s="171">
        <v>10091.330000000007</v>
      </c>
      <c r="Z53" s="172"/>
    </row>
    <row r="54" spans="1:27" ht="18" customHeight="1">
      <c r="A54" s="232"/>
      <c r="B54" s="669"/>
      <c r="C54" s="669"/>
      <c r="D54" s="275"/>
      <c r="E54" s="275"/>
      <c r="F54" s="252"/>
      <c r="G54" s="253"/>
      <c r="H54" s="253"/>
      <c r="I54" s="252"/>
      <c r="J54" s="232"/>
      <c r="K54" s="232"/>
      <c r="N54" s="281"/>
      <c r="U54" s="170" t="s">
        <v>474</v>
      </c>
      <c r="V54" s="186">
        <v>10091.330000000007</v>
      </c>
      <c r="W54" s="186">
        <v>6265.22</v>
      </c>
      <c r="X54" s="186">
        <v>4838.700000000001</v>
      </c>
      <c r="Y54" s="171">
        <v>11517.850000000006</v>
      </c>
      <c r="Z54" s="172"/>
      <c r="AA54" s="233">
        <v>0.6</v>
      </c>
    </row>
    <row r="55" spans="1:26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170" t="s">
        <v>475</v>
      </c>
      <c r="V55" s="186">
        <v>11517.850000000006</v>
      </c>
      <c r="W55" s="186">
        <v>6266.400000000001</v>
      </c>
      <c r="X55" s="186">
        <v>6714.83</v>
      </c>
      <c r="Y55" s="171">
        <v>11069.420000000007</v>
      </c>
      <c r="Z55" s="172"/>
    </row>
    <row r="56" spans="1:26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170" t="s">
        <v>476</v>
      </c>
      <c r="V56" s="186">
        <f>Y55</f>
        <v>11069.420000000007</v>
      </c>
      <c r="W56" s="186">
        <f>H53</f>
        <v>6265.829999999999</v>
      </c>
      <c r="X56" s="186">
        <f>I53</f>
        <v>6888.009999999999</v>
      </c>
      <c r="Y56" s="171">
        <f>V56+W56-X56</f>
        <v>10447.240000000009</v>
      </c>
      <c r="Z56" s="172"/>
    </row>
    <row r="57" spans="1:26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89871.284</v>
      </c>
      <c r="I57" s="252"/>
      <c r="J57" s="232"/>
      <c r="K57" s="232"/>
      <c r="U57" s="170" t="s">
        <v>477</v>
      </c>
      <c r="V57" s="172"/>
      <c r="W57" s="172"/>
      <c r="X57" s="172"/>
      <c r="Y57" s="171">
        <f>V57+W57-X57</f>
        <v>0</v>
      </c>
      <c r="Z57" s="172"/>
    </row>
    <row r="58" spans="1:26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42338.474</v>
      </c>
      <c r="I58" s="252"/>
      <c r="J58" s="232"/>
      <c r="K58" s="294"/>
      <c r="U58" s="174" t="s">
        <v>478</v>
      </c>
      <c r="V58" s="175">
        <f>SUM(V46:V57)</f>
        <v>112055.90000000005</v>
      </c>
      <c r="W58" s="175">
        <f>SUM(W46:W57)</f>
        <v>68930</v>
      </c>
      <c r="X58" s="175">
        <f>SUM(X46:X57)</f>
        <v>67507.37999999999</v>
      </c>
      <c r="Y58" s="175">
        <f>SUM(Y46:Y57)</f>
        <v>113478.52000000006</v>
      </c>
      <c r="Z58" s="175">
        <f>SUM(Z46:Z57)</f>
        <v>0</v>
      </c>
    </row>
    <row r="59" spans="1:11" ht="18.75">
      <c r="A59" s="325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26">
        <f>ROUND(G59*C42,2)</f>
        <v>8360.4</v>
      </c>
      <c r="I59" s="252"/>
      <c r="J59" s="232"/>
      <c r="K59" s="294"/>
    </row>
    <row r="60" spans="1:11" ht="48" customHeight="1">
      <c r="A60" s="325" t="s">
        <v>422</v>
      </c>
      <c r="B60" s="663" t="s">
        <v>423</v>
      </c>
      <c r="C60" s="651"/>
      <c r="D60" s="651"/>
      <c r="E60" s="651"/>
      <c r="F60" s="651"/>
      <c r="G60" s="324">
        <v>2.2</v>
      </c>
      <c r="H60" s="326">
        <f>ROUND(G60*C42,2)</f>
        <v>9835.76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25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47532.81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517</v>
      </c>
      <c r="C69" s="629"/>
      <c r="D69" s="629"/>
      <c r="E69" s="629"/>
      <c r="F69" s="630"/>
      <c r="G69" s="282" t="s">
        <v>518</v>
      </c>
      <c r="H69" s="303">
        <v>3207.1</v>
      </c>
      <c r="I69" s="252"/>
      <c r="J69" s="232"/>
      <c r="K69" s="232"/>
    </row>
    <row r="70" spans="1:11" ht="18.75" customHeight="1">
      <c r="A70" s="300"/>
      <c r="B70" s="628" t="s">
        <v>519</v>
      </c>
      <c r="C70" s="629"/>
      <c r="D70" s="629"/>
      <c r="E70" s="629"/>
      <c r="F70" s="630"/>
      <c r="G70" s="282" t="s">
        <v>520</v>
      </c>
      <c r="H70" s="303">
        <v>31223.81</v>
      </c>
      <c r="I70" s="252"/>
      <c r="J70" s="232"/>
      <c r="K70" s="232"/>
    </row>
    <row r="71" spans="1:11" ht="18.75" customHeight="1">
      <c r="A71" s="300"/>
      <c r="B71" s="628" t="s">
        <v>521</v>
      </c>
      <c r="C71" s="629"/>
      <c r="D71" s="629"/>
      <c r="E71" s="629"/>
      <c r="F71" s="630"/>
      <c r="G71" s="282"/>
      <c r="H71" s="303">
        <v>492</v>
      </c>
      <c r="I71" s="304"/>
      <c r="J71" s="232"/>
      <c r="K71" s="232"/>
    </row>
    <row r="72" spans="1:11" ht="18.75">
      <c r="A72" s="300"/>
      <c r="B72" s="628" t="s">
        <v>504</v>
      </c>
      <c r="C72" s="629"/>
      <c r="D72" s="629"/>
      <c r="E72" s="629"/>
      <c r="F72" s="630"/>
      <c r="G72" s="299"/>
      <c r="H72" s="303">
        <v>7694</v>
      </c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'10 14 г'!G83:H83</f>
        <v>-100037.88599999991</v>
      </c>
      <c r="H82" s="638"/>
      <c r="I82" s="637">
        <f>'10 14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-111638.2099999999</v>
      </c>
      <c r="H83" s="638"/>
      <c r="I83" s="642">
        <f>I82+I53-K53</f>
        <v>0</v>
      </c>
      <c r="J83" s="638"/>
      <c r="K83" s="232"/>
      <c r="L83" s="308">
        <f>G83</f>
        <v>-111638.2099999999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167327.87000000002</v>
      </c>
      <c r="H87" s="638"/>
      <c r="I87" s="637">
        <f>N47</f>
        <v>159027.96</v>
      </c>
      <c r="J87" s="638"/>
      <c r="K87" s="232"/>
      <c r="L87" s="319">
        <f>G87-I87+H47-I47</f>
        <v>-0.04999999997380655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18.75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14:D15"/>
    <mergeCell ref="A35:K36"/>
    <mergeCell ref="V44:Z44"/>
    <mergeCell ref="B47:F47"/>
    <mergeCell ref="B48:F48"/>
    <mergeCell ref="B49:F49"/>
    <mergeCell ref="B50:F50"/>
    <mergeCell ref="B53:F53"/>
    <mergeCell ref="B54:C54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L85:P85"/>
    <mergeCell ref="G86:H86"/>
    <mergeCell ref="I86:J86"/>
    <mergeCell ref="I80:J80"/>
    <mergeCell ref="G81:H81"/>
    <mergeCell ref="I81:J81"/>
    <mergeCell ref="C87:F87"/>
    <mergeCell ref="G87:H87"/>
    <mergeCell ref="I87:J87"/>
    <mergeCell ref="B83:F83"/>
    <mergeCell ref="G83:H83"/>
    <mergeCell ref="I83:J83"/>
  </mergeCells>
  <conditionalFormatting sqref="M47">
    <cfRule type="cellIs" priority="8" dxfId="93" operator="equal" stopIfTrue="1">
      <formula>0</formula>
    </cfRule>
  </conditionalFormatting>
  <conditionalFormatting sqref="M47">
    <cfRule type="cellIs" priority="7" dxfId="94" operator="equal" stopIfTrue="1">
      <formula>0</formula>
    </cfRule>
  </conditionalFormatting>
  <conditionalFormatting sqref="M47:N47">
    <cfRule type="cellIs" priority="6" dxfId="95" operator="equal" stopIfTrue="1">
      <formula>0</formula>
    </cfRule>
  </conditionalFormatting>
  <conditionalFormatting sqref="N47">
    <cfRule type="cellIs" priority="3" dxfId="96" operator="equal" stopIfTrue="1">
      <formula>0</formula>
    </cfRule>
    <cfRule type="cellIs" priority="4" dxfId="93" operator="equal" stopIfTrue="1">
      <formula>326166</formula>
    </cfRule>
    <cfRule type="cellIs" priority="5" dxfId="7" operator="equal" stopIfTrue="1">
      <formula>0</formula>
    </cfRule>
  </conditionalFormatting>
  <conditionalFormatting sqref="M47:N47">
    <cfRule type="cellIs" priority="1" dxfId="97" operator="equal" stopIfTrue="1">
      <formula>0</formula>
    </cfRule>
    <cfRule type="cellIs" priority="2" dxfId="10" operator="equal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8"/>
  <sheetViews>
    <sheetView view="pageBreakPreview" zoomScale="80" zoomScaleSheetLayoutView="80" zoomScalePageLayoutView="0" workbookViewId="0" topLeftCell="A51">
      <selection activeCell="Q72" sqref="Q72"/>
    </sheetView>
  </sheetViews>
  <sheetFormatPr defaultColWidth="9.140625" defaultRowHeight="15" outlineLevelCol="1"/>
  <cols>
    <col min="1" max="1" width="9.8515625" style="265" bestFit="1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851562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38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39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11" ht="18" customHeight="1">
      <c r="A43" s="252"/>
      <c r="B43" s="253" t="s">
        <v>402</v>
      </c>
      <c r="C43" s="255" t="s">
        <v>271</v>
      </c>
      <c r="D43" s="252" t="s">
        <v>461</v>
      </c>
      <c r="E43" s="252"/>
      <c r="F43" s="252"/>
      <c r="G43" s="253"/>
      <c r="H43" s="253"/>
      <c r="I43" s="252"/>
      <c r="J43" s="232"/>
      <c r="K43" s="232"/>
    </row>
    <row r="44" spans="1:26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V44" s="655" t="s">
        <v>454</v>
      </c>
      <c r="W44" s="656"/>
      <c r="X44" s="656"/>
      <c r="Y44" s="656"/>
      <c r="Z44" s="657"/>
    </row>
    <row r="45" spans="1:26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41" t="s">
        <v>407</v>
      </c>
      <c r="N45" s="260"/>
      <c r="O45" s="260"/>
      <c r="P45" s="260"/>
      <c r="Q45" s="260"/>
      <c r="U45" s="168" t="s">
        <v>461</v>
      </c>
      <c r="V45" s="169" t="s">
        <v>462</v>
      </c>
      <c r="W45" s="169" t="s">
        <v>463</v>
      </c>
      <c r="X45" s="169" t="s">
        <v>8</v>
      </c>
      <c r="Y45" s="169" t="s">
        <v>464</v>
      </c>
      <c r="Z45" s="169" t="s">
        <v>465</v>
      </c>
    </row>
    <row r="46" spans="1:26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170" t="s">
        <v>466</v>
      </c>
      <c r="V46" s="171">
        <v>9024.620000000003</v>
      </c>
      <c r="W46" s="171">
        <v>6266.84</v>
      </c>
      <c r="X46" s="171">
        <v>5530.0599999999995</v>
      </c>
      <c r="Y46" s="171">
        <v>9761.400000000003</v>
      </c>
      <c r="Z46" s="171">
        <v>0</v>
      </c>
    </row>
    <row r="47" spans="1:26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64841.94999999999</v>
      </c>
      <c r="J47" s="270">
        <f>J50+J49</f>
        <v>47254.374</v>
      </c>
      <c r="K47" s="270">
        <f>I47-J47</f>
        <v>17587.575999999986</v>
      </c>
      <c r="M47" s="348">
        <v>159027.96</v>
      </c>
      <c r="N47" s="348">
        <v>157267.62</v>
      </c>
      <c r="O47" s="349">
        <v>64352.23999999999</v>
      </c>
      <c r="P47" s="349">
        <v>489.71</v>
      </c>
      <c r="Q47" s="350"/>
      <c r="R47" s="349">
        <v>3350.4900000000007</v>
      </c>
      <c r="S47" s="228">
        <v>7096.75</v>
      </c>
      <c r="U47" s="170" t="s">
        <v>467</v>
      </c>
      <c r="V47" s="186">
        <v>9761.400000000003</v>
      </c>
      <c r="W47" s="186">
        <v>6266.85</v>
      </c>
      <c r="X47" s="186">
        <v>6385.709999999999</v>
      </c>
      <c r="Y47" s="171">
        <v>9642.540000000005</v>
      </c>
      <c r="Z47" s="172">
        <v>0</v>
      </c>
    </row>
    <row r="48" spans="1:26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170" t="s">
        <v>468</v>
      </c>
      <c r="V48" s="186">
        <v>9642.540000000005</v>
      </c>
      <c r="W48" s="186">
        <v>6266.85</v>
      </c>
      <c r="X48" s="186">
        <v>5928.17</v>
      </c>
      <c r="Y48" s="171">
        <v>9981.220000000005</v>
      </c>
      <c r="Z48" s="186">
        <v>0</v>
      </c>
    </row>
    <row r="49" spans="1:26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42338.474</v>
      </c>
      <c r="K49" s="275">
        <f>I49-J49</f>
        <v>0.006000000001222361</v>
      </c>
      <c r="N49" s="276"/>
      <c r="U49" s="170" t="s">
        <v>469</v>
      </c>
      <c r="V49" s="198">
        <v>9981.220000000005</v>
      </c>
      <c r="W49" s="198">
        <v>6266.719999999999</v>
      </c>
      <c r="X49" s="198">
        <v>6086.85</v>
      </c>
      <c r="Y49" s="171">
        <v>10161.090000000004</v>
      </c>
      <c r="Z49" s="173"/>
    </row>
    <row r="50" spans="1:26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22503.469999999987</v>
      </c>
      <c r="J50" s="275">
        <f>H66</f>
        <v>4915.9</v>
      </c>
      <c r="K50" s="275">
        <f>I50-J50</f>
        <v>17587.569999999985</v>
      </c>
      <c r="N50" s="277"/>
      <c r="U50" s="170" t="s">
        <v>470</v>
      </c>
      <c r="V50" s="186">
        <v>10161.090000000004</v>
      </c>
      <c r="W50" s="186">
        <v>6266.69</v>
      </c>
      <c r="X50" s="186">
        <v>6067.819999999999</v>
      </c>
      <c r="Y50" s="171">
        <v>10359.960000000003</v>
      </c>
      <c r="Z50" s="172"/>
    </row>
    <row r="51" spans="1:26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170" t="s">
        <v>471</v>
      </c>
      <c r="V51" s="186">
        <v>10359.960000000003</v>
      </c>
      <c r="W51" s="186">
        <v>6266.7</v>
      </c>
      <c r="X51" s="186">
        <v>6147.169999999999</v>
      </c>
      <c r="Y51" s="171">
        <v>10479.490000000005</v>
      </c>
      <c r="Z51" s="172"/>
    </row>
    <row r="52" spans="1:26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170" t="s">
        <v>472</v>
      </c>
      <c r="V52" s="186">
        <v>10479.490000000005</v>
      </c>
      <c r="W52" s="186">
        <v>6266.7</v>
      </c>
      <c r="X52" s="186">
        <v>6779.209999999999</v>
      </c>
      <c r="Y52" s="171">
        <v>9966.980000000007</v>
      </c>
      <c r="Z52" s="172"/>
    </row>
    <row r="53" spans="1:26" ht="18" customHeight="1">
      <c r="A53" s="232"/>
      <c r="B53" s="658" t="s">
        <v>454</v>
      </c>
      <c r="C53" s="658"/>
      <c r="D53" s="658"/>
      <c r="E53" s="658"/>
      <c r="F53" s="662"/>
      <c r="G53" s="282">
        <f>'11 14 г'!J53</f>
        <v>10447.240000000009</v>
      </c>
      <c r="H53" s="282">
        <f>Q47</f>
        <v>0</v>
      </c>
      <c r="I53" s="282">
        <f>R47</f>
        <v>3350.4900000000007</v>
      </c>
      <c r="J53" s="282">
        <f>H53+G53-I53</f>
        <v>7096.750000000008</v>
      </c>
      <c r="K53" s="282">
        <f>I53</f>
        <v>3350.4900000000007</v>
      </c>
      <c r="N53" s="281"/>
      <c r="U53" s="170" t="s">
        <v>473</v>
      </c>
      <c r="V53" s="186">
        <v>9966.980000000007</v>
      </c>
      <c r="W53" s="186">
        <v>6265.2</v>
      </c>
      <c r="X53" s="186">
        <v>6140.85</v>
      </c>
      <c r="Y53" s="171">
        <v>10091.330000000007</v>
      </c>
      <c r="Z53" s="172"/>
    </row>
    <row r="54" spans="1:27" ht="18" customHeight="1">
      <c r="A54" s="232"/>
      <c r="B54" s="669"/>
      <c r="C54" s="669"/>
      <c r="D54" s="275"/>
      <c r="E54" s="275"/>
      <c r="F54" s="252"/>
      <c r="G54" s="253"/>
      <c r="H54" s="253"/>
      <c r="I54" s="252"/>
      <c r="J54" s="232"/>
      <c r="K54" s="232"/>
      <c r="N54" s="281"/>
      <c r="U54" s="170" t="s">
        <v>474</v>
      </c>
      <c r="V54" s="186">
        <v>10091.330000000007</v>
      </c>
      <c r="W54" s="186">
        <v>6265.22</v>
      </c>
      <c r="X54" s="186">
        <v>4838.700000000001</v>
      </c>
      <c r="Y54" s="171">
        <v>11517.850000000006</v>
      </c>
      <c r="Z54" s="172"/>
      <c r="AA54" s="233">
        <v>0.6</v>
      </c>
    </row>
    <row r="55" spans="1:26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170" t="s">
        <v>475</v>
      </c>
      <c r="V55" s="186">
        <v>11517.850000000006</v>
      </c>
      <c r="W55" s="186">
        <v>6266.400000000001</v>
      </c>
      <c r="X55" s="186">
        <v>6714.83</v>
      </c>
      <c r="Y55" s="171">
        <v>11069.420000000007</v>
      </c>
      <c r="Z55" s="172"/>
    </row>
    <row r="56" spans="1:26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170" t="s">
        <v>476</v>
      </c>
      <c r="V56" s="186">
        <v>11069.420000000007</v>
      </c>
      <c r="W56" s="186">
        <v>6265.829999999999</v>
      </c>
      <c r="X56" s="186">
        <v>6888.009999999999</v>
      </c>
      <c r="Y56" s="171">
        <v>10447.240000000009</v>
      </c>
      <c r="Z56" s="172"/>
    </row>
    <row r="57" spans="1:26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47254.374</v>
      </c>
      <c r="I57" s="252"/>
      <c r="J57" s="232"/>
      <c r="K57" s="232"/>
      <c r="U57" s="170" t="s">
        <v>477</v>
      </c>
      <c r="V57" s="186">
        <f>Y56</f>
        <v>10447.240000000009</v>
      </c>
      <c r="W57" s="186">
        <f>H53</f>
        <v>0</v>
      </c>
      <c r="X57" s="186">
        <f>I53</f>
        <v>3350.4900000000007</v>
      </c>
      <c r="Y57" s="171">
        <f>V57+W57-X57</f>
        <v>7096.750000000008</v>
      </c>
      <c r="Z57" s="172"/>
    </row>
    <row r="58" spans="1:26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42338.474</v>
      </c>
      <c r="I58" s="252"/>
      <c r="J58" s="232"/>
      <c r="K58" s="294"/>
      <c r="U58" s="174" t="s">
        <v>478</v>
      </c>
      <c r="V58" s="175">
        <f>SUM(V46:V57)</f>
        <v>122503.14000000006</v>
      </c>
      <c r="W58" s="175">
        <f>SUM(W46:W57)</f>
        <v>68930</v>
      </c>
      <c r="X58" s="175">
        <f>SUM(X46:X57)</f>
        <v>70857.87</v>
      </c>
      <c r="Y58" s="175">
        <f>SUM(Y46:Y57)</f>
        <v>120575.27000000008</v>
      </c>
      <c r="Z58" s="175">
        <f>SUM(Z46:Z57)</f>
        <v>0</v>
      </c>
    </row>
    <row r="59" spans="1:11" ht="18.75">
      <c r="A59" s="340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42">
        <f>ROUND(G59*C42,2)</f>
        <v>8360.4</v>
      </c>
      <c r="I59" s="252"/>
      <c r="J59" s="232"/>
      <c r="K59" s="294"/>
    </row>
    <row r="60" spans="1:11" ht="48" customHeight="1">
      <c r="A60" s="340" t="s">
        <v>422</v>
      </c>
      <c r="B60" s="663" t="s">
        <v>423</v>
      </c>
      <c r="C60" s="651"/>
      <c r="D60" s="651"/>
      <c r="E60" s="651"/>
      <c r="F60" s="651"/>
      <c r="G60" s="341">
        <v>2.2</v>
      </c>
      <c r="H60" s="342">
        <f>ROUND(G60*C42,2)</f>
        <v>9835.76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40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4915.9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447</v>
      </c>
      <c r="C69" s="629"/>
      <c r="D69" s="629"/>
      <c r="E69" s="629"/>
      <c r="F69" s="630"/>
      <c r="G69" s="282"/>
      <c r="H69" s="303"/>
      <c r="I69" s="252"/>
      <c r="J69" s="232"/>
      <c r="K69" s="232"/>
    </row>
    <row r="70" spans="1:11" ht="18.75" customHeight="1">
      <c r="A70" s="300"/>
      <c r="B70" s="628" t="s">
        <v>447</v>
      </c>
      <c r="C70" s="629"/>
      <c r="D70" s="629"/>
      <c r="E70" s="629"/>
      <c r="F70" s="630"/>
      <c r="G70" s="282"/>
      <c r="H70" s="303"/>
      <c r="I70" s="252"/>
      <c r="J70" s="232"/>
      <c r="K70" s="232"/>
    </row>
    <row r="71" spans="1:11" ht="18.75" customHeight="1">
      <c r="A71" s="300"/>
      <c r="B71" s="628" t="s">
        <v>447</v>
      </c>
      <c r="C71" s="629"/>
      <c r="D71" s="629"/>
      <c r="E71" s="629"/>
      <c r="F71" s="630"/>
      <c r="G71" s="282"/>
      <c r="H71" s="303"/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'11 14 г'!G83:H83</f>
        <v>-111638.2099999999</v>
      </c>
      <c r="H82" s="638"/>
      <c r="I82" s="637">
        <f>'11 14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-90700.14399999991</v>
      </c>
      <c r="H83" s="638"/>
      <c r="I83" s="642">
        <f>I82+I53-K53</f>
        <v>0</v>
      </c>
      <c r="J83" s="638"/>
      <c r="K83" s="232"/>
      <c r="L83" s="308">
        <f>G83</f>
        <v>-90700.14399999991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159027.96</v>
      </c>
      <c r="H87" s="638"/>
      <c r="I87" s="637">
        <f>N47</f>
        <v>157267.62</v>
      </c>
      <c r="J87" s="638"/>
      <c r="K87" s="232"/>
      <c r="L87" s="319">
        <f>G87-I87+H47-I47</f>
        <v>1.3800000000119326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18.75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87:F87"/>
    <mergeCell ref="G87:H87"/>
    <mergeCell ref="I87:J87"/>
    <mergeCell ref="B83:F83"/>
    <mergeCell ref="G83:H83"/>
    <mergeCell ref="I83:J83"/>
    <mergeCell ref="L85:P85"/>
    <mergeCell ref="G86:H86"/>
    <mergeCell ref="I86:J86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conditionalFormatting sqref="M47">
    <cfRule type="cellIs" priority="13" dxfId="93" operator="equal" stopIfTrue="1">
      <formula>0</formula>
    </cfRule>
  </conditionalFormatting>
  <conditionalFormatting sqref="M47">
    <cfRule type="cellIs" priority="12" dxfId="94" operator="equal" stopIfTrue="1">
      <formula>0</formula>
    </cfRule>
  </conditionalFormatting>
  <conditionalFormatting sqref="M47:N47">
    <cfRule type="cellIs" priority="11" dxfId="95" operator="equal" stopIfTrue="1">
      <formula>0</formula>
    </cfRule>
  </conditionalFormatting>
  <conditionalFormatting sqref="N47">
    <cfRule type="cellIs" priority="8" dxfId="96" operator="equal" stopIfTrue="1">
      <formula>0</formula>
    </cfRule>
    <cfRule type="cellIs" priority="9" dxfId="93" operator="equal" stopIfTrue="1">
      <formula>326166</formula>
    </cfRule>
    <cfRule type="cellIs" priority="10" dxfId="7" operator="equal" stopIfTrue="1">
      <formula>0</formula>
    </cfRule>
  </conditionalFormatting>
  <conditionalFormatting sqref="M47:N47">
    <cfRule type="cellIs" priority="6" dxfId="97" operator="equal" stopIfTrue="1">
      <formula>0</formula>
    </cfRule>
    <cfRule type="cellIs" priority="7" dxfId="10" operator="equal" stopIfTrue="1">
      <formula>0</formula>
    </cfRule>
  </conditionalFormatting>
  <conditionalFormatting sqref="M47:N47">
    <cfRule type="cellIs" priority="3" dxfId="9" operator="equal" stopIfTrue="1">
      <formula>0</formula>
    </cfRule>
    <cfRule type="cellIs" priority="4" dxfId="8" operator="equal" stopIfTrue="1">
      <formula>0</formula>
    </cfRule>
    <cfRule type="cellIs" priority="5" dxfId="7" operator="equal" stopIfTrue="1">
      <formula>0</formula>
    </cfRule>
  </conditionalFormatting>
  <conditionalFormatting sqref="M47:P47 R47">
    <cfRule type="cellIs" priority="2" dxfId="98" operator="greaterThan" stopIfTrue="1">
      <formula>0</formula>
    </cfRule>
  </conditionalFormatting>
  <conditionalFormatting sqref="O47:P47 R47">
    <cfRule type="cellIs" priority="1" dxfId="5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49">
      <selection activeCell="G81" sqref="G81:H81"/>
    </sheetView>
  </sheetViews>
  <sheetFormatPr defaultColWidth="9.140625" defaultRowHeight="15" outlineLevelCol="1"/>
  <cols>
    <col min="1" max="1" width="9.8515625" style="265" bestFit="1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851562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43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44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460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46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48478.06999999999</v>
      </c>
      <c r="J47" s="270">
        <f>J50+J49</f>
        <v>48478.384</v>
      </c>
      <c r="K47" s="270">
        <f>I47-J47</f>
        <v>-0.31400000000576256</v>
      </c>
      <c r="M47" s="366">
        <v>157267.62</v>
      </c>
      <c r="N47" s="366">
        <v>171871.15</v>
      </c>
      <c r="O47" s="367">
        <v>48347.53999999999</v>
      </c>
      <c r="P47" s="367">
        <v>130.53</v>
      </c>
      <c r="Q47" s="230">
        <v>0</v>
      </c>
      <c r="R47" s="367">
        <v>61.38999999999999</v>
      </c>
      <c r="S47" s="368">
        <v>7035.36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42338.484</v>
      </c>
      <c r="K49" s="275">
        <f>I49-J49</f>
        <v>-0.00399999999353895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6139.589999999989</v>
      </c>
      <c r="J50" s="275">
        <f>H66</f>
        <v>6139.9</v>
      </c>
      <c r="K50" s="275">
        <f>I50-J50</f>
        <v>-0.3100000000104046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'12 14 г'!J53</f>
        <v>7096.750000000008</v>
      </c>
      <c r="H53" s="282">
        <f>Q47</f>
        <v>0</v>
      </c>
      <c r="I53" s="282">
        <f>R47</f>
        <v>61.38999999999999</v>
      </c>
      <c r="J53" s="282">
        <f>H53+G53-I53</f>
        <v>7035.360000000008</v>
      </c>
      <c r="K53" s="282">
        <f>I53</f>
        <v>61.38999999999999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69"/>
      <c r="C54" s="669"/>
      <c r="D54" s="275"/>
      <c r="E54" s="275"/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48478.384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42338.484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45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47">
        <f>ROUND(G59*C42,2)</f>
        <v>8360.4</v>
      </c>
      <c r="I59" s="252"/>
      <c r="J59" s="232"/>
      <c r="K59" s="294"/>
    </row>
    <row r="60" spans="1:11" ht="48" customHeight="1">
      <c r="A60" s="345" t="s">
        <v>422</v>
      </c>
      <c r="B60" s="663" t="s">
        <v>423</v>
      </c>
      <c r="C60" s="651"/>
      <c r="D60" s="651"/>
      <c r="E60" s="651"/>
      <c r="F60" s="651"/>
      <c r="G60" s="346">
        <v>2.2</v>
      </c>
      <c r="H60" s="347">
        <f>ROUND(G60*C42,2)+0.01</f>
        <v>9835.77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45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6139.9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523</v>
      </c>
      <c r="C69" s="629"/>
      <c r="D69" s="629"/>
      <c r="E69" s="629"/>
      <c r="F69" s="630"/>
      <c r="G69" s="282"/>
      <c r="H69" s="303">
        <v>1224</v>
      </c>
      <c r="I69" s="252"/>
      <c r="J69" s="232"/>
      <c r="K69" s="232"/>
    </row>
    <row r="70" spans="1:11" ht="18.75" customHeight="1">
      <c r="A70" s="300"/>
      <c r="B70" s="628" t="s">
        <v>447</v>
      </c>
      <c r="C70" s="629"/>
      <c r="D70" s="629"/>
      <c r="E70" s="629"/>
      <c r="F70" s="630"/>
      <c r="G70" s="282"/>
      <c r="H70" s="303"/>
      <c r="I70" s="252"/>
      <c r="J70" s="232"/>
      <c r="K70" s="232"/>
    </row>
    <row r="71" spans="1:11" ht="18.75" customHeight="1">
      <c r="A71" s="300"/>
      <c r="B71" s="628" t="s">
        <v>447</v>
      </c>
      <c r="C71" s="629"/>
      <c r="D71" s="629"/>
      <c r="E71" s="629"/>
      <c r="F71" s="630"/>
      <c r="G71" s="282"/>
      <c r="H71" s="303"/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'12 14 г'!G83:H83</f>
        <v>-90700.14399999991</v>
      </c>
      <c r="H82" s="638"/>
      <c r="I82" s="637">
        <f>'12 14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-90639.06799999993</v>
      </c>
      <c r="H83" s="638"/>
      <c r="I83" s="642">
        <f>I82+I53-K53</f>
        <v>0</v>
      </c>
      <c r="J83" s="638"/>
      <c r="K83" s="232"/>
      <c r="L83" s="308">
        <f>G83</f>
        <v>-90639.06799999993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157267.62</v>
      </c>
      <c r="H87" s="638"/>
      <c r="I87" s="637">
        <f>N47</f>
        <v>171871.15</v>
      </c>
      <c r="J87" s="638"/>
      <c r="K87" s="232"/>
      <c r="L87" s="319">
        <f>G87-I87+H47-I47</f>
        <v>1.3900000000139698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18.75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87:F87"/>
    <mergeCell ref="G87:H87"/>
    <mergeCell ref="I87:J87"/>
    <mergeCell ref="B83:F83"/>
    <mergeCell ref="G83:H83"/>
    <mergeCell ref="I83:J83"/>
    <mergeCell ref="L85:P85"/>
    <mergeCell ref="G86:H86"/>
    <mergeCell ref="I86:J86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conditionalFormatting sqref="M47">
    <cfRule type="cellIs" priority="16" dxfId="93" operator="equal" stopIfTrue="1">
      <formula>0</formula>
    </cfRule>
  </conditionalFormatting>
  <conditionalFormatting sqref="M47">
    <cfRule type="cellIs" priority="15" dxfId="94" operator="equal" stopIfTrue="1">
      <formula>0</formula>
    </cfRule>
  </conditionalFormatting>
  <conditionalFormatting sqref="M47:N47">
    <cfRule type="cellIs" priority="14" dxfId="95" operator="equal" stopIfTrue="1">
      <formula>0</formula>
    </cfRule>
  </conditionalFormatting>
  <conditionalFormatting sqref="N47">
    <cfRule type="cellIs" priority="11" dxfId="96" operator="equal" stopIfTrue="1">
      <formula>0</formula>
    </cfRule>
    <cfRule type="cellIs" priority="12" dxfId="93" operator="equal" stopIfTrue="1">
      <formula>326166</formula>
    </cfRule>
    <cfRule type="cellIs" priority="13" dxfId="7" operator="equal" stopIfTrue="1">
      <formula>0</formula>
    </cfRule>
  </conditionalFormatting>
  <conditionalFormatting sqref="M47:N47">
    <cfRule type="cellIs" priority="9" dxfId="97" operator="equal" stopIfTrue="1">
      <formula>0</formula>
    </cfRule>
    <cfRule type="cellIs" priority="10" dxfId="10" operator="equal" stopIfTrue="1">
      <formula>0</formula>
    </cfRule>
  </conditionalFormatting>
  <conditionalFormatting sqref="M47:N47">
    <cfRule type="cellIs" priority="6" dxfId="9" operator="equal" stopIfTrue="1">
      <formula>0</formula>
    </cfRule>
    <cfRule type="cellIs" priority="7" dxfId="8" operator="equal" stopIfTrue="1">
      <formula>0</formula>
    </cfRule>
    <cfRule type="cellIs" priority="8" dxfId="7" operator="equal" stopIfTrue="1">
      <formula>0</formula>
    </cfRule>
  </conditionalFormatting>
  <conditionalFormatting sqref="M47:P47 R47">
    <cfRule type="cellIs" priority="5" dxfId="98" operator="greaterThan" stopIfTrue="1">
      <formula>0</formula>
    </cfRule>
  </conditionalFormatting>
  <conditionalFormatting sqref="O47:P47 R47">
    <cfRule type="cellIs" priority="4" dxfId="5" operator="greaterThan" stopIfTrue="1">
      <formula>0</formula>
    </cfRule>
  </conditionalFormatting>
  <conditionalFormatting sqref="M47:N47">
    <cfRule type="cellIs" priority="3" dxfId="4" operator="greaterThan" stopIfTrue="1">
      <formula>0</formula>
    </cfRule>
  </conditionalFormatting>
  <conditionalFormatting sqref="O47:P47">
    <cfRule type="cellIs" priority="2" dxfId="19" operator="greaterThan" stopIfTrue="1">
      <formula>0</formula>
    </cfRule>
  </conditionalFormatting>
  <conditionalFormatting sqref="R47">
    <cfRule type="cellIs" priority="1" dxfId="98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54">
      <selection activeCell="G82" sqref="G82:H82"/>
    </sheetView>
  </sheetViews>
  <sheetFormatPr defaultColWidth="9.140625" defaultRowHeight="15" outlineLevelCol="1"/>
  <cols>
    <col min="1" max="1" width="9.8515625" style="265" bestFit="1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851562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64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65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483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61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76301.31</v>
      </c>
      <c r="J47" s="270">
        <f>J50+J49</f>
        <v>50592.234</v>
      </c>
      <c r="K47" s="270">
        <f>I47-J47</f>
        <v>25709.076</v>
      </c>
      <c r="M47" s="374">
        <v>171871.15</v>
      </c>
      <c r="N47" s="374">
        <v>158651.45999999996</v>
      </c>
      <c r="O47" s="375">
        <v>76206.89</v>
      </c>
      <c r="P47" s="375">
        <v>94.42</v>
      </c>
      <c r="Q47" s="376">
        <v>0</v>
      </c>
      <c r="R47" s="375">
        <v>29.95</v>
      </c>
      <c r="S47" s="228">
        <v>7005.41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42338.484</v>
      </c>
      <c r="K49" s="275">
        <f>I49-J49</f>
        <v>-0.00399999999353895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33962.829999999994</v>
      </c>
      <c r="J50" s="275">
        <f>H66</f>
        <v>8253.75</v>
      </c>
      <c r="K50" s="275">
        <f>I50-J50</f>
        <v>25709.079999999994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'01 15 г'!J53</f>
        <v>7035.360000000008</v>
      </c>
      <c r="H53" s="282">
        <f>Q47</f>
        <v>0</v>
      </c>
      <c r="I53" s="282">
        <f>R47</f>
        <v>29.95</v>
      </c>
      <c r="J53" s="282">
        <f>H53+G53-I53</f>
        <v>7005.410000000008</v>
      </c>
      <c r="K53" s="282">
        <f>I53</f>
        <v>29.95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69"/>
      <c r="C54" s="669"/>
      <c r="D54" s="275"/>
      <c r="E54" s="275"/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50592.234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42338.484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62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63">
        <f>ROUND(G59*C42,2)</f>
        <v>8360.4</v>
      </c>
      <c r="I59" s="252"/>
      <c r="J59" s="232"/>
      <c r="K59" s="294"/>
    </row>
    <row r="60" spans="1:11" ht="48" customHeight="1">
      <c r="A60" s="362" t="s">
        <v>422</v>
      </c>
      <c r="B60" s="663" t="s">
        <v>423</v>
      </c>
      <c r="C60" s="651"/>
      <c r="D60" s="651"/>
      <c r="E60" s="651"/>
      <c r="F60" s="651"/>
      <c r="G60" s="361">
        <v>2.2</v>
      </c>
      <c r="H60" s="363">
        <f>ROUND(G60*C42,2)+0.01</f>
        <v>9835.77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62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8253.75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524</v>
      </c>
      <c r="C69" s="629"/>
      <c r="D69" s="629"/>
      <c r="E69" s="629"/>
      <c r="F69" s="630"/>
      <c r="G69" s="282"/>
      <c r="H69" s="303">
        <v>977.15</v>
      </c>
      <c r="I69" s="252"/>
      <c r="J69" s="232"/>
      <c r="K69" s="232"/>
    </row>
    <row r="70" spans="1:11" ht="18.75" customHeight="1">
      <c r="A70" s="300"/>
      <c r="B70" s="628" t="s">
        <v>525</v>
      </c>
      <c r="C70" s="629"/>
      <c r="D70" s="629"/>
      <c r="E70" s="629"/>
      <c r="F70" s="630"/>
      <c r="G70" s="282" t="s">
        <v>526</v>
      </c>
      <c r="H70" s="303">
        <v>2360.7</v>
      </c>
      <c r="I70" s="252"/>
      <c r="J70" s="232"/>
      <c r="K70" s="232"/>
    </row>
    <row r="71" spans="1:11" ht="18.75" customHeight="1">
      <c r="A71" s="300"/>
      <c r="B71" s="628" t="s">
        <v>447</v>
      </c>
      <c r="C71" s="629"/>
      <c r="D71" s="629"/>
      <c r="E71" s="629"/>
      <c r="F71" s="630"/>
      <c r="G71" s="282"/>
      <c r="H71" s="303"/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'01 15 г'!G83:H83</f>
        <v>-90639.06799999993</v>
      </c>
      <c r="H82" s="638"/>
      <c r="I82" s="637">
        <f>'01 15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-64900.04199999993</v>
      </c>
      <c r="H83" s="638"/>
      <c r="I83" s="642">
        <f>I82+I53-K53</f>
        <v>0</v>
      </c>
      <c r="J83" s="638"/>
      <c r="K83" s="232"/>
      <c r="L83" s="308">
        <f>G83</f>
        <v>-64900.04199999993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171871.15</v>
      </c>
      <c r="H87" s="638"/>
      <c r="I87" s="637">
        <f>N47</f>
        <v>158651.45999999996</v>
      </c>
      <c r="J87" s="638"/>
      <c r="K87" s="232"/>
      <c r="L87" s="319">
        <f>G87-I87+H47-I47</f>
        <v>1.3700000000389991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0.75" customHeight="1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14:D15"/>
    <mergeCell ref="A35:K36"/>
    <mergeCell ref="V44:Z44"/>
    <mergeCell ref="B47:F47"/>
    <mergeCell ref="B48:F48"/>
    <mergeCell ref="B49:F49"/>
    <mergeCell ref="B50:F50"/>
    <mergeCell ref="B53:F53"/>
    <mergeCell ref="B54:C54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L85:P85"/>
    <mergeCell ref="G86:H86"/>
    <mergeCell ref="I86:J86"/>
    <mergeCell ref="I80:J80"/>
    <mergeCell ref="G81:H81"/>
    <mergeCell ref="I81:J81"/>
    <mergeCell ref="C87:F87"/>
    <mergeCell ref="G87:H87"/>
    <mergeCell ref="I87:J87"/>
    <mergeCell ref="B83:F83"/>
    <mergeCell ref="G83:H83"/>
    <mergeCell ref="I83:J83"/>
  </mergeCells>
  <conditionalFormatting sqref="M47">
    <cfRule type="cellIs" priority="16" dxfId="93" operator="equal" stopIfTrue="1">
      <formula>0</formula>
    </cfRule>
  </conditionalFormatting>
  <conditionalFormatting sqref="M47">
    <cfRule type="cellIs" priority="15" dxfId="94" operator="equal" stopIfTrue="1">
      <formula>0</formula>
    </cfRule>
  </conditionalFormatting>
  <conditionalFormatting sqref="M47:N47">
    <cfRule type="cellIs" priority="14" dxfId="95" operator="equal" stopIfTrue="1">
      <formula>0</formula>
    </cfRule>
  </conditionalFormatting>
  <conditionalFormatting sqref="N47">
    <cfRule type="cellIs" priority="11" dxfId="96" operator="equal" stopIfTrue="1">
      <formula>0</formula>
    </cfRule>
    <cfRule type="cellIs" priority="12" dxfId="93" operator="equal" stopIfTrue="1">
      <formula>326166</formula>
    </cfRule>
    <cfRule type="cellIs" priority="13" dxfId="7" operator="equal" stopIfTrue="1">
      <formula>0</formula>
    </cfRule>
  </conditionalFormatting>
  <conditionalFormatting sqref="M47:N47">
    <cfRule type="cellIs" priority="9" dxfId="97" operator="equal" stopIfTrue="1">
      <formula>0</formula>
    </cfRule>
    <cfRule type="cellIs" priority="10" dxfId="10" operator="equal" stopIfTrue="1">
      <formula>0</formula>
    </cfRule>
  </conditionalFormatting>
  <conditionalFormatting sqref="M47:N47">
    <cfRule type="cellIs" priority="6" dxfId="9" operator="equal" stopIfTrue="1">
      <formula>0</formula>
    </cfRule>
    <cfRule type="cellIs" priority="7" dxfId="8" operator="equal" stopIfTrue="1">
      <formula>0</formula>
    </cfRule>
    <cfRule type="cellIs" priority="8" dxfId="7" operator="equal" stopIfTrue="1">
      <formula>0</formula>
    </cfRule>
  </conditionalFormatting>
  <conditionalFormatting sqref="M47:P47 R47">
    <cfRule type="cellIs" priority="5" dxfId="98" operator="greaterThan" stopIfTrue="1">
      <formula>0</formula>
    </cfRule>
  </conditionalFormatting>
  <conditionalFormatting sqref="O47:P47 R47">
    <cfRule type="cellIs" priority="4" dxfId="5" operator="greaterThan" stopIfTrue="1">
      <formula>0</formula>
    </cfRule>
  </conditionalFormatting>
  <conditionalFormatting sqref="M47:N47">
    <cfRule type="cellIs" priority="3" dxfId="4" operator="greaterThan" stopIfTrue="1">
      <formula>0</formula>
    </cfRule>
  </conditionalFormatting>
  <conditionalFormatting sqref="O47:P47">
    <cfRule type="cellIs" priority="2" dxfId="19" operator="greaterThan" stopIfTrue="1">
      <formula>0</formula>
    </cfRule>
  </conditionalFormatting>
  <conditionalFormatting sqref="R47">
    <cfRule type="cellIs" priority="1" dxfId="98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48">
      <selection activeCell="G82" sqref="G82:H82"/>
    </sheetView>
  </sheetViews>
  <sheetFormatPr defaultColWidth="9.140625" defaultRowHeight="15" outlineLevelCol="1"/>
  <cols>
    <col min="1" max="1" width="9.8515625" style="265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710937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72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73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484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69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62227.89</v>
      </c>
      <c r="J47" s="270">
        <f>J50+J49</f>
        <v>47254.384</v>
      </c>
      <c r="K47" s="270">
        <f>I47-J47</f>
        <v>14973.506000000001</v>
      </c>
      <c r="M47" s="383">
        <v>158651.45999999996</v>
      </c>
      <c r="N47" s="383">
        <v>159505.19</v>
      </c>
      <c r="O47" s="384">
        <v>61805.46</v>
      </c>
      <c r="P47" s="384">
        <v>422.42999999999995</v>
      </c>
      <c r="Q47" s="385"/>
      <c r="R47" s="384">
        <v>687.27</v>
      </c>
      <c r="S47" s="228">
        <v>6318.14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42338.484</v>
      </c>
      <c r="K49" s="275">
        <f>I49-J49</f>
        <v>-0.00399999999353895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19889.409999999996</v>
      </c>
      <c r="J50" s="275">
        <f>H66</f>
        <v>4915.9</v>
      </c>
      <c r="K50" s="275">
        <f>I50-J50</f>
        <v>14973.509999999997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'02 15 г'!J53</f>
        <v>7005.410000000008</v>
      </c>
      <c r="H53" s="282">
        <f>Q47</f>
        <v>0</v>
      </c>
      <c r="I53" s="282">
        <f>R47</f>
        <v>687.27</v>
      </c>
      <c r="J53" s="282">
        <f>H53+G53-I53</f>
        <v>6318.1400000000085</v>
      </c>
      <c r="K53" s="282">
        <f>I53+D54</f>
        <v>4231.02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80" t="s">
        <v>527</v>
      </c>
      <c r="C54" s="680"/>
      <c r="D54" s="377">
        <v>3543.75</v>
      </c>
      <c r="E54" s="377" t="s">
        <v>528</v>
      </c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47254.384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42338.484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70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71">
        <f>ROUND(G59*C42,2)</f>
        <v>8360.4</v>
      </c>
      <c r="I59" s="252"/>
      <c r="J59" s="232"/>
      <c r="K59" s="294"/>
    </row>
    <row r="60" spans="1:11" ht="48" customHeight="1">
      <c r="A60" s="370" t="s">
        <v>422</v>
      </c>
      <c r="B60" s="663" t="s">
        <v>423</v>
      </c>
      <c r="C60" s="651"/>
      <c r="D60" s="651"/>
      <c r="E60" s="651"/>
      <c r="F60" s="651"/>
      <c r="G60" s="369">
        <v>2.2</v>
      </c>
      <c r="H60" s="371">
        <f>ROUND(G60*C42,2)+0.01</f>
        <v>9835.77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70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4915.9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447</v>
      </c>
      <c r="C69" s="629"/>
      <c r="D69" s="629"/>
      <c r="E69" s="629"/>
      <c r="F69" s="630"/>
      <c r="G69" s="282"/>
      <c r="H69" s="303"/>
      <c r="I69" s="252"/>
      <c r="J69" s="232"/>
      <c r="K69" s="232"/>
    </row>
    <row r="70" spans="1:11" ht="18.75" customHeight="1">
      <c r="A70" s="300"/>
      <c r="B70" s="628" t="s">
        <v>447</v>
      </c>
      <c r="C70" s="629"/>
      <c r="D70" s="629"/>
      <c r="E70" s="629"/>
      <c r="F70" s="630"/>
      <c r="G70" s="282"/>
      <c r="H70" s="303"/>
      <c r="I70" s="252"/>
      <c r="J70" s="232"/>
      <c r="K70" s="232"/>
    </row>
    <row r="71" spans="1:11" ht="18.75" customHeight="1">
      <c r="A71" s="300"/>
      <c r="B71" s="628" t="s">
        <v>447</v>
      </c>
      <c r="C71" s="629"/>
      <c r="D71" s="629"/>
      <c r="E71" s="629"/>
      <c r="F71" s="630"/>
      <c r="G71" s="282"/>
      <c r="H71" s="303"/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'02 15 г'!G83:H83</f>
        <v>-64900.04199999993</v>
      </c>
      <c r="H82" s="638"/>
      <c r="I82" s="637">
        <f>'02 15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-45695.51599999993</v>
      </c>
      <c r="H83" s="638"/>
      <c r="I83" s="642">
        <f>I82+I53-K53+D54</f>
        <v>0</v>
      </c>
      <c r="J83" s="638"/>
      <c r="K83" s="232"/>
      <c r="L83" s="308">
        <f>G83</f>
        <v>-45695.51599999993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158651.45999999996</v>
      </c>
      <c r="H87" s="638"/>
      <c r="I87" s="637">
        <f>N47</f>
        <v>159505.19</v>
      </c>
      <c r="J87" s="638"/>
      <c r="K87" s="232"/>
      <c r="L87" s="319">
        <f>G87-I87+H47-I47</f>
        <v>1.3699999999662396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0.75" customHeight="1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14:D15"/>
    <mergeCell ref="A35:K36"/>
    <mergeCell ref="V44:Z44"/>
    <mergeCell ref="B47:F47"/>
    <mergeCell ref="B48:F48"/>
    <mergeCell ref="B49:F49"/>
    <mergeCell ref="B50:F50"/>
    <mergeCell ref="B53:F53"/>
    <mergeCell ref="B54:C54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L85:P85"/>
    <mergeCell ref="G86:H86"/>
    <mergeCell ref="I86:J86"/>
    <mergeCell ref="I80:J80"/>
    <mergeCell ref="G81:H81"/>
    <mergeCell ref="I81:J81"/>
    <mergeCell ref="C87:F87"/>
    <mergeCell ref="G87:H87"/>
    <mergeCell ref="I87:J87"/>
    <mergeCell ref="B83:F83"/>
    <mergeCell ref="G83:H83"/>
    <mergeCell ref="I83:J83"/>
  </mergeCells>
  <conditionalFormatting sqref="M47">
    <cfRule type="cellIs" priority="16" dxfId="93" operator="equal" stopIfTrue="1">
      <formula>0</formula>
    </cfRule>
  </conditionalFormatting>
  <conditionalFormatting sqref="M47">
    <cfRule type="cellIs" priority="15" dxfId="94" operator="equal" stopIfTrue="1">
      <formula>0</formula>
    </cfRule>
  </conditionalFormatting>
  <conditionalFormatting sqref="M47:N47">
    <cfRule type="cellIs" priority="14" dxfId="95" operator="equal" stopIfTrue="1">
      <formula>0</formula>
    </cfRule>
  </conditionalFormatting>
  <conditionalFormatting sqref="N47">
    <cfRule type="cellIs" priority="11" dxfId="96" operator="equal" stopIfTrue="1">
      <formula>0</formula>
    </cfRule>
    <cfRule type="cellIs" priority="12" dxfId="93" operator="equal" stopIfTrue="1">
      <formula>326166</formula>
    </cfRule>
    <cfRule type="cellIs" priority="13" dxfId="7" operator="equal" stopIfTrue="1">
      <formula>0</formula>
    </cfRule>
  </conditionalFormatting>
  <conditionalFormatting sqref="M47:N47">
    <cfRule type="cellIs" priority="9" dxfId="97" operator="equal" stopIfTrue="1">
      <formula>0</formula>
    </cfRule>
    <cfRule type="cellIs" priority="10" dxfId="10" operator="equal" stopIfTrue="1">
      <formula>0</formula>
    </cfRule>
  </conditionalFormatting>
  <conditionalFormatting sqref="M47:N47">
    <cfRule type="cellIs" priority="6" dxfId="9" operator="equal" stopIfTrue="1">
      <formula>0</formula>
    </cfRule>
    <cfRule type="cellIs" priority="7" dxfId="8" operator="equal" stopIfTrue="1">
      <formula>0</formula>
    </cfRule>
    <cfRule type="cellIs" priority="8" dxfId="7" operator="equal" stopIfTrue="1">
      <formula>0</formula>
    </cfRule>
  </conditionalFormatting>
  <conditionalFormatting sqref="M47:P47 R47">
    <cfRule type="cellIs" priority="5" dxfId="98" operator="greaterThan" stopIfTrue="1">
      <formula>0</formula>
    </cfRule>
  </conditionalFormatting>
  <conditionalFormatting sqref="O47:P47 R47">
    <cfRule type="cellIs" priority="4" dxfId="5" operator="greaterThan" stopIfTrue="1">
      <formula>0</formula>
    </cfRule>
  </conditionalFormatting>
  <conditionalFormatting sqref="M47:N47">
    <cfRule type="cellIs" priority="3" dxfId="4" operator="greaterThan" stopIfTrue="1">
      <formula>0</formula>
    </cfRule>
  </conditionalFormatting>
  <conditionalFormatting sqref="O47:P47">
    <cfRule type="cellIs" priority="2" dxfId="19" operator="greaterThan" stopIfTrue="1">
      <formula>0</formula>
    </cfRule>
  </conditionalFormatting>
  <conditionalFormatting sqref="R47">
    <cfRule type="cellIs" priority="1" dxfId="98" operator="greaterThan" stopIfTrue="1">
      <formula>0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36">
      <selection activeCell="H63" sqref="H63:H64"/>
    </sheetView>
  </sheetViews>
  <sheetFormatPr defaultColWidth="9.140625" defaultRowHeight="15" outlineLevelCol="1"/>
  <cols>
    <col min="1" max="1" width="9.8515625" style="265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710937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78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79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492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81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61224.11000000001</v>
      </c>
      <c r="J47" s="270">
        <f>J50+J49</f>
        <v>48720.583999999995</v>
      </c>
      <c r="K47" s="270">
        <f>I47-J47</f>
        <v>12503.526000000013</v>
      </c>
      <c r="M47" s="391">
        <v>159505.19</v>
      </c>
      <c r="N47" s="391">
        <v>161362.69</v>
      </c>
      <c r="O47" s="392">
        <v>60927.96000000001</v>
      </c>
      <c r="P47" s="392">
        <v>296.15</v>
      </c>
      <c r="Q47" s="385">
        <v>0</v>
      </c>
      <c r="R47" s="384">
        <v>0</v>
      </c>
      <c r="S47" s="228">
        <v>0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42338.484</v>
      </c>
      <c r="K49" s="275">
        <f>I49-J49</f>
        <v>-0.00399999999353895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18885.630000000005</v>
      </c>
      <c r="J50" s="275">
        <f>H66</f>
        <v>6382.099999999999</v>
      </c>
      <c r="K50" s="275">
        <f>I50-J50</f>
        <v>12503.530000000006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'03 15 г'!J53</f>
        <v>6318.1400000000085</v>
      </c>
      <c r="H53" s="282">
        <f>Q47</f>
        <v>0</v>
      </c>
      <c r="I53" s="282">
        <f>R47</f>
        <v>0</v>
      </c>
      <c r="J53" s="282">
        <f>H53+G53-I53</f>
        <v>6318.1400000000085</v>
      </c>
      <c r="K53" s="282">
        <f>I53+D54</f>
        <v>0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80"/>
      <c r="C54" s="680"/>
      <c r="D54" s="377"/>
      <c r="E54" s="377"/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48720.583999999995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42338.484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80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82">
        <f>ROUND(G59*C42,2)</f>
        <v>8360.4</v>
      </c>
      <c r="I59" s="252"/>
      <c r="J59" s="232"/>
      <c r="K59" s="294"/>
    </row>
    <row r="60" spans="1:11" ht="48" customHeight="1">
      <c r="A60" s="380" t="s">
        <v>422</v>
      </c>
      <c r="B60" s="663" t="s">
        <v>423</v>
      </c>
      <c r="C60" s="651"/>
      <c r="D60" s="651"/>
      <c r="E60" s="651"/>
      <c r="F60" s="651"/>
      <c r="G60" s="381">
        <v>2.2</v>
      </c>
      <c r="H60" s="382">
        <f>ROUND(G60*C42,2)+0.01</f>
        <v>9835.77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80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6382.099999999999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529</v>
      </c>
      <c r="C69" s="629"/>
      <c r="D69" s="629"/>
      <c r="E69" s="629"/>
      <c r="F69" s="630"/>
      <c r="G69" s="282"/>
      <c r="H69" s="303">
        <v>32.2</v>
      </c>
      <c r="I69" s="252"/>
      <c r="J69" s="232"/>
      <c r="K69" s="232"/>
    </row>
    <row r="70" spans="1:11" ht="18.75" customHeight="1">
      <c r="A70" s="300"/>
      <c r="B70" s="628" t="s">
        <v>530</v>
      </c>
      <c r="C70" s="629"/>
      <c r="D70" s="629"/>
      <c r="E70" s="629"/>
      <c r="F70" s="630"/>
      <c r="G70" s="282"/>
      <c r="H70" s="303">
        <v>178</v>
      </c>
      <c r="I70" s="252"/>
      <c r="J70" s="232"/>
      <c r="K70" s="232"/>
    </row>
    <row r="71" spans="1:11" ht="18.75" customHeight="1">
      <c r="A71" s="300"/>
      <c r="B71" s="628" t="s">
        <v>531</v>
      </c>
      <c r="C71" s="629"/>
      <c r="D71" s="629"/>
      <c r="E71" s="629"/>
      <c r="F71" s="630"/>
      <c r="G71" s="282"/>
      <c r="H71" s="303">
        <v>1256</v>
      </c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'03 15 г'!G83:H83</f>
        <v>-45695.51599999993</v>
      </c>
      <c r="H82" s="638"/>
      <c r="I82" s="637">
        <f>'03 15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-33191.98999999992</v>
      </c>
      <c r="H83" s="638"/>
      <c r="I83" s="642">
        <f>I82+I53-K53+D54</f>
        <v>0</v>
      </c>
      <c r="J83" s="638"/>
      <c r="K83" s="232"/>
      <c r="L83" s="308">
        <f>G83</f>
        <v>-33191.98999999992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159505.19</v>
      </c>
      <c r="H87" s="638"/>
      <c r="I87" s="637">
        <f>N47</f>
        <v>161362.69</v>
      </c>
      <c r="J87" s="638"/>
      <c r="K87" s="232"/>
      <c r="L87" s="319">
        <f>G87-I87+H47-I47</f>
        <v>1.3799999999973807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0.75" customHeight="1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87:F87"/>
    <mergeCell ref="G87:H87"/>
    <mergeCell ref="I87:J87"/>
    <mergeCell ref="B83:F83"/>
    <mergeCell ref="G83:H83"/>
    <mergeCell ref="I83:J83"/>
    <mergeCell ref="L85:P85"/>
    <mergeCell ref="G86:H86"/>
    <mergeCell ref="I86:J86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conditionalFormatting sqref="M47">
    <cfRule type="cellIs" priority="19" dxfId="93" operator="equal" stopIfTrue="1">
      <formula>0</formula>
    </cfRule>
  </conditionalFormatting>
  <conditionalFormatting sqref="M47">
    <cfRule type="cellIs" priority="18" dxfId="94" operator="equal" stopIfTrue="1">
      <formula>0</formula>
    </cfRule>
  </conditionalFormatting>
  <conditionalFormatting sqref="M47:N47">
    <cfRule type="cellIs" priority="17" dxfId="95" operator="equal" stopIfTrue="1">
      <formula>0</formula>
    </cfRule>
  </conditionalFormatting>
  <conditionalFormatting sqref="N47">
    <cfRule type="cellIs" priority="14" dxfId="96" operator="equal" stopIfTrue="1">
      <formula>0</formula>
    </cfRule>
    <cfRule type="cellIs" priority="15" dxfId="93" operator="equal" stopIfTrue="1">
      <formula>326166</formula>
    </cfRule>
    <cfRule type="cellIs" priority="16" dxfId="7" operator="equal" stopIfTrue="1">
      <formula>0</formula>
    </cfRule>
  </conditionalFormatting>
  <conditionalFormatting sqref="M47:N47">
    <cfRule type="cellIs" priority="12" dxfId="97" operator="equal" stopIfTrue="1">
      <formula>0</formula>
    </cfRule>
    <cfRule type="cellIs" priority="13" dxfId="10" operator="equal" stopIfTrue="1">
      <formula>0</formula>
    </cfRule>
  </conditionalFormatting>
  <conditionalFormatting sqref="M47:N47">
    <cfRule type="cellIs" priority="9" dxfId="9" operator="equal" stopIfTrue="1">
      <formula>0</formula>
    </cfRule>
    <cfRule type="cellIs" priority="10" dxfId="8" operator="equal" stopIfTrue="1">
      <formula>0</formula>
    </cfRule>
    <cfRule type="cellIs" priority="11" dxfId="7" operator="equal" stopIfTrue="1">
      <formula>0</formula>
    </cfRule>
  </conditionalFormatting>
  <conditionalFormatting sqref="R47 M47:N47">
    <cfRule type="cellIs" priority="8" dxfId="98" operator="greaterThan" stopIfTrue="1">
      <formula>0</formula>
    </cfRule>
  </conditionalFormatting>
  <conditionalFormatting sqref="R47">
    <cfRule type="cellIs" priority="7" dxfId="5" operator="greaterThan" stopIfTrue="1">
      <formula>0</formula>
    </cfRule>
  </conditionalFormatting>
  <conditionalFormatting sqref="M47:N47">
    <cfRule type="cellIs" priority="6" dxfId="4" operator="greaterThan" stopIfTrue="1">
      <formula>0</formula>
    </cfRule>
  </conditionalFormatting>
  <conditionalFormatting sqref="R47">
    <cfRule type="cellIs" priority="4" dxfId="98" operator="greaterThan" stopIfTrue="1">
      <formula>0</formula>
    </cfRule>
  </conditionalFormatting>
  <conditionalFormatting sqref="M47:N47">
    <cfRule type="cellIs" priority="3" dxfId="99" operator="greaterThan" stopIfTrue="1">
      <formula>15</formula>
    </cfRule>
  </conditionalFormatting>
  <conditionalFormatting sqref="M47:N47">
    <cfRule type="cellIs" priority="1" dxfId="100" operator="greaterThan" stopIfTrue="1">
      <formula>15</formula>
    </cfRule>
    <cfRule type="cellIs" priority="2" dxfId="98" operator="greaterThan" stopIfTrue="1">
      <formula>15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54">
      <selection activeCell="I87" sqref="I87:J87"/>
    </sheetView>
  </sheetViews>
  <sheetFormatPr defaultColWidth="9.140625" defaultRowHeight="15" outlineLevelCol="1"/>
  <cols>
    <col min="1" max="1" width="9.8515625" style="265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710937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89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90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4470.8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470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86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410</v>
      </c>
      <c r="P46" s="267" t="s">
        <v>409</v>
      </c>
      <c r="Q46" s="267" t="s">
        <v>455</v>
      </c>
      <c r="R46" s="267" t="s">
        <v>411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63082.990000000005</v>
      </c>
      <c r="I47" s="269">
        <f>P47+O47</f>
        <v>59582.75999999999</v>
      </c>
      <c r="J47" s="270">
        <f>J50+J49</f>
        <v>49555.494</v>
      </c>
      <c r="K47" s="270">
        <f>I47-J47</f>
        <v>10027.265999999989</v>
      </c>
      <c r="M47" s="398">
        <v>161362.69</v>
      </c>
      <c r="N47" s="398">
        <v>164861.55000000002</v>
      </c>
      <c r="O47" s="399">
        <v>59251.54999999999</v>
      </c>
      <c r="P47" s="399">
        <v>331.21000000000004</v>
      </c>
      <c r="Q47" s="399">
        <v>0</v>
      </c>
      <c r="R47" s="399">
        <v>27.6</v>
      </c>
      <c r="S47" s="399">
        <v>6290.54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ROUND(G49*C42,2)</f>
        <v>42338.48</v>
      </c>
      <c r="I49" s="275">
        <f>H49</f>
        <v>42338.48</v>
      </c>
      <c r="J49" s="275">
        <f>H58</f>
        <v>42338.484</v>
      </c>
      <c r="K49" s="275">
        <f>I49-J49</f>
        <v>-0.00399999999353895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ROUND(G50*C42,2)</f>
        <v>20744.51</v>
      </c>
      <c r="I50" s="275">
        <f>I47-I49</f>
        <v>17244.279999999984</v>
      </c>
      <c r="J50" s="275">
        <f>H66</f>
        <v>7217.009999999999</v>
      </c>
      <c r="K50" s="275">
        <f>I50-J50</f>
        <v>10027.269999999986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'04 15 г'!J53</f>
        <v>6318.1400000000085</v>
      </c>
      <c r="H53" s="282">
        <f>Q47</f>
        <v>0</v>
      </c>
      <c r="I53" s="282">
        <f>R47</f>
        <v>27.6</v>
      </c>
      <c r="J53" s="282">
        <f>H53+G53-I53</f>
        <v>6290.540000000008</v>
      </c>
      <c r="K53" s="282">
        <f>I53+D54</f>
        <v>27.6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80"/>
      <c r="C54" s="680"/>
      <c r="D54" s="377"/>
      <c r="E54" s="377"/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49555.494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293">
        <f>H59+H60+H61+H63+H65</f>
        <v>42338.484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87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88">
        <f>ROUND(G59*C42,2)</f>
        <v>8360.4</v>
      </c>
      <c r="I59" s="252"/>
      <c r="J59" s="232"/>
      <c r="K59" s="294"/>
    </row>
    <row r="60" spans="1:11" ht="48" customHeight="1">
      <c r="A60" s="387" t="s">
        <v>422</v>
      </c>
      <c r="B60" s="663" t="s">
        <v>423</v>
      </c>
      <c r="C60" s="651"/>
      <c r="D60" s="651"/>
      <c r="E60" s="651"/>
      <c r="F60" s="651"/>
      <c r="G60" s="386">
        <v>2.2</v>
      </c>
      <c r="H60" s="388">
        <f>ROUND(G60*C42,2)+0.01</f>
        <v>9835.77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ROUND(G61*C42,2)</f>
        <v>7063.86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5722.624000000001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87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ROUND(G65*C42,2)</f>
        <v>11355.83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7217.009999999999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532</v>
      </c>
      <c r="C69" s="629"/>
      <c r="D69" s="629"/>
      <c r="E69" s="629"/>
      <c r="F69" s="630"/>
      <c r="G69" s="299"/>
      <c r="H69" s="303">
        <v>1370.91</v>
      </c>
      <c r="I69" s="252"/>
      <c r="J69" s="232"/>
      <c r="K69" s="232"/>
    </row>
    <row r="70" spans="1:11" ht="18.75" customHeight="1">
      <c r="A70" s="300"/>
      <c r="B70" s="628" t="s">
        <v>499</v>
      </c>
      <c r="C70" s="629"/>
      <c r="D70" s="629"/>
      <c r="E70" s="629"/>
      <c r="F70" s="630"/>
      <c r="G70" s="299"/>
      <c r="H70" s="303">
        <v>438.2</v>
      </c>
      <c r="I70" s="252"/>
      <c r="J70" s="232"/>
      <c r="K70" s="232"/>
    </row>
    <row r="71" spans="1:11" ht="18.75" customHeight="1">
      <c r="A71" s="300"/>
      <c r="B71" s="628" t="s">
        <v>521</v>
      </c>
      <c r="C71" s="629"/>
      <c r="D71" s="629"/>
      <c r="E71" s="629"/>
      <c r="F71" s="630"/>
      <c r="G71" s="299"/>
      <c r="H71" s="303">
        <v>492</v>
      </c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'04 15 г'!G83:H83</f>
        <v>-33191.98999999992</v>
      </c>
      <c r="H82" s="638"/>
      <c r="I82" s="637">
        <f>'04 15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-23137.12399999993</v>
      </c>
      <c r="H83" s="638"/>
      <c r="I83" s="642">
        <f>I82+I53-K53+D54</f>
        <v>0</v>
      </c>
      <c r="J83" s="638"/>
      <c r="K83" s="232"/>
      <c r="L83" s="308">
        <f>G83</f>
        <v>-23137.12399999993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161362.69</v>
      </c>
      <c r="H87" s="638"/>
      <c r="I87" s="637">
        <f>N47</f>
        <v>164861.55000000002</v>
      </c>
      <c r="J87" s="638"/>
      <c r="K87" s="232"/>
      <c r="L87" s="319">
        <f>G87-I87+H47-I47</f>
        <v>1.3700000000026193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0.75" customHeight="1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14:D15"/>
    <mergeCell ref="A35:K36"/>
    <mergeCell ref="V44:Z44"/>
    <mergeCell ref="B47:F47"/>
    <mergeCell ref="B48:F48"/>
    <mergeCell ref="B49:F49"/>
    <mergeCell ref="B50:F50"/>
    <mergeCell ref="B53:F53"/>
    <mergeCell ref="B54:C54"/>
    <mergeCell ref="B57:F57"/>
    <mergeCell ref="B58:F58"/>
    <mergeCell ref="B59:F59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65:F65"/>
    <mergeCell ref="B66:F66"/>
    <mergeCell ref="B67:F67"/>
    <mergeCell ref="B68:F68"/>
    <mergeCell ref="B69:F69"/>
    <mergeCell ref="B70:F70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L85:P85"/>
    <mergeCell ref="G86:H86"/>
    <mergeCell ref="I86:J86"/>
    <mergeCell ref="I80:J80"/>
    <mergeCell ref="G81:H81"/>
    <mergeCell ref="I81:J81"/>
    <mergeCell ref="C87:F87"/>
    <mergeCell ref="G87:H87"/>
    <mergeCell ref="I87:J87"/>
    <mergeCell ref="B83:F83"/>
    <mergeCell ref="G83:H83"/>
    <mergeCell ref="I83:J8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03"/>
  <sheetViews>
    <sheetView zoomScalePageLayoutView="0" workbookViewId="0" topLeftCell="A61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131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38532.18</v>
      </c>
      <c r="C9" s="1">
        <v>28117.57</v>
      </c>
      <c r="D9" s="1">
        <v>30466.39</v>
      </c>
      <c r="E9" s="1"/>
      <c r="F9" s="1">
        <f>SUM(D9:E9)</f>
        <v>30466.39</v>
      </c>
      <c r="G9" s="1">
        <v>36183</v>
      </c>
      <c r="H9" s="1"/>
    </row>
    <row r="10" spans="1:8" ht="15">
      <c r="A10" s="1" t="s">
        <v>11</v>
      </c>
      <c r="B10" s="1">
        <v>20373.65</v>
      </c>
      <c r="C10" s="1">
        <v>18730.34</v>
      </c>
      <c r="D10" s="1">
        <v>20842.39</v>
      </c>
      <c r="E10" s="1"/>
      <c r="F10" s="1">
        <f>SUM(D10:E10)</f>
        <v>20842.39</v>
      </c>
      <c r="G10" s="1">
        <v>18261.6</v>
      </c>
      <c r="H10" s="1"/>
    </row>
    <row r="11" spans="1:10" ht="15">
      <c r="A11" s="1" t="s">
        <v>12</v>
      </c>
      <c r="B11" s="1">
        <v>0</v>
      </c>
      <c r="C11" s="3">
        <f>SUM(C9:C10)</f>
        <v>46847.91</v>
      </c>
      <c r="D11" s="1"/>
      <c r="E11" s="1"/>
      <c r="F11" s="3">
        <f>SUM(F9:F10)</f>
        <v>51308.78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1" t="s">
        <v>109</v>
      </c>
      <c r="J18" s="1"/>
      <c r="K18" s="1">
        <v>6</v>
      </c>
      <c r="L18" s="1"/>
      <c r="M18" s="1"/>
    </row>
    <row r="19" spans="1:13" ht="15">
      <c r="A19" s="1"/>
      <c r="B19" s="2"/>
      <c r="C19" s="1"/>
      <c r="D19" s="1"/>
      <c r="E19" s="1" t="s">
        <v>26</v>
      </c>
      <c r="F19" s="1">
        <v>330.68</v>
      </c>
      <c r="G19" s="1"/>
      <c r="H19" s="1"/>
      <c r="I19" s="1" t="s">
        <v>110</v>
      </c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 t="s">
        <v>111</v>
      </c>
      <c r="J20" s="1" t="s">
        <v>96</v>
      </c>
      <c r="K20" s="1">
        <v>8</v>
      </c>
      <c r="L20" s="1"/>
      <c r="M20" s="1"/>
    </row>
    <row r="21" spans="1:13" ht="15">
      <c r="A21" s="1"/>
      <c r="B21" s="1" t="s">
        <v>133</v>
      </c>
      <c r="C21" s="1" t="s">
        <v>357</v>
      </c>
      <c r="D21" s="1"/>
      <c r="E21" s="1"/>
      <c r="F21" s="1"/>
      <c r="G21" s="1"/>
      <c r="H21" s="1">
        <v>3871.38</v>
      </c>
      <c r="I21" s="1" t="s">
        <v>112</v>
      </c>
      <c r="J21" s="1"/>
      <c r="K21" s="1">
        <v>3</v>
      </c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 t="s">
        <v>113</v>
      </c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 t="s">
        <v>114</v>
      </c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 t="s">
        <v>115</v>
      </c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 t="s">
        <v>31</v>
      </c>
      <c r="M25" s="1">
        <f>SUM(M18:M24)</f>
        <v>0</v>
      </c>
    </row>
    <row r="26" spans="1:13" ht="15">
      <c r="A26" s="1"/>
      <c r="B26" s="1"/>
      <c r="C26" s="1" t="s">
        <v>27</v>
      </c>
      <c r="D26" s="1"/>
      <c r="E26" s="1"/>
      <c r="F26" s="1"/>
      <c r="G26" s="1"/>
      <c r="H26" s="1"/>
      <c r="I26" s="1" t="s">
        <v>120</v>
      </c>
      <c r="J26" s="1"/>
      <c r="K26" s="1">
        <v>2</v>
      </c>
      <c r="L26" s="1"/>
      <c r="M26" s="1"/>
    </row>
    <row r="27" spans="1:13" ht="15">
      <c r="A27" s="1"/>
      <c r="B27" s="1"/>
      <c r="C27" s="1" t="s">
        <v>100</v>
      </c>
      <c r="D27" s="1"/>
      <c r="E27" s="1"/>
      <c r="F27" s="1"/>
      <c r="G27" s="1"/>
      <c r="H27" s="1"/>
      <c r="I27" s="1" t="s">
        <v>121</v>
      </c>
      <c r="J27" s="1"/>
      <c r="K27" s="1">
        <v>1</v>
      </c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 t="s">
        <v>110</v>
      </c>
      <c r="J28" s="1"/>
      <c r="K28" s="1">
        <v>3</v>
      </c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 t="s">
        <v>122</v>
      </c>
      <c r="J29" s="1"/>
      <c r="K29" s="1">
        <v>2</v>
      </c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 t="s">
        <v>111</v>
      </c>
      <c r="J30" s="1"/>
      <c r="K30" s="1">
        <v>3</v>
      </c>
      <c r="L30" s="1"/>
      <c r="M30" s="1"/>
    </row>
    <row r="31" spans="1:13" ht="15">
      <c r="A31" s="1"/>
      <c r="B31" s="1"/>
      <c r="C31" s="1"/>
      <c r="D31" s="1"/>
      <c r="E31" s="1"/>
      <c r="F31" s="1"/>
      <c r="G31" s="1" t="s">
        <v>28</v>
      </c>
      <c r="H31" s="1">
        <f>SUM(H18:H30)</f>
        <v>3871.38</v>
      </c>
      <c r="I31" s="1" t="s">
        <v>123</v>
      </c>
      <c r="J31" s="1"/>
      <c r="K31" s="1">
        <v>2</v>
      </c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 t="s">
        <v>124</v>
      </c>
      <c r="J32" s="1"/>
      <c r="K32" s="1">
        <v>2</v>
      </c>
      <c r="L32" s="1"/>
      <c r="M32" s="1"/>
    </row>
    <row r="33" spans="1:13" ht="15">
      <c r="A33" s="1"/>
      <c r="B33" s="1"/>
      <c r="C33" s="1" t="s">
        <v>29</v>
      </c>
      <c r="D33" s="1"/>
      <c r="E33" s="1">
        <v>4470.2</v>
      </c>
      <c r="F33" s="1" t="s">
        <v>30</v>
      </c>
      <c r="G33" s="1"/>
      <c r="H33" s="1">
        <v>7062.92</v>
      </c>
      <c r="I33" s="1" t="s">
        <v>125</v>
      </c>
      <c r="J33" s="1"/>
      <c r="K33" s="1">
        <v>1.5</v>
      </c>
      <c r="L33" s="1"/>
      <c r="M33" s="1"/>
    </row>
    <row r="34" spans="1:13" ht="15">
      <c r="A34" s="1"/>
      <c r="B34" s="1"/>
      <c r="C34" s="1"/>
      <c r="D34" s="1"/>
      <c r="E34" s="1"/>
      <c r="F34" s="1"/>
      <c r="G34" s="1">
        <v>307.96</v>
      </c>
      <c r="H34" s="1"/>
      <c r="I34" s="1"/>
      <c r="J34" s="1"/>
      <c r="K34" s="1"/>
      <c r="L34" s="1" t="s">
        <v>31</v>
      </c>
      <c r="M34" s="1">
        <f>SUM(M26:M33)</f>
        <v>0</v>
      </c>
    </row>
    <row r="35" spans="1:13" ht="15">
      <c r="A35" s="1"/>
      <c r="B35" s="1"/>
      <c r="C35" s="1"/>
      <c r="D35" s="1"/>
      <c r="E35" s="1"/>
      <c r="F35" s="1" t="s">
        <v>32</v>
      </c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 t="s">
        <v>33</v>
      </c>
      <c r="D36" s="1"/>
      <c r="E36" s="1"/>
      <c r="F36" s="1" t="s">
        <v>34</v>
      </c>
      <c r="G36" s="1">
        <v>7621.61</v>
      </c>
      <c r="H36" s="1">
        <v>14751.66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 t="s">
        <v>35</v>
      </c>
      <c r="F37" s="1" t="s">
        <v>36</v>
      </c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 t="s">
        <v>84</v>
      </c>
      <c r="D38" s="1"/>
      <c r="E38" s="1"/>
      <c r="F38" s="1">
        <v>0.57</v>
      </c>
      <c r="G38" s="1"/>
      <c r="H38" s="1">
        <v>2548.01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357</v>
      </c>
      <c r="D39" s="1"/>
      <c r="E39" s="1"/>
      <c r="F39" s="1"/>
      <c r="G39" s="1">
        <v>3871.38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37</v>
      </c>
      <c r="D41" s="1"/>
      <c r="E41" s="1">
        <v>0.32</v>
      </c>
      <c r="F41" s="1"/>
      <c r="G41" s="1"/>
      <c r="H41" s="1">
        <v>1430.46</v>
      </c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31</v>
      </c>
      <c r="M42" s="1">
        <v>0</v>
      </c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 t="s">
        <v>31</v>
      </c>
      <c r="H44" s="1">
        <f>SUM(H30:H43)</f>
        <v>29664.43</v>
      </c>
      <c r="I44" s="1"/>
      <c r="J44" s="1"/>
      <c r="K44" s="1"/>
      <c r="L44" s="1" t="s">
        <v>31</v>
      </c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 t="s">
        <v>38</v>
      </c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5" ht="15">
      <c r="D49" t="s">
        <v>39</v>
      </c>
      <c r="E49" t="s">
        <v>40</v>
      </c>
    </row>
    <row r="50" ht="15">
      <c r="D50" t="s">
        <v>41</v>
      </c>
    </row>
    <row r="51" ht="15">
      <c r="G51" t="s">
        <v>80</v>
      </c>
    </row>
    <row r="59" ht="15">
      <c r="F59" t="s">
        <v>42</v>
      </c>
    </row>
    <row r="64" ht="15">
      <c r="J64" t="s">
        <v>43</v>
      </c>
    </row>
    <row r="65" ht="15">
      <c r="J65" t="s">
        <v>44</v>
      </c>
    </row>
    <row r="66" ht="15">
      <c r="J66" t="s">
        <v>71</v>
      </c>
    </row>
    <row r="67" spans="7:10" ht="15">
      <c r="G67">
        <v>4470.2</v>
      </c>
      <c r="J67" t="s">
        <v>134</v>
      </c>
    </row>
    <row r="69" spans="7:12" ht="15">
      <c r="G69" s="1" t="s">
        <v>45</v>
      </c>
      <c r="H69" s="1" t="s">
        <v>46</v>
      </c>
      <c r="I69" s="1"/>
      <c r="J69" s="1"/>
      <c r="K69" s="1" t="s">
        <v>47</v>
      </c>
      <c r="L69" s="1" t="s">
        <v>48</v>
      </c>
    </row>
    <row r="70" spans="7:12" ht="15">
      <c r="G70" s="3">
        <v>1</v>
      </c>
      <c r="H70" s="4" t="s">
        <v>49</v>
      </c>
      <c r="I70" s="3"/>
      <c r="J70" s="3"/>
      <c r="K70" s="3" t="s">
        <v>50</v>
      </c>
      <c r="L70" s="3">
        <v>46847.9</v>
      </c>
    </row>
    <row r="71" spans="7:12" ht="15">
      <c r="G71" s="1"/>
      <c r="H71" s="1"/>
      <c r="I71" s="1"/>
      <c r="J71" s="1"/>
      <c r="K71" s="1"/>
      <c r="L71" s="1"/>
    </row>
    <row r="72" spans="7:12" ht="15">
      <c r="G72" s="3">
        <v>2</v>
      </c>
      <c r="H72" s="4" t="s">
        <v>51</v>
      </c>
      <c r="I72" s="3"/>
      <c r="J72" s="3"/>
      <c r="K72" s="3" t="s">
        <v>50</v>
      </c>
      <c r="L72" s="3">
        <v>51308.78</v>
      </c>
    </row>
    <row r="73" spans="7:12" ht="15">
      <c r="G73" s="1">
        <v>3</v>
      </c>
      <c r="H73" s="1" t="s">
        <v>52</v>
      </c>
      <c r="I73" s="1"/>
      <c r="J73" s="1"/>
      <c r="K73" s="1" t="s">
        <v>50</v>
      </c>
      <c r="L73" s="1"/>
    </row>
    <row r="74" spans="7:12" ht="15">
      <c r="G74" s="1">
        <v>4</v>
      </c>
      <c r="H74" s="5" t="s">
        <v>53</v>
      </c>
      <c r="I74" s="1"/>
      <c r="J74" s="1"/>
      <c r="K74" s="1" t="s">
        <v>50</v>
      </c>
      <c r="L74" s="1">
        <v>29664.43</v>
      </c>
    </row>
    <row r="75" spans="7:12" ht="15">
      <c r="G75" s="1"/>
      <c r="H75" s="5" t="s">
        <v>11</v>
      </c>
      <c r="I75" s="1"/>
      <c r="J75" s="1"/>
      <c r="K75" s="1"/>
      <c r="L75" s="1"/>
    </row>
    <row r="76" spans="7:12" ht="15">
      <c r="G76" s="1" t="s">
        <v>79</v>
      </c>
      <c r="H76" s="1" t="s">
        <v>54</v>
      </c>
      <c r="I76" s="1"/>
      <c r="J76" s="1"/>
      <c r="K76" s="1" t="s">
        <v>50</v>
      </c>
      <c r="L76" s="1">
        <v>7621.61</v>
      </c>
    </row>
    <row r="77" spans="7:12" ht="15">
      <c r="G77" s="1">
        <v>1.58</v>
      </c>
      <c r="H77" s="1" t="s">
        <v>56</v>
      </c>
      <c r="I77" s="1"/>
      <c r="J77" s="1"/>
      <c r="K77" s="1" t="s">
        <v>50</v>
      </c>
      <c r="L77" s="1">
        <v>7062.92</v>
      </c>
    </row>
    <row r="78" spans="7:12" ht="15">
      <c r="G78" s="1">
        <v>0.57</v>
      </c>
      <c r="H78" s="1" t="s">
        <v>84</v>
      </c>
      <c r="I78" s="1"/>
      <c r="J78" s="1"/>
      <c r="K78" s="1" t="s">
        <v>50</v>
      </c>
      <c r="L78" s="1">
        <v>2548.01</v>
      </c>
    </row>
    <row r="79" spans="7:12" ht="15">
      <c r="G79" s="1"/>
      <c r="H79" s="1" t="s">
        <v>132</v>
      </c>
      <c r="I79" s="1"/>
      <c r="J79" s="1"/>
      <c r="K79" s="1" t="s">
        <v>50</v>
      </c>
      <c r="L79" s="1">
        <v>7130.05</v>
      </c>
    </row>
    <row r="80" spans="7:12" ht="15">
      <c r="G80" s="1"/>
      <c r="H80" s="1" t="s">
        <v>60</v>
      </c>
      <c r="I80" s="1"/>
      <c r="J80" s="1"/>
      <c r="K80" s="1"/>
      <c r="L80" s="1">
        <v>1430.46</v>
      </c>
    </row>
    <row r="81" spans="7:12" ht="15">
      <c r="G81" s="1">
        <v>4.71</v>
      </c>
      <c r="H81" s="5" t="s">
        <v>61</v>
      </c>
      <c r="I81" s="1"/>
      <c r="J81" s="1"/>
      <c r="K81" s="1" t="s">
        <v>50</v>
      </c>
      <c r="L81" s="1"/>
    </row>
    <row r="82" spans="7:12" ht="15">
      <c r="G82" s="1"/>
      <c r="H82" s="1" t="s">
        <v>357</v>
      </c>
      <c r="I82" s="1"/>
      <c r="J82" s="1"/>
      <c r="K82" s="1"/>
      <c r="L82" s="1">
        <v>3871.28</v>
      </c>
    </row>
    <row r="83" spans="7:12" ht="15">
      <c r="G83" s="1"/>
      <c r="H83" s="1"/>
      <c r="I83" s="1"/>
      <c r="J83" s="1"/>
      <c r="K83" s="1"/>
      <c r="L83" s="1"/>
    </row>
    <row r="84" spans="7:12" ht="15">
      <c r="G84" s="1"/>
      <c r="H84" s="1"/>
      <c r="I84" s="1"/>
      <c r="J84" s="1"/>
      <c r="K84" s="1"/>
      <c r="L84" s="1"/>
    </row>
    <row r="85" spans="7:12" ht="15">
      <c r="G85" s="1"/>
      <c r="H85" s="1"/>
      <c r="I85" s="1"/>
      <c r="J85" s="1"/>
      <c r="K85" s="1"/>
      <c r="L85" s="1"/>
    </row>
    <row r="86" spans="7:12" ht="15">
      <c r="G86" s="1">
        <v>5</v>
      </c>
      <c r="H86" s="1"/>
      <c r="I86" s="1"/>
      <c r="J86" s="1"/>
      <c r="K86" s="1" t="s">
        <v>50</v>
      </c>
      <c r="L86" s="1"/>
    </row>
    <row r="87" spans="7:12" ht="15">
      <c r="G87" s="1"/>
      <c r="H87" s="1"/>
      <c r="I87" s="1"/>
      <c r="J87" s="1"/>
      <c r="K87" s="1"/>
      <c r="L87" s="1"/>
    </row>
    <row r="88" spans="7:12" ht="15">
      <c r="G88" s="1"/>
      <c r="H88" s="1" t="s">
        <v>63</v>
      </c>
      <c r="I88" s="1"/>
      <c r="J88" s="1"/>
      <c r="K88" s="1" t="s">
        <v>50</v>
      </c>
      <c r="L88" s="1"/>
    </row>
    <row r="89" spans="7:12" ht="15">
      <c r="G89" s="1"/>
      <c r="H89" s="1" t="s">
        <v>64</v>
      </c>
      <c r="I89" s="1"/>
      <c r="J89" s="1"/>
      <c r="K89" s="1"/>
      <c r="L89" s="1"/>
    </row>
    <row r="90" spans="7:12" ht="15">
      <c r="G90" s="1">
        <v>6</v>
      </c>
      <c r="H90" s="1" t="s">
        <v>65</v>
      </c>
      <c r="I90" s="1"/>
      <c r="J90" s="1"/>
      <c r="K90" s="1" t="s">
        <v>50</v>
      </c>
      <c r="L90" s="1">
        <v>21565.2</v>
      </c>
    </row>
    <row r="91" spans="7:12" ht="15">
      <c r="G91" s="1">
        <v>7</v>
      </c>
      <c r="H91" s="1" t="s">
        <v>66</v>
      </c>
      <c r="I91" s="1"/>
      <c r="J91" s="1"/>
      <c r="K91" s="1" t="s">
        <v>50</v>
      </c>
      <c r="L91" s="1"/>
    </row>
    <row r="92" spans="7:12" ht="15">
      <c r="G92" s="1">
        <v>8</v>
      </c>
      <c r="H92" s="1" t="s">
        <v>51</v>
      </c>
      <c r="I92" s="1"/>
      <c r="J92" s="1"/>
      <c r="K92" s="1" t="s">
        <v>50</v>
      </c>
      <c r="L92" s="1"/>
    </row>
    <row r="93" spans="7:12" ht="15">
      <c r="G93" s="1">
        <v>9</v>
      </c>
      <c r="H93" s="1" t="s">
        <v>67</v>
      </c>
      <c r="I93" s="1"/>
      <c r="J93" s="1"/>
      <c r="K93" s="1" t="s">
        <v>50</v>
      </c>
      <c r="L93" s="1"/>
    </row>
    <row r="94" spans="7:12" ht="15">
      <c r="G94" s="1">
        <v>10</v>
      </c>
      <c r="H94" s="1" t="s">
        <v>68</v>
      </c>
      <c r="I94" s="1"/>
      <c r="J94" s="1"/>
      <c r="K94" s="1" t="s">
        <v>50</v>
      </c>
      <c r="L94" s="1">
        <v>43209.55</v>
      </c>
    </row>
    <row r="95" spans="7:12" ht="15">
      <c r="G95" s="1"/>
      <c r="H95" s="1"/>
      <c r="I95" s="1"/>
      <c r="J95" s="1"/>
      <c r="K95" s="1"/>
      <c r="L95" s="1"/>
    </row>
    <row r="96" spans="7:12" ht="15">
      <c r="G96" s="1"/>
      <c r="H96" s="1"/>
      <c r="I96" s="1"/>
      <c r="J96" s="1"/>
      <c r="K96" s="1"/>
      <c r="L96" s="1"/>
    </row>
    <row r="97" spans="7:12" ht="15">
      <c r="G97" s="1"/>
      <c r="H97" s="1"/>
      <c r="I97" s="1"/>
      <c r="J97" s="1"/>
      <c r="K97" s="1"/>
      <c r="L97" s="1"/>
    </row>
    <row r="98" ht="15">
      <c r="I98" t="s">
        <v>69</v>
      </c>
    </row>
    <row r="99" ht="15">
      <c r="I99" t="s">
        <v>70</v>
      </c>
    </row>
    <row r="100" spans="7:12" ht="15">
      <c r="G100" s="1" t="s">
        <v>135</v>
      </c>
      <c r="H100" s="1" t="s">
        <v>136</v>
      </c>
      <c r="I100" s="1" t="s">
        <v>137</v>
      </c>
      <c r="J100" s="1" t="s">
        <v>138</v>
      </c>
      <c r="K100" s="1"/>
      <c r="L100" s="1" t="s">
        <v>139</v>
      </c>
    </row>
    <row r="101" spans="7:12" ht="15">
      <c r="G101" s="1" t="s">
        <v>133</v>
      </c>
      <c r="H101" s="1"/>
      <c r="I101" s="1"/>
      <c r="J101" s="1">
        <v>2593.14</v>
      </c>
      <c r="K101" s="1"/>
      <c r="L101" s="1">
        <v>3159.81</v>
      </c>
    </row>
    <row r="102" spans="7:12" ht="15">
      <c r="G102" s="1"/>
      <c r="H102" s="1"/>
      <c r="I102" s="1"/>
      <c r="J102" s="1"/>
      <c r="K102" s="1"/>
      <c r="L102" s="1"/>
    </row>
    <row r="103" spans="7:12" ht="15">
      <c r="G103" s="1"/>
      <c r="H103" s="1"/>
      <c r="I103" s="1"/>
      <c r="J103" s="1"/>
      <c r="K103" s="1"/>
      <c r="L103" s="1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35">
      <selection activeCell="J54" sqref="J54"/>
    </sheetView>
  </sheetViews>
  <sheetFormatPr defaultColWidth="9.140625" defaultRowHeight="15" outlineLevelCol="1"/>
  <cols>
    <col min="1" max="1" width="9.8515625" style="265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710937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93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94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4470.7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496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96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533</v>
      </c>
      <c r="P46" s="267" t="s">
        <v>409</v>
      </c>
      <c r="Q46" s="267" t="s">
        <v>534</v>
      </c>
      <c r="R46" s="267" t="s">
        <v>535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63081.577000000005</v>
      </c>
      <c r="I47" s="269">
        <f>P47+O47</f>
        <v>67291.56</v>
      </c>
      <c r="J47" s="270">
        <f>J50+J49</f>
        <v>51954.559</v>
      </c>
      <c r="K47" s="270">
        <f>I47-J47</f>
        <v>15337.000999999997</v>
      </c>
      <c r="M47" s="398">
        <v>164861.55000000002</v>
      </c>
      <c r="N47" s="398">
        <v>160651.61000000002</v>
      </c>
      <c r="O47" s="399">
        <v>67112.55</v>
      </c>
      <c r="P47" s="399">
        <v>179.01</v>
      </c>
      <c r="Q47" s="399">
        <v>0</v>
      </c>
      <c r="R47" s="399">
        <v>268.78999999999996</v>
      </c>
      <c r="S47" s="399">
        <v>6021.75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G49*C42</f>
        <v>42337.529</v>
      </c>
      <c r="I49" s="275">
        <f>H49</f>
        <v>42337.529</v>
      </c>
      <c r="J49" s="275">
        <f>H58</f>
        <v>42337.529</v>
      </c>
      <c r="K49" s="275">
        <f>I49-J49</f>
        <v>0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G50*C42</f>
        <v>20744.048</v>
      </c>
      <c r="I50" s="275">
        <f>I47-I49</f>
        <v>24954.030999999995</v>
      </c>
      <c r="J50" s="275">
        <f>H66</f>
        <v>9617.03</v>
      </c>
      <c r="K50" s="275">
        <f>I50-J50</f>
        <v>15337.000999999995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'05 15 г'!J53</f>
        <v>6290.540000000008</v>
      </c>
      <c r="H53" s="282">
        <f>Q47</f>
        <v>0</v>
      </c>
      <c r="I53" s="282">
        <f>R47</f>
        <v>268.78999999999996</v>
      </c>
      <c r="J53" s="282">
        <f>H53+G53-I53</f>
        <v>6021.750000000008</v>
      </c>
      <c r="K53" s="282">
        <f>I53+D54</f>
        <v>268.78999999999996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80"/>
      <c r="C54" s="680"/>
      <c r="D54" s="377"/>
      <c r="E54" s="377"/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51954.559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400">
        <f>H59+H60+H61+H63+H65</f>
        <v>42337.529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95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97">
        <f>G59*C42</f>
        <v>8360.209</v>
      </c>
      <c r="I59" s="252"/>
      <c r="J59" s="232"/>
      <c r="K59" s="294"/>
    </row>
    <row r="60" spans="1:11" ht="48" customHeight="1">
      <c r="A60" s="395" t="s">
        <v>422</v>
      </c>
      <c r="B60" s="663" t="s">
        <v>423</v>
      </c>
      <c r="C60" s="651"/>
      <c r="D60" s="651"/>
      <c r="E60" s="651"/>
      <c r="F60" s="651"/>
      <c r="G60" s="396">
        <v>2.2</v>
      </c>
      <c r="H60" s="397">
        <f>G60*C42</f>
        <v>9835.54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>G61*C42</f>
        <v>7063.706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/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>G63*C42</f>
        <v>5722.496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/>
      <c r="I64" s="252"/>
      <c r="J64" s="232"/>
      <c r="K64" s="232"/>
    </row>
    <row r="65" spans="1:11" ht="33.75" customHeight="1">
      <c r="A65" s="395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>G65*C42</f>
        <v>11355.578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SUM(H67:H73)+H74+H75</f>
        <v>9617.03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501</v>
      </c>
      <c r="C69" s="629"/>
      <c r="D69" s="629"/>
      <c r="E69" s="629"/>
      <c r="F69" s="630"/>
      <c r="G69" s="299"/>
      <c r="H69" s="303">
        <v>2100</v>
      </c>
      <c r="I69" s="252"/>
      <c r="J69" s="232"/>
      <c r="K69" s="232"/>
    </row>
    <row r="70" spans="1:11" ht="18.75" customHeight="1">
      <c r="A70" s="300"/>
      <c r="B70" s="628" t="s">
        <v>497</v>
      </c>
      <c r="C70" s="629"/>
      <c r="D70" s="629"/>
      <c r="E70" s="629"/>
      <c r="F70" s="630"/>
      <c r="G70" s="299"/>
      <c r="H70" s="303">
        <v>2315.93</v>
      </c>
      <c r="I70" s="252"/>
      <c r="J70" s="232"/>
      <c r="K70" s="232"/>
    </row>
    <row r="71" spans="1:11" ht="18.75" customHeight="1">
      <c r="A71" s="300"/>
      <c r="B71" s="628" t="s">
        <v>499</v>
      </c>
      <c r="C71" s="629"/>
      <c r="D71" s="629"/>
      <c r="E71" s="629"/>
      <c r="F71" s="630"/>
      <c r="G71" s="299"/>
      <c r="H71" s="303">
        <v>285.2</v>
      </c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'05 15 г'!G83:H83</f>
        <v>-23137.12399999993</v>
      </c>
      <c r="H82" s="638"/>
      <c r="I82" s="637">
        <f>'05 15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-7531.332999999934</v>
      </c>
      <c r="H83" s="638"/>
      <c r="I83" s="642">
        <f>I82+I53-K53+D54</f>
        <v>0</v>
      </c>
      <c r="J83" s="638"/>
      <c r="K83" s="232"/>
      <c r="L83" s="308">
        <f>G83</f>
        <v>-7531.332999999934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164861.55000000002</v>
      </c>
      <c r="H87" s="638"/>
      <c r="I87" s="637">
        <f>N47</f>
        <v>160651.61000000002</v>
      </c>
      <c r="J87" s="638"/>
      <c r="K87" s="232"/>
      <c r="L87" s="319">
        <f>G87-I87+H47-I47</f>
        <v>-0.04299999999057036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0.75" customHeight="1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485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87:F87"/>
    <mergeCell ref="G87:H87"/>
    <mergeCell ref="I87:J87"/>
    <mergeCell ref="B83:F83"/>
    <mergeCell ref="G83:H83"/>
    <mergeCell ref="I83:J83"/>
    <mergeCell ref="L85:P85"/>
    <mergeCell ref="G86:H86"/>
    <mergeCell ref="I86:J86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"/>
  <sheetViews>
    <sheetView view="pageBreakPreview" zoomScale="80" zoomScaleSheetLayoutView="80" zoomScalePageLayoutView="0" workbookViewId="0" topLeftCell="A51">
      <selection activeCell="B54" sqref="B54:E54"/>
    </sheetView>
  </sheetViews>
  <sheetFormatPr defaultColWidth="9.140625" defaultRowHeight="15" outlineLevelCol="1"/>
  <cols>
    <col min="1" max="1" width="9.8515625" style="265" customWidth="1"/>
    <col min="2" max="2" width="12.140625" style="233" customWidth="1"/>
    <col min="3" max="3" width="10.7109375" style="233" customWidth="1"/>
    <col min="4" max="4" width="10.57421875" style="233" customWidth="1"/>
    <col min="5" max="5" width="10.28125" style="233" customWidth="1"/>
    <col min="6" max="6" width="9.8515625" style="233" customWidth="1"/>
    <col min="7" max="7" width="12.140625" style="233" customWidth="1"/>
    <col min="8" max="8" width="13.140625" style="233" customWidth="1"/>
    <col min="9" max="9" width="12.140625" style="233" customWidth="1"/>
    <col min="10" max="10" width="14.00390625" style="233" customWidth="1"/>
    <col min="11" max="11" width="19.7109375" style="233" customWidth="1"/>
    <col min="12" max="12" width="13.421875" style="233" hidden="1" customWidth="1" outlineLevel="1"/>
    <col min="13" max="13" width="11.140625" style="233" hidden="1" customWidth="1" outlineLevel="1"/>
    <col min="14" max="14" width="10.7109375" style="233" hidden="1" customWidth="1" outlineLevel="1"/>
    <col min="15" max="15" width="11.00390625" style="233" hidden="1" customWidth="1" outlineLevel="1"/>
    <col min="16" max="16" width="9.28125" style="233" hidden="1" customWidth="1" outlineLevel="1"/>
    <col min="17" max="17" width="9.421875" style="233" hidden="1" customWidth="1" outlineLevel="1"/>
    <col min="18" max="18" width="9.8515625" style="233" hidden="1" customWidth="1" outlineLevel="1"/>
    <col min="19" max="19" width="9.140625" style="233" hidden="1" customWidth="1" outlineLevel="1"/>
    <col min="20" max="20" width="9.140625" style="233" customWidth="1" collapsed="1"/>
    <col min="21" max="21" width="6.7109375" style="233" bestFit="1" customWidth="1"/>
    <col min="22" max="22" width="11.140625" style="233" bestFit="1" customWidth="1"/>
    <col min="23" max="26" width="13.00390625" style="233" bestFit="1" customWidth="1"/>
    <col min="27" max="16384" width="9.140625" style="233" customWidth="1"/>
  </cols>
  <sheetData>
    <row r="1" spans="1:11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2"/>
      <c r="J2" s="232"/>
      <c r="K2" s="232"/>
    </row>
    <row r="3" spans="1:11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 t="s">
        <v>5</v>
      </c>
      <c r="J6" s="236"/>
      <c r="K6" s="237"/>
    </row>
    <row r="7" spans="1:11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 t="s">
        <v>9</v>
      </c>
      <c r="J7" s="236"/>
      <c r="K7" s="237"/>
    </row>
    <row r="8" spans="1:11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9">
        <v>48.28</v>
      </c>
      <c r="J8" s="235"/>
      <c r="K8" s="240"/>
    </row>
    <row r="9" spans="1:11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9">
        <v>5702.29</v>
      </c>
      <c r="J9" s="235"/>
      <c r="K9" s="240"/>
    </row>
    <row r="10" spans="1:11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5"/>
      <c r="J10" s="235"/>
      <c r="K10" s="240"/>
    </row>
    <row r="11" spans="1:11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7" ht="18.75" hidden="1">
      <c r="A14" s="232"/>
      <c r="B14" s="241" t="s">
        <v>395</v>
      </c>
      <c r="C14" s="664" t="s">
        <v>14</v>
      </c>
      <c r="D14" s="665"/>
      <c r="E14" s="393"/>
      <c r="F14" s="236"/>
      <c r="G14" s="236"/>
      <c r="H14" s="236"/>
      <c r="I14" s="236" t="s">
        <v>20</v>
      </c>
      <c r="J14" s="240"/>
      <c r="K14" s="240"/>
      <c r="L14" s="243"/>
      <c r="M14" s="243"/>
      <c r="N14" s="243"/>
      <c r="O14" s="243"/>
      <c r="P14" s="243"/>
      <c r="Q14" s="243"/>
    </row>
    <row r="15" spans="1:17" ht="14.25" customHeight="1" hidden="1">
      <c r="A15" s="232"/>
      <c r="B15" s="244"/>
      <c r="C15" s="666"/>
      <c r="D15" s="667"/>
      <c r="E15" s="394"/>
      <c r="F15" s="236"/>
      <c r="G15" s="236"/>
      <c r="H15" s="236" t="s">
        <v>367</v>
      </c>
      <c r="I15" s="236"/>
      <c r="J15" s="240"/>
      <c r="K15" s="240"/>
      <c r="L15" s="243"/>
      <c r="M15" s="243"/>
      <c r="N15" s="243"/>
      <c r="O15" s="243"/>
      <c r="P15" s="243"/>
      <c r="Q15" s="243"/>
    </row>
    <row r="16" spans="1:17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40"/>
      <c r="K16" s="240"/>
      <c r="L16" s="243"/>
      <c r="M16" s="243"/>
      <c r="N16" s="243"/>
      <c r="O16" s="243"/>
      <c r="P16" s="243"/>
      <c r="Q16" s="243"/>
    </row>
    <row r="17" spans="1:17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40"/>
      <c r="K17" s="240"/>
      <c r="L17" s="243"/>
      <c r="M17" s="243"/>
      <c r="N17" s="243"/>
      <c r="O17" s="243"/>
      <c r="P17" s="243"/>
      <c r="Q17" s="243"/>
    </row>
    <row r="18" spans="1:17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40"/>
      <c r="K18" s="240"/>
      <c r="L18" s="243"/>
      <c r="M18" s="243"/>
      <c r="N18" s="243"/>
      <c r="O18" s="243"/>
      <c r="P18" s="243"/>
      <c r="Q18" s="243"/>
    </row>
    <row r="19" spans="1:17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40"/>
      <c r="K19" s="240"/>
      <c r="L19" s="243"/>
      <c r="M19" s="243"/>
      <c r="N19" s="243"/>
      <c r="O19" s="243"/>
      <c r="P19" s="243"/>
      <c r="Q19" s="243"/>
    </row>
    <row r="20" spans="1:17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40"/>
      <c r="K20" s="240"/>
      <c r="L20" s="243"/>
      <c r="M20" s="243"/>
      <c r="N20" s="243"/>
      <c r="O20" s="243"/>
      <c r="P20" s="243"/>
      <c r="Q20" s="243"/>
    </row>
    <row r="21" spans="1:17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235"/>
      <c r="J21" s="240"/>
      <c r="K21" s="240"/>
      <c r="L21" s="243"/>
      <c r="M21" s="243"/>
      <c r="N21" s="243"/>
      <c r="O21" s="243"/>
      <c r="P21" s="243"/>
      <c r="Q21" s="243"/>
    </row>
    <row r="22" spans="1:17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9">
        <f>G22*H22</f>
        <v>2625.89</v>
      </c>
      <c r="J22" s="240"/>
      <c r="K22" s="240"/>
      <c r="L22" s="243"/>
      <c r="M22" s="243"/>
      <c r="N22" s="243"/>
      <c r="O22" s="243"/>
      <c r="P22" s="243"/>
      <c r="Q22" s="243"/>
    </row>
    <row r="23" spans="1:17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40"/>
      <c r="K23" s="240"/>
      <c r="L23" s="243"/>
      <c r="M23" s="243"/>
      <c r="N23" s="243"/>
      <c r="O23" s="243"/>
      <c r="P23" s="243"/>
      <c r="Q23" s="243"/>
    </row>
    <row r="24" spans="1:17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40"/>
      <c r="K24" s="240"/>
      <c r="L24" s="243"/>
      <c r="M24" s="243"/>
      <c r="N24" s="243"/>
      <c r="O24" s="243"/>
      <c r="P24" s="243"/>
      <c r="Q24" s="243"/>
    </row>
    <row r="25" spans="1:17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40"/>
      <c r="K25" s="240"/>
      <c r="L25" s="243"/>
      <c r="M25" s="243"/>
      <c r="N25" s="243"/>
      <c r="O25" s="243"/>
      <c r="P25" s="243"/>
      <c r="Q25" s="243"/>
    </row>
    <row r="26" spans="1:17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40"/>
      <c r="K26" s="240"/>
      <c r="L26" s="243"/>
      <c r="M26" s="243"/>
      <c r="N26" s="243"/>
      <c r="O26" s="243"/>
      <c r="P26" s="243"/>
      <c r="Q26" s="243"/>
    </row>
    <row r="27" spans="1:17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40"/>
      <c r="K27" s="240"/>
      <c r="L27" s="243"/>
      <c r="M27" s="243"/>
      <c r="N27" s="243"/>
      <c r="O27" s="243"/>
      <c r="P27" s="243"/>
      <c r="Q27" s="243"/>
    </row>
    <row r="28" spans="1:17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40"/>
      <c r="K28" s="240"/>
      <c r="L28" s="243"/>
      <c r="M28" s="243"/>
      <c r="N28" s="243"/>
      <c r="O28" s="243"/>
      <c r="P28" s="243"/>
      <c r="Q28" s="243"/>
    </row>
    <row r="29" spans="1:17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40"/>
      <c r="K29" s="240"/>
      <c r="L29" s="243"/>
      <c r="M29" s="243"/>
      <c r="N29" s="243"/>
      <c r="O29" s="243"/>
      <c r="P29" s="243"/>
      <c r="Q29" s="243"/>
    </row>
    <row r="30" spans="1:17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40"/>
      <c r="K30" s="240"/>
      <c r="L30" s="243"/>
      <c r="M30" s="243"/>
      <c r="N30" s="243"/>
      <c r="O30" s="243"/>
      <c r="P30" s="243"/>
      <c r="Q30" s="243"/>
    </row>
    <row r="31" spans="1:17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40"/>
      <c r="K31" s="240"/>
      <c r="L31" s="243"/>
      <c r="M31" s="243"/>
      <c r="N31" s="243"/>
      <c r="O31" s="243"/>
      <c r="P31" s="243"/>
      <c r="Q31" s="243"/>
    </row>
    <row r="32" spans="1:17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40"/>
      <c r="K32" s="240"/>
      <c r="L32" s="243"/>
      <c r="M32" s="243"/>
      <c r="N32" s="243"/>
      <c r="O32" s="243"/>
      <c r="P32" s="243"/>
      <c r="Q32" s="243"/>
    </row>
    <row r="33" spans="1:17" ht="18.75" hidden="1">
      <c r="A33" s="232"/>
      <c r="B33" s="235"/>
      <c r="C33" s="235"/>
      <c r="D33" s="235"/>
      <c r="E33" s="235"/>
      <c r="F33" s="235"/>
      <c r="G33" s="236"/>
      <c r="H33" s="236"/>
      <c r="I33" s="250"/>
      <c r="J33" s="240"/>
      <c r="K33" s="240"/>
      <c r="L33" s="243"/>
      <c r="M33" s="243"/>
      <c r="N33" s="243"/>
      <c r="O33" s="243"/>
      <c r="P33" s="243"/>
      <c r="Q33" s="243"/>
    </row>
    <row r="34" spans="1:17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51">
        <f>SUM(I17:I33)</f>
        <v>2625.89</v>
      </c>
      <c r="J34" s="240"/>
      <c r="K34" s="240"/>
      <c r="L34" s="243"/>
      <c r="M34" s="243"/>
      <c r="N34" s="243"/>
      <c r="O34" s="243"/>
      <c r="P34" s="243"/>
      <c r="Q34" s="243"/>
    </row>
    <row r="35" spans="1:11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</row>
    <row r="36" spans="1:11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</row>
    <row r="37" spans="1:11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8.75">
      <c r="A39" s="252"/>
      <c r="B39" s="253"/>
      <c r="C39" s="253"/>
      <c r="D39" s="253"/>
      <c r="E39" s="253"/>
      <c r="F39" s="253"/>
      <c r="G39" s="253"/>
      <c r="H39" s="252"/>
      <c r="I39" s="252"/>
      <c r="J39" s="232"/>
      <c r="K39" s="232"/>
    </row>
    <row r="40" spans="1:11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2"/>
      <c r="J40" s="232"/>
      <c r="K40" s="232"/>
    </row>
    <row r="41" spans="1:11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2"/>
      <c r="J41" s="232"/>
      <c r="K41" s="232"/>
    </row>
    <row r="42" spans="1:11" ht="18.75">
      <c r="A42" s="252"/>
      <c r="B42" s="253" t="s">
        <v>400</v>
      </c>
      <c r="C42" s="254">
        <v>4471</v>
      </c>
      <c r="D42" s="252" t="s">
        <v>401</v>
      </c>
      <c r="E42" s="252"/>
      <c r="F42" s="253"/>
      <c r="G42" s="252"/>
      <c r="H42" s="253"/>
      <c r="I42" s="252"/>
      <c r="J42" s="232"/>
      <c r="K42" s="232"/>
    </row>
    <row r="43" spans="1:30" ht="18" customHeight="1">
      <c r="A43" s="252"/>
      <c r="B43" s="253" t="s">
        <v>402</v>
      </c>
      <c r="C43" s="255" t="s">
        <v>500</v>
      </c>
      <c r="D43" s="252" t="s">
        <v>522</v>
      </c>
      <c r="E43" s="252"/>
      <c r="F43" s="252"/>
      <c r="G43" s="253"/>
      <c r="H43" s="253"/>
      <c r="I43" s="252"/>
      <c r="J43" s="232"/>
      <c r="K43" s="232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</row>
    <row r="44" spans="1:30" ht="18" customHeight="1">
      <c r="A44" s="252"/>
      <c r="B44" s="253"/>
      <c r="C44" s="255"/>
      <c r="D44" s="252"/>
      <c r="E44" s="252"/>
      <c r="F44" s="252"/>
      <c r="G44" s="253"/>
      <c r="H44" s="253"/>
      <c r="I44" s="252"/>
      <c r="J44" s="232"/>
      <c r="K44" s="232"/>
      <c r="U44" s="243"/>
      <c r="V44" s="679"/>
      <c r="W44" s="679"/>
      <c r="X44" s="679"/>
      <c r="Y44" s="679"/>
      <c r="Z44" s="679"/>
      <c r="AA44" s="243"/>
      <c r="AB44" s="243"/>
      <c r="AC44" s="243"/>
      <c r="AD44" s="243"/>
    </row>
    <row r="45" spans="1:30" ht="60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257" t="s">
        <v>2</v>
      </c>
      <c r="J45" s="258" t="s">
        <v>406</v>
      </c>
      <c r="K45" s="396" t="s">
        <v>407</v>
      </c>
      <c r="N45" s="260"/>
      <c r="O45" s="260"/>
      <c r="P45" s="260"/>
      <c r="Q45" s="260"/>
      <c r="U45" s="351"/>
      <c r="V45" s="352"/>
      <c r="W45" s="352"/>
      <c r="X45" s="352"/>
      <c r="Y45" s="352"/>
      <c r="Z45" s="352"/>
      <c r="AA45" s="243"/>
      <c r="AB45" s="243"/>
      <c r="AC45" s="243"/>
      <c r="AD45" s="243"/>
    </row>
    <row r="46" spans="1:30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M46" s="266" t="s">
        <v>509</v>
      </c>
      <c r="N46" s="266" t="s">
        <v>510</v>
      </c>
      <c r="O46" s="267" t="s">
        <v>533</v>
      </c>
      <c r="P46" s="267" t="s">
        <v>409</v>
      </c>
      <c r="Q46" s="267" t="s">
        <v>534</v>
      </c>
      <c r="R46" s="267" t="s">
        <v>535</v>
      </c>
      <c r="U46" s="353"/>
      <c r="V46" s="354"/>
      <c r="W46" s="354"/>
      <c r="X46" s="354"/>
      <c r="Y46" s="354"/>
      <c r="Z46" s="354"/>
      <c r="AA46" s="277"/>
      <c r="AB46" s="277"/>
      <c r="AC46" s="277"/>
      <c r="AD46" s="277"/>
    </row>
    <row r="47" spans="1:30" ht="33" customHeight="1">
      <c r="A47" s="252"/>
      <c r="B47" s="658" t="s">
        <v>412</v>
      </c>
      <c r="C47" s="658"/>
      <c r="D47" s="658"/>
      <c r="E47" s="658"/>
      <c r="F47" s="658"/>
      <c r="G47" s="268">
        <f>G49+G50</f>
        <v>14.11</v>
      </c>
      <c r="H47" s="269">
        <f>H49+H50</f>
        <v>63085.81</v>
      </c>
      <c r="I47" s="269">
        <f>P47+O47</f>
        <v>56947.600000000006</v>
      </c>
      <c r="J47" s="270">
        <f>J50+J49</f>
        <v>59152.25</v>
      </c>
      <c r="K47" s="270">
        <f>I47-J47</f>
        <v>-2204.649999999994</v>
      </c>
      <c r="M47" s="398">
        <v>160651.61000000002</v>
      </c>
      <c r="N47" s="398">
        <v>166789.85</v>
      </c>
      <c r="O47" s="399">
        <v>56806.3</v>
      </c>
      <c r="P47" s="399">
        <v>141.3</v>
      </c>
      <c r="Q47" s="399">
        <v>0</v>
      </c>
      <c r="R47" s="399">
        <v>89.4</v>
      </c>
      <c r="S47" s="399">
        <v>5932.349999999999</v>
      </c>
      <c r="U47" s="353"/>
      <c r="V47" s="355"/>
      <c r="W47" s="355"/>
      <c r="X47" s="355"/>
      <c r="Y47" s="354"/>
      <c r="Z47" s="356"/>
      <c r="AA47" s="243"/>
      <c r="AB47" s="243"/>
      <c r="AC47" s="243"/>
      <c r="AD47" s="243"/>
    </row>
    <row r="48" spans="1:30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35"/>
      <c r="K48" s="235"/>
      <c r="U48" s="353"/>
      <c r="V48" s="355"/>
      <c r="W48" s="355"/>
      <c r="X48" s="355"/>
      <c r="Y48" s="354"/>
      <c r="Z48" s="355"/>
      <c r="AA48" s="243"/>
      <c r="AB48" s="243"/>
      <c r="AC48" s="243"/>
      <c r="AD48" s="243"/>
    </row>
    <row r="49" spans="1:30" ht="18" customHeight="1">
      <c r="A49" s="252"/>
      <c r="B49" s="652" t="s">
        <v>11</v>
      </c>
      <c r="C49" s="652"/>
      <c r="D49" s="652"/>
      <c r="E49" s="652"/>
      <c r="F49" s="652"/>
      <c r="G49" s="274">
        <f>G58</f>
        <v>9.47</v>
      </c>
      <c r="H49" s="275">
        <f>G49*C42</f>
        <v>42340.37</v>
      </c>
      <c r="I49" s="275">
        <f>H49</f>
        <v>42340.37</v>
      </c>
      <c r="J49" s="275">
        <f>H58</f>
        <v>42340.37</v>
      </c>
      <c r="K49" s="275">
        <f>I49-J49</f>
        <v>0</v>
      </c>
      <c r="N49" s="276"/>
      <c r="U49" s="353"/>
      <c r="V49" s="357"/>
      <c r="W49" s="357"/>
      <c r="X49" s="357"/>
      <c r="Y49" s="354"/>
      <c r="Z49" s="358"/>
      <c r="AA49" s="243"/>
      <c r="AB49" s="243"/>
      <c r="AC49" s="243"/>
      <c r="AD49" s="243"/>
    </row>
    <row r="50" spans="1:30" ht="18" customHeight="1">
      <c r="A50" s="252"/>
      <c r="B50" s="652" t="s">
        <v>61</v>
      </c>
      <c r="C50" s="652"/>
      <c r="D50" s="652"/>
      <c r="E50" s="652"/>
      <c r="F50" s="652"/>
      <c r="G50" s="274">
        <v>4.64</v>
      </c>
      <c r="H50" s="275">
        <f>G50*C42</f>
        <v>20745.44</v>
      </c>
      <c r="I50" s="275">
        <f>I47-I49</f>
        <v>14607.230000000003</v>
      </c>
      <c r="J50" s="275">
        <f>H66</f>
        <v>16811.879999999997</v>
      </c>
      <c r="K50" s="275">
        <f>I50-J50</f>
        <v>-2204.649999999994</v>
      </c>
      <c r="N50" s="277"/>
      <c r="U50" s="353"/>
      <c r="V50" s="355"/>
      <c r="W50" s="355"/>
      <c r="X50" s="355"/>
      <c r="Y50" s="354"/>
      <c r="Z50" s="356"/>
      <c r="AA50" s="243"/>
      <c r="AB50" s="243"/>
      <c r="AC50" s="243"/>
      <c r="AD50" s="243"/>
    </row>
    <row r="51" spans="1:30" ht="42" customHeight="1">
      <c r="A51" s="252"/>
      <c r="B51" s="232"/>
      <c r="C51" s="232"/>
      <c r="D51" s="232"/>
      <c r="E51" s="232"/>
      <c r="F51" s="232"/>
      <c r="G51" s="232"/>
      <c r="H51" s="232"/>
      <c r="I51" s="232"/>
      <c r="J51" s="232"/>
      <c r="K51" s="278"/>
      <c r="N51" s="279"/>
      <c r="U51" s="353"/>
      <c r="V51" s="355"/>
      <c r="W51" s="355"/>
      <c r="X51" s="355"/>
      <c r="Y51" s="354"/>
      <c r="Z51" s="356"/>
      <c r="AA51" s="243"/>
      <c r="AB51" s="243"/>
      <c r="AC51" s="243"/>
      <c r="AD51" s="243"/>
    </row>
    <row r="52" spans="1:30" ht="18.75">
      <c r="A52" s="252"/>
      <c r="B52" s="232"/>
      <c r="C52" s="232"/>
      <c r="D52" s="232"/>
      <c r="E52" s="232"/>
      <c r="F52" s="232"/>
      <c r="G52" s="280" t="s">
        <v>451</v>
      </c>
      <c r="H52" s="280" t="s">
        <v>1</v>
      </c>
      <c r="I52" s="280" t="s">
        <v>2</v>
      </c>
      <c r="J52" s="280" t="s">
        <v>452</v>
      </c>
      <c r="K52" s="280" t="s">
        <v>508</v>
      </c>
      <c r="L52" s="281"/>
      <c r="N52" s="281"/>
      <c r="U52" s="353"/>
      <c r="V52" s="355"/>
      <c r="W52" s="355"/>
      <c r="X52" s="355"/>
      <c r="Y52" s="354"/>
      <c r="Z52" s="356"/>
      <c r="AA52" s="243"/>
      <c r="AB52" s="243"/>
      <c r="AC52" s="243"/>
      <c r="AD52" s="243"/>
    </row>
    <row r="53" spans="1:30" ht="18" customHeight="1">
      <c r="A53" s="232"/>
      <c r="B53" s="658" t="s">
        <v>454</v>
      </c>
      <c r="C53" s="658"/>
      <c r="D53" s="658"/>
      <c r="E53" s="658"/>
      <c r="F53" s="662"/>
      <c r="G53" s="282">
        <f>'06 15 г'!J53</f>
        <v>6021.750000000008</v>
      </c>
      <c r="H53" s="282">
        <f>Q47</f>
        <v>0</v>
      </c>
      <c r="I53" s="282">
        <f>R47</f>
        <v>89.4</v>
      </c>
      <c r="J53" s="282">
        <f>H53+G53-I53</f>
        <v>5932.350000000009</v>
      </c>
      <c r="K53" s="282">
        <f>I53+D54</f>
        <v>89.4</v>
      </c>
      <c r="N53" s="281"/>
      <c r="U53" s="353"/>
      <c r="V53" s="355"/>
      <c r="W53" s="355"/>
      <c r="X53" s="355"/>
      <c r="Y53" s="354"/>
      <c r="Z53" s="356"/>
      <c r="AA53" s="243"/>
      <c r="AB53" s="243"/>
      <c r="AC53" s="243"/>
      <c r="AD53" s="243"/>
    </row>
    <row r="54" spans="1:30" ht="18" customHeight="1">
      <c r="A54" s="232"/>
      <c r="B54" s="681"/>
      <c r="C54" s="681"/>
      <c r="D54" s="299"/>
      <c r="E54" s="299"/>
      <c r="F54" s="252"/>
      <c r="G54" s="253"/>
      <c r="H54" s="253"/>
      <c r="I54" s="252"/>
      <c r="J54" s="232"/>
      <c r="K54" s="232"/>
      <c r="N54" s="281"/>
      <c r="U54" s="353"/>
      <c r="V54" s="355"/>
      <c r="W54" s="355"/>
      <c r="X54" s="355"/>
      <c r="Y54" s="354"/>
      <c r="Z54" s="356"/>
      <c r="AA54" s="243"/>
      <c r="AB54" s="243"/>
      <c r="AC54" s="243"/>
      <c r="AD54" s="243"/>
    </row>
    <row r="55" spans="1:30" ht="18.75">
      <c r="A55" s="252"/>
      <c r="B55" s="283"/>
      <c r="C55" s="284"/>
      <c r="D55" s="285"/>
      <c r="E55" s="285"/>
      <c r="F55" s="285"/>
      <c r="G55" s="282" t="s">
        <v>405</v>
      </c>
      <c r="H55" s="282" t="s">
        <v>415</v>
      </c>
      <c r="I55" s="252"/>
      <c r="J55" s="232"/>
      <c r="K55" s="232"/>
      <c r="N55" s="281"/>
      <c r="U55" s="353"/>
      <c r="V55" s="355"/>
      <c r="W55" s="355"/>
      <c r="X55" s="355"/>
      <c r="Y55" s="354"/>
      <c r="Z55" s="356"/>
      <c r="AA55" s="243"/>
      <c r="AB55" s="243"/>
      <c r="AC55" s="243"/>
      <c r="AD55" s="243"/>
    </row>
    <row r="56" spans="1:30" s="265" customFormat="1" ht="18.75">
      <c r="A56" s="286"/>
      <c r="B56" s="287"/>
      <c r="C56" s="288"/>
      <c r="D56" s="289"/>
      <c r="E56" s="289"/>
      <c r="F56" s="289"/>
      <c r="G56" s="264" t="s">
        <v>50</v>
      </c>
      <c r="H56" s="264" t="s">
        <v>50</v>
      </c>
      <c r="I56" s="261"/>
      <c r="U56" s="353"/>
      <c r="V56" s="355"/>
      <c r="W56" s="355"/>
      <c r="X56" s="355"/>
      <c r="Y56" s="354"/>
      <c r="Z56" s="356"/>
      <c r="AA56" s="277"/>
      <c r="AB56" s="277"/>
      <c r="AC56" s="277"/>
      <c r="AD56" s="277"/>
    </row>
    <row r="57" spans="1:30" ht="36.75" customHeight="1">
      <c r="A57" s="290" t="s">
        <v>416</v>
      </c>
      <c r="B57" s="670" t="s">
        <v>448</v>
      </c>
      <c r="C57" s="671"/>
      <c r="D57" s="671"/>
      <c r="E57" s="671"/>
      <c r="F57" s="671"/>
      <c r="G57" s="235"/>
      <c r="H57" s="291">
        <f>H58+H66</f>
        <v>59152.25</v>
      </c>
      <c r="I57" s="252"/>
      <c r="J57" s="232"/>
      <c r="K57" s="232"/>
      <c r="U57" s="353"/>
      <c r="V57" s="355"/>
      <c r="W57" s="355"/>
      <c r="X57" s="355"/>
      <c r="Y57" s="354"/>
      <c r="Z57" s="356"/>
      <c r="AA57" s="243"/>
      <c r="AB57" s="243"/>
      <c r="AC57" s="243"/>
      <c r="AD57" s="243"/>
    </row>
    <row r="58" spans="1:30" ht="18.75">
      <c r="A58" s="292" t="s">
        <v>418</v>
      </c>
      <c r="B58" s="672" t="s">
        <v>419</v>
      </c>
      <c r="C58" s="673"/>
      <c r="D58" s="673"/>
      <c r="E58" s="673"/>
      <c r="F58" s="674"/>
      <c r="G58" s="293">
        <f>G59+G60+G61+G63+G65</f>
        <v>9.47</v>
      </c>
      <c r="H58" s="400">
        <f>H59+H60+H61+H63+H65</f>
        <v>42340.37</v>
      </c>
      <c r="I58" s="252"/>
      <c r="J58" s="232"/>
      <c r="K58" s="294"/>
      <c r="U58" s="359"/>
      <c r="V58" s="360"/>
      <c r="W58" s="360"/>
      <c r="X58" s="360"/>
      <c r="Y58" s="360"/>
      <c r="Z58" s="360"/>
      <c r="AA58" s="243"/>
      <c r="AB58" s="243"/>
      <c r="AC58" s="243"/>
      <c r="AD58" s="243"/>
    </row>
    <row r="59" spans="1:11" ht="18.75">
      <c r="A59" s="395" t="s">
        <v>420</v>
      </c>
      <c r="B59" s="675" t="s">
        <v>421</v>
      </c>
      <c r="C59" s="673"/>
      <c r="D59" s="673"/>
      <c r="E59" s="673"/>
      <c r="F59" s="674"/>
      <c r="G59" s="293">
        <v>1.87</v>
      </c>
      <c r="H59" s="397">
        <f>G59*C$42</f>
        <v>8360.77</v>
      </c>
      <c r="I59" s="252"/>
      <c r="J59" s="232"/>
      <c r="K59" s="294"/>
    </row>
    <row r="60" spans="1:11" ht="48" customHeight="1">
      <c r="A60" s="395" t="s">
        <v>422</v>
      </c>
      <c r="B60" s="663" t="s">
        <v>423</v>
      </c>
      <c r="C60" s="651"/>
      <c r="D60" s="651"/>
      <c r="E60" s="651"/>
      <c r="F60" s="651"/>
      <c r="G60" s="396">
        <v>2.2</v>
      </c>
      <c r="H60" s="397">
        <f aca="true" t="shared" si="0" ref="H60:H65">G60*C$42</f>
        <v>9836.2</v>
      </c>
      <c r="I60" s="252"/>
      <c r="J60" s="232"/>
      <c r="K60" s="294"/>
    </row>
    <row r="61" spans="1:11" ht="15" customHeight="1">
      <c r="A61" s="652" t="s">
        <v>424</v>
      </c>
      <c r="B61" s="653" t="s">
        <v>425</v>
      </c>
      <c r="C61" s="648"/>
      <c r="D61" s="648"/>
      <c r="E61" s="648"/>
      <c r="F61" s="648"/>
      <c r="G61" s="637">
        <v>1.58</v>
      </c>
      <c r="H61" s="654">
        <f t="shared" si="0"/>
        <v>7064.18</v>
      </c>
      <c r="I61" s="252"/>
      <c r="J61" s="232"/>
      <c r="K61" s="232"/>
    </row>
    <row r="62" spans="1:11" ht="18.75" customHeight="1">
      <c r="A62" s="652"/>
      <c r="B62" s="648"/>
      <c r="C62" s="648"/>
      <c r="D62" s="648"/>
      <c r="E62" s="648"/>
      <c r="F62" s="648"/>
      <c r="G62" s="637"/>
      <c r="H62" s="654">
        <f t="shared" si="0"/>
        <v>0</v>
      </c>
      <c r="I62" s="252"/>
      <c r="J62" s="232"/>
      <c r="K62" s="232"/>
    </row>
    <row r="63" spans="1:11" ht="21" customHeight="1">
      <c r="A63" s="652" t="s">
        <v>426</v>
      </c>
      <c r="B63" s="653" t="s">
        <v>427</v>
      </c>
      <c r="C63" s="648"/>
      <c r="D63" s="648"/>
      <c r="E63" s="648"/>
      <c r="F63" s="648"/>
      <c r="G63" s="637">
        <v>1.28</v>
      </c>
      <c r="H63" s="654">
        <f t="shared" si="0"/>
        <v>5722.88</v>
      </c>
      <c r="I63" s="252"/>
      <c r="J63" s="232"/>
      <c r="K63" s="232"/>
    </row>
    <row r="64" spans="1:11" ht="18.75">
      <c r="A64" s="652"/>
      <c r="B64" s="648"/>
      <c r="C64" s="648"/>
      <c r="D64" s="648"/>
      <c r="E64" s="648"/>
      <c r="F64" s="648"/>
      <c r="G64" s="637"/>
      <c r="H64" s="654">
        <f t="shared" si="0"/>
        <v>0</v>
      </c>
      <c r="I64" s="252"/>
      <c r="J64" s="232"/>
      <c r="K64" s="232"/>
    </row>
    <row r="65" spans="1:11" ht="33.75" customHeight="1">
      <c r="A65" s="395" t="s">
        <v>428</v>
      </c>
      <c r="B65" s="648" t="s">
        <v>429</v>
      </c>
      <c r="C65" s="648"/>
      <c r="D65" s="648"/>
      <c r="E65" s="648"/>
      <c r="F65" s="648"/>
      <c r="G65" s="282">
        <v>2.54</v>
      </c>
      <c r="H65" s="299">
        <f t="shared" si="0"/>
        <v>11356.34</v>
      </c>
      <c r="I65" s="252"/>
      <c r="J65" s="232"/>
      <c r="K65" s="232"/>
    </row>
    <row r="66" spans="1:11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SUM(H67:H72)</f>
        <v>16811.879999999997</v>
      </c>
      <c r="I66" s="252"/>
      <c r="J66" s="232"/>
      <c r="K66" s="232"/>
    </row>
    <row r="67" spans="1:11" ht="18.75">
      <c r="A67" s="300"/>
      <c r="B67" s="650" t="s">
        <v>432</v>
      </c>
      <c r="C67" s="651"/>
      <c r="D67" s="651"/>
      <c r="E67" s="651"/>
      <c r="F67" s="651"/>
      <c r="G67" s="301"/>
      <c r="H67" s="302">
        <v>4915.9</v>
      </c>
      <c r="I67" s="252"/>
      <c r="J67" s="232"/>
      <c r="K67" s="232"/>
    </row>
    <row r="68" spans="1:11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252"/>
      <c r="J68" s="232"/>
      <c r="K68" s="232"/>
    </row>
    <row r="69" spans="1:11" ht="18.75" customHeight="1">
      <c r="A69" s="300"/>
      <c r="B69" s="628" t="s">
        <v>536</v>
      </c>
      <c r="C69" s="629"/>
      <c r="D69" s="629"/>
      <c r="E69" s="629"/>
      <c r="F69" s="630"/>
      <c r="G69" s="299"/>
      <c r="H69" s="303">
        <v>5497.75</v>
      </c>
      <c r="I69" s="252"/>
      <c r="J69" s="232"/>
      <c r="K69" s="232"/>
    </row>
    <row r="70" spans="1:11" ht="18.75" customHeight="1">
      <c r="A70" s="300"/>
      <c r="B70" s="628" t="s">
        <v>537</v>
      </c>
      <c r="C70" s="629"/>
      <c r="D70" s="629"/>
      <c r="E70" s="629"/>
      <c r="F70" s="630"/>
      <c r="G70" s="299"/>
      <c r="H70" s="303">
        <v>246</v>
      </c>
      <c r="I70" s="252"/>
      <c r="J70" s="232"/>
      <c r="K70" s="232"/>
    </row>
    <row r="71" spans="1:11" ht="18.75" customHeight="1">
      <c r="A71" s="300"/>
      <c r="B71" s="628" t="s">
        <v>538</v>
      </c>
      <c r="C71" s="629"/>
      <c r="D71" s="629"/>
      <c r="E71" s="629"/>
      <c r="F71" s="630"/>
      <c r="G71" s="299"/>
      <c r="H71" s="303">
        <v>6152.23</v>
      </c>
      <c r="I71" s="304"/>
      <c r="J71" s="232"/>
      <c r="K71" s="232"/>
    </row>
    <row r="72" spans="1:11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252"/>
      <c r="J72" s="232"/>
      <c r="K72" s="232"/>
    </row>
    <row r="73" spans="1:11" ht="18.75" customHeight="1" hidden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32"/>
      <c r="K73" s="232"/>
    </row>
    <row r="74" spans="1:11" ht="18.75" customHeight="1" hidden="1">
      <c r="A74" s="300"/>
      <c r="B74" s="628" t="s">
        <v>447</v>
      </c>
      <c r="C74" s="629"/>
      <c r="D74" s="629"/>
      <c r="E74" s="629"/>
      <c r="F74" s="630"/>
      <c r="G74" s="299"/>
      <c r="H74" s="303"/>
      <c r="I74" s="252"/>
      <c r="J74" s="232"/>
      <c r="K74" s="232"/>
    </row>
    <row r="75" spans="1:11" ht="18.75" customHeight="1" hidden="1">
      <c r="A75" s="300"/>
      <c r="B75" s="628" t="s">
        <v>447</v>
      </c>
      <c r="C75" s="629"/>
      <c r="D75" s="629"/>
      <c r="E75" s="629"/>
      <c r="F75" s="630"/>
      <c r="G75" s="299"/>
      <c r="H75" s="303"/>
      <c r="I75" s="252"/>
      <c r="J75" s="232"/>
      <c r="K75" s="232"/>
    </row>
    <row r="76" spans="1:12" ht="18.75">
      <c r="A76" s="300"/>
      <c r="B76" s="305"/>
      <c r="C76" s="306"/>
      <c r="D76" s="306"/>
      <c r="E76" s="306"/>
      <c r="F76" s="306"/>
      <c r="G76" s="307"/>
      <c r="H76" s="307"/>
      <c r="I76" s="252"/>
      <c r="J76" s="232"/>
      <c r="K76" s="232"/>
      <c r="L76" s="308"/>
    </row>
    <row r="77" spans="1:11" ht="18.75">
      <c r="A77" s="300"/>
      <c r="B77" s="305"/>
      <c r="C77" s="306"/>
      <c r="D77" s="306"/>
      <c r="E77" s="306"/>
      <c r="F77" s="306"/>
      <c r="G77" s="307"/>
      <c r="H77" s="307"/>
      <c r="I77" s="252"/>
      <c r="J77" s="232"/>
      <c r="K77" s="232"/>
    </row>
    <row r="78" spans="1:11" ht="18.75">
      <c r="A78" s="281" t="s">
        <v>507</v>
      </c>
      <c r="B78" s="305"/>
      <c r="C78" s="306"/>
      <c r="D78" s="306"/>
      <c r="E78" s="306"/>
      <c r="F78" s="306"/>
      <c r="G78" s="307"/>
      <c r="H78" s="307"/>
      <c r="I78" s="252"/>
      <c r="J78" s="232"/>
      <c r="K78" s="232"/>
    </row>
    <row r="79" spans="1:12" ht="18.75">
      <c r="A79" s="300"/>
      <c r="B79" s="305"/>
      <c r="C79" s="306"/>
      <c r="D79" s="306"/>
      <c r="E79" s="306"/>
      <c r="F79" s="306"/>
      <c r="G79" s="309"/>
      <c r="H79" s="252"/>
      <c r="I79" s="252"/>
      <c r="J79" s="232"/>
      <c r="K79" s="232"/>
      <c r="L79" s="243">
        <v>96991.61</v>
      </c>
    </row>
    <row r="80" spans="1:11" ht="18.75" customHeight="1">
      <c r="A80" s="300"/>
      <c r="B80" s="305"/>
      <c r="C80" s="306"/>
      <c r="D80" s="306"/>
      <c r="E80" s="306"/>
      <c r="F80" s="306"/>
      <c r="G80" s="647" t="s">
        <v>61</v>
      </c>
      <c r="H80" s="646"/>
      <c r="I80" s="645" t="s">
        <v>414</v>
      </c>
      <c r="J80" s="646"/>
      <c r="K80" s="232"/>
    </row>
    <row r="81" spans="1:10" s="265" customFormat="1" ht="12.75">
      <c r="A81" s="310"/>
      <c r="B81" s="311"/>
      <c r="C81" s="312"/>
      <c r="D81" s="312"/>
      <c r="E81" s="312"/>
      <c r="F81" s="312"/>
      <c r="G81" s="632" t="s">
        <v>50</v>
      </c>
      <c r="H81" s="633"/>
      <c r="I81" s="632" t="s">
        <v>50</v>
      </c>
      <c r="J81" s="633"/>
    </row>
    <row r="82" spans="1:13" s="243" customFormat="1" ht="18.75">
      <c r="A82" s="300"/>
      <c r="B82" s="676" t="s">
        <v>515</v>
      </c>
      <c r="C82" s="677"/>
      <c r="D82" s="677"/>
      <c r="E82" s="677"/>
      <c r="F82" s="678"/>
      <c r="G82" s="637">
        <f>'06 15 г'!G83:H83</f>
        <v>-7531.332999999934</v>
      </c>
      <c r="H82" s="638"/>
      <c r="I82" s="637">
        <f>'06 15 г'!I83:J83</f>
        <v>0</v>
      </c>
      <c r="J82" s="638"/>
      <c r="K82" s="240"/>
      <c r="L82" s="243" t="s">
        <v>442</v>
      </c>
      <c r="M82" s="243" t="s">
        <v>443</v>
      </c>
    </row>
    <row r="83" spans="1:13" ht="18.75">
      <c r="A83" s="253"/>
      <c r="B83" s="676" t="s">
        <v>516</v>
      </c>
      <c r="C83" s="677"/>
      <c r="D83" s="677"/>
      <c r="E83" s="677"/>
      <c r="F83" s="678"/>
      <c r="G83" s="637">
        <f>G82+K47+K53</f>
        <v>-9646.582999999928</v>
      </c>
      <c r="H83" s="638"/>
      <c r="I83" s="642">
        <f>I82+I53-K53+D54</f>
        <v>0</v>
      </c>
      <c r="J83" s="638"/>
      <c r="K83" s="232"/>
      <c r="L83" s="308">
        <f>G83</f>
        <v>-9646.582999999928</v>
      </c>
      <c r="M83" s="308">
        <f>I83</f>
        <v>0</v>
      </c>
    </row>
    <row r="84" spans="1:11" ht="18.75">
      <c r="A84" s="252"/>
      <c r="B84" s="252"/>
      <c r="C84" s="252"/>
      <c r="D84" s="252"/>
      <c r="E84" s="252"/>
      <c r="F84" s="252"/>
      <c r="G84" s="313"/>
      <c r="H84" s="313"/>
      <c r="I84" s="252"/>
      <c r="J84" s="232"/>
      <c r="K84" s="232"/>
    </row>
    <row r="85" spans="1:16" ht="16.5" customHeight="1">
      <c r="A85" s="252"/>
      <c r="B85" s="232"/>
      <c r="C85" s="232"/>
      <c r="D85" s="232"/>
      <c r="E85" s="232"/>
      <c r="F85" s="232"/>
      <c r="G85" s="314"/>
      <c r="H85" s="315"/>
      <c r="I85" s="252"/>
      <c r="J85" s="232"/>
      <c r="K85" s="232"/>
      <c r="L85" s="643"/>
      <c r="M85" s="644"/>
      <c r="N85" s="644"/>
      <c r="O85" s="644"/>
      <c r="P85" s="644"/>
    </row>
    <row r="86" spans="1:16" ht="18.75">
      <c r="A86" s="252"/>
      <c r="B86" s="311"/>
      <c r="C86" s="312"/>
      <c r="D86" s="312"/>
      <c r="E86" s="312"/>
      <c r="F86" s="312"/>
      <c r="G86" s="632" t="s">
        <v>511</v>
      </c>
      <c r="H86" s="633"/>
      <c r="I86" s="632" t="s">
        <v>512</v>
      </c>
      <c r="J86" s="633"/>
      <c r="K86" s="232"/>
      <c r="L86" s="316" t="s">
        <v>513</v>
      </c>
      <c r="M86" s="317"/>
      <c r="N86" s="316"/>
      <c r="O86" s="316"/>
      <c r="P86" s="318"/>
    </row>
    <row r="87" spans="1:16" ht="18.75" customHeight="1">
      <c r="A87" s="252"/>
      <c r="C87" s="639" t="s">
        <v>514</v>
      </c>
      <c r="D87" s="640"/>
      <c r="E87" s="640"/>
      <c r="F87" s="641"/>
      <c r="G87" s="637">
        <f>M47</f>
        <v>160651.61000000002</v>
      </c>
      <c r="H87" s="638"/>
      <c r="I87" s="637">
        <f>N47</f>
        <v>166789.85</v>
      </c>
      <c r="J87" s="638"/>
      <c r="K87" s="232"/>
      <c r="L87" s="319">
        <f>G87-I87+H47-I47</f>
        <v>-0.029999999998835847</v>
      </c>
      <c r="M87" s="320"/>
      <c r="N87" s="320"/>
      <c r="O87" s="320"/>
      <c r="P87" s="320"/>
    </row>
    <row r="88" spans="1:16" ht="8.25" customHeight="1">
      <c r="A88" s="252"/>
      <c r="B88" s="232"/>
      <c r="C88" s="232"/>
      <c r="D88" s="232"/>
      <c r="E88" s="232"/>
      <c r="F88" s="232"/>
      <c r="G88" s="232"/>
      <c r="H88" s="252"/>
      <c r="I88" s="252"/>
      <c r="J88" s="232"/>
      <c r="K88" s="232"/>
      <c r="L88" s="321"/>
      <c r="M88" s="320"/>
      <c r="N88" s="320"/>
      <c r="O88" s="320"/>
      <c r="P88" s="320"/>
    </row>
    <row r="89" spans="1:16" ht="18.75">
      <c r="A89" s="252"/>
      <c r="B89" s="232"/>
      <c r="C89" s="232"/>
      <c r="D89" s="232"/>
      <c r="E89" s="232"/>
      <c r="F89" s="232"/>
      <c r="G89" s="232"/>
      <c r="H89" s="252"/>
      <c r="I89" s="252"/>
      <c r="J89" s="232"/>
      <c r="K89" s="232"/>
      <c r="L89" s="321"/>
      <c r="M89" s="320"/>
      <c r="N89" s="320"/>
      <c r="O89" s="320"/>
      <c r="P89" s="320"/>
    </row>
    <row r="90" spans="1:16" ht="0.75" customHeight="1">
      <c r="A90" s="252"/>
      <c r="B90" s="232"/>
      <c r="C90" s="232"/>
      <c r="D90" s="232"/>
      <c r="E90" s="232"/>
      <c r="F90" s="232"/>
      <c r="G90" s="232"/>
      <c r="H90" s="252"/>
      <c r="I90" s="252"/>
      <c r="J90" s="232"/>
      <c r="K90" s="232"/>
      <c r="L90" s="321"/>
      <c r="M90" s="320"/>
      <c r="N90" s="320"/>
      <c r="O90" s="320"/>
      <c r="P90" s="320"/>
    </row>
    <row r="91" spans="1:16" ht="7.5" customHeight="1">
      <c r="A91" s="252"/>
      <c r="B91" s="232"/>
      <c r="C91" s="232"/>
      <c r="D91" s="232"/>
      <c r="E91" s="232"/>
      <c r="F91" s="232"/>
      <c r="G91" s="232"/>
      <c r="H91" s="252"/>
      <c r="I91" s="252"/>
      <c r="J91" s="232"/>
      <c r="K91" s="232"/>
      <c r="L91" s="321"/>
      <c r="M91" s="320"/>
      <c r="N91" s="320"/>
      <c r="O91" s="320"/>
      <c r="P91" s="320"/>
    </row>
    <row r="92" spans="1:16" ht="9" customHeight="1">
      <c r="A92" s="252"/>
      <c r="B92" s="232"/>
      <c r="C92" s="232"/>
      <c r="D92" s="232"/>
      <c r="E92" s="232"/>
      <c r="F92" s="232"/>
      <c r="G92" s="232"/>
      <c r="H92" s="252"/>
      <c r="I92" s="252"/>
      <c r="J92" s="232"/>
      <c r="K92" s="232"/>
      <c r="L92" s="321"/>
      <c r="M92" s="320"/>
      <c r="N92" s="320"/>
      <c r="O92" s="320"/>
      <c r="P92" s="320"/>
    </row>
    <row r="93" spans="1:16" ht="18.75" hidden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321"/>
      <c r="M93" s="281"/>
      <c r="N93" s="243"/>
      <c r="O93" s="243"/>
      <c r="P93" s="281"/>
    </row>
    <row r="94" spans="1:16" ht="18.75" hidden="1">
      <c r="A94" s="232"/>
      <c r="B94" s="232"/>
      <c r="C94" s="300"/>
      <c r="D94" s="232"/>
      <c r="E94" s="232"/>
      <c r="F94" s="232"/>
      <c r="G94" s="232"/>
      <c r="H94" s="232"/>
      <c r="I94" s="232"/>
      <c r="J94" s="232"/>
      <c r="K94" s="232"/>
      <c r="L94" s="243"/>
      <c r="M94" s="243"/>
      <c r="N94" s="243"/>
      <c r="O94" s="243"/>
      <c r="P94" s="243"/>
    </row>
    <row r="95" spans="1:16" ht="18.75" hidden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43"/>
      <c r="M95" s="243"/>
      <c r="N95" s="243"/>
      <c r="O95" s="243"/>
      <c r="P95" s="243"/>
    </row>
    <row r="96" spans="1:16" ht="3.75" customHeight="1" hidden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43"/>
      <c r="M96" s="243"/>
      <c r="N96" s="243"/>
      <c r="O96" s="243"/>
      <c r="P96" s="243"/>
    </row>
    <row r="97" spans="1:16" ht="18.75">
      <c r="A97" s="322" t="s">
        <v>539</v>
      </c>
      <c r="B97" s="232"/>
      <c r="C97" s="232"/>
      <c r="D97" s="232"/>
      <c r="E97" s="232"/>
      <c r="F97" s="232"/>
      <c r="G97" s="232"/>
      <c r="H97" s="232"/>
      <c r="I97" s="323" t="s">
        <v>69</v>
      </c>
      <c r="J97" s="232"/>
      <c r="K97" s="232"/>
      <c r="L97" s="243"/>
      <c r="M97" s="243"/>
      <c r="N97" s="243"/>
      <c r="O97" s="243"/>
      <c r="P97" s="243"/>
    </row>
    <row r="98" spans="1:16" ht="18.75">
      <c r="A98" s="322" t="s">
        <v>486</v>
      </c>
      <c r="B98" s="232"/>
      <c r="C98" s="232"/>
      <c r="D98" s="232"/>
      <c r="E98" s="232"/>
      <c r="G98" s="232"/>
      <c r="H98" s="232"/>
      <c r="I98" s="323" t="s">
        <v>70</v>
      </c>
      <c r="J98" s="232"/>
      <c r="L98" s="243"/>
      <c r="M98" s="243"/>
      <c r="N98" s="243"/>
      <c r="O98" s="243"/>
      <c r="P98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8">
    <mergeCell ref="C87:F87"/>
    <mergeCell ref="G87:H87"/>
    <mergeCell ref="I87:J87"/>
    <mergeCell ref="B83:F83"/>
    <mergeCell ref="G83:H83"/>
    <mergeCell ref="I83:J83"/>
    <mergeCell ref="L85:P85"/>
    <mergeCell ref="G86:H86"/>
    <mergeCell ref="I86:J86"/>
    <mergeCell ref="I80:J80"/>
    <mergeCell ref="G81:H81"/>
    <mergeCell ref="I81:J81"/>
    <mergeCell ref="B82:F82"/>
    <mergeCell ref="G82:H82"/>
    <mergeCell ref="I82:J82"/>
    <mergeCell ref="B71:F71"/>
    <mergeCell ref="B72:F72"/>
    <mergeCell ref="B73:F73"/>
    <mergeCell ref="B74:F74"/>
    <mergeCell ref="B75:F75"/>
    <mergeCell ref="G80:H80"/>
    <mergeCell ref="B65:F65"/>
    <mergeCell ref="B66:F66"/>
    <mergeCell ref="B67:F67"/>
    <mergeCell ref="B68:F68"/>
    <mergeCell ref="B69:F69"/>
    <mergeCell ref="B70:F70"/>
    <mergeCell ref="B60:F60"/>
    <mergeCell ref="A61:A62"/>
    <mergeCell ref="B61:F62"/>
    <mergeCell ref="G61:G62"/>
    <mergeCell ref="H61:H62"/>
    <mergeCell ref="A63:A64"/>
    <mergeCell ref="B63:F64"/>
    <mergeCell ref="G63:G64"/>
    <mergeCell ref="H63:H64"/>
    <mergeCell ref="B50:F50"/>
    <mergeCell ref="B53:F53"/>
    <mergeCell ref="B54:C54"/>
    <mergeCell ref="B57:F57"/>
    <mergeCell ref="B58:F58"/>
    <mergeCell ref="B59:F59"/>
    <mergeCell ref="C14:D15"/>
    <mergeCell ref="A35:K36"/>
    <mergeCell ref="V44:Z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4"/>
  <sheetViews>
    <sheetView view="pageBreakPreview" zoomScale="80" zoomScaleSheetLayoutView="80" zoomScalePageLayoutView="0" workbookViewId="0" topLeftCell="A45">
      <selection activeCell="M35" sqref="M1:V16384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9.281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0" width="9.140625" style="233" hidden="1" customWidth="1" outlineLevel="1"/>
    <col min="21" max="21" width="0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01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02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502</v>
      </c>
      <c r="D43" s="252" t="s">
        <v>522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09" t="s">
        <v>553</v>
      </c>
      <c r="O45" s="260"/>
      <c r="P45" s="260"/>
      <c r="Q45" s="260"/>
      <c r="R45" s="260"/>
      <c r="U45" s="233">
        <v>4658.28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76328.41</v>
      </c>
      <c r="I47" s="269">
        <f>I49+I50+I51</f>
        <v>-5368.44</v>
      </c>
      <c r="J47" s="269">
        <f>J49+J50+J51</f>
        <v>67133.84000000001</v>
      </c>
      <c r="K47" s="269">
        <f>K50+K49+K51</f>
        <v>69561.63</v>
      </c>
      <c r="L47" s="269">
        <f>I47+J47-K47</f>
        <v>-7796.229999999996</v>
      </c>
      <c r="N47" s="398">
        <v>166789.85</v>
      </c>
      <c r="O47" s="398">
        <v>170616.06000000003</v>
      </c>
      <c r="P47" s="399">
        <v>64366.44000000001</v>
      </c>
      <c r="Q47" s="399">
        <v>202.98</v>
      </c>
      <c r="R47" s="399">
        <v>0</v>
      </c>
      <c r="S47" s="399">
        <v>169.01000000000002</v>
      </c>
      <c r="T47" s="399">
        <v>5763.34</v>
      </c>
      <c r="U47" s="412">
        <v>2564.4199999999996</v>
      </c>
      <c r="V47" s="411">
        <v>2093.86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-7796.229999999996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44844.130000000005</v>
      </c>
      <c r="I49" s="275">
        <v>0</v>
      </c>
      <c r="J49" s="275">
        <f>H49</f>
        <v>44844.130000000005</v>
      </c>
      <c r="K49" s="275">
        <f>H59</f>
        <v>44844.130000000005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26826</v>
      </c>
      <c r="I50" s="275">
        <v>-5368.44</v>
      </c>
      <c r="J50" s="275">
        <f>P47+Q47-J49</f>
        <v>19725.290000000008</v>
      </c>
      <c r="K50" s="275">
        <f>H65-H66</f>
        <v>22153.08</v>
      </c>
      <c r="L50" s="275">
        <f>I50+J50-K50</f>
        <v>-7796.229999999992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4658.280000000001</v>
      </c>
      <c r="I51" s="275">
        <v>0</v>
      </c>
      <c r="J51" s="275">
        <f>U47</f>
        <v>2564.4199999999996</v>
      </c>
      <c r="K51" s="275">
        <f>H66</f>
        <v>2564.42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282">
        <f>'07 15 г'!J53</f>
        <v>5932.350000000009</v>
      </c>
      <c r="H54" s="282">
        <f>R47</f>
        <v>0</v>
      </c>
      <c r="I54" s="423">
        <f>S47</f>
        <v>169.01000000000002</v>
      </c>
      <c r="J54" s="423">
        <f>H54+G54-I54</f>
        <v>5763.340000000008</v>
      </c>
      <c r="K54" s="423">
        <f>I54+E55</f>
        <v>169.01000000000002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13"/>
      <c r="H55" s="413"/>
      <c r="I55" s="413"/>
      <c r="J55" s="413"/>
      <c r="K55" s="413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282" t="s">
        <v>405</v>
      </c>
      <c r="H56" s="282" t="s">
        <v>415</v>
      </c>
      <c r="I56" s="410"/>
      <c r="J56" s="252"/>
      <c r="K56" s="232"/>
      <c r="L56" s="232"/>
      <c r="O56" s="281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69561.63</v>
      </c>
      <c r="I58" s="416"/>
      <c r="J58" s="252"/>
      <c r="K58" s="232"/>
      <c r="L58" s="232"/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293">
        <f>SUM(G60:G64)</f>
        <v>10.030000000000001</v>
      </c>
      <c r="H59" s="400">
        <f>SUM(H60:H64)</f>
        <v>44844.130000000005</v>
      </c>
      <c r="I59" s="417"/>
      <c r="J59" s="252"/>
      <c r="K59" s="232"/>
      <c r="L59" s="29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2" ht="18.75">
      <c r="A60" s="403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05">
        <f>G60*C$42</f>
        <v>6974.760000000002</v>
      </c>
      <c r="I60" s="305"/>
      <c r="J60" s="252"/>
      <c r="K60" s="232"/>
      <c r="L60" s="294"/>
    </row>
    <row r="61" spans="1:12" ht="34.5" customHeight="1">
      <c r="A61" s="403" t="s">
        <v>422</v>
      </c>
      <c r="B61" s="663" t="s">
        <v>423</v>
      </c>
      <c r="C61" s="651"/>
      <c r="D61" s="651"/>
      <c r="E61" s="651"/>
      <c r="F61" s="651"/>
      <c r="G61" s="404">
        <v>1.8400000000000005</v>
      </c>
      <c r="H61" s="405">
        <f>G61*C$42</f>
        <v>8226.640000000003</v>
      </c>
      <c r="I61" s="305"/>
      <c r="J61" s="252"/>
      <c r="K61" s="232"/>
      <c r="L61" s="294"/>
    </row>
    <row r="62" spans="1:12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5946.43</v>
      </c>
      <c r="I62" s="305"/>
      <c r="J62" s="252"/>
      <c r="K62" s="232"/>
      <c r="L62" s="232"/>
    </row>
    <row r="63" spans="1:12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6080.56</v>
      </c>
      <c r="I63" s="305"/>
      <c r="J63" s="252"/>
      <c r="K63" s="232"/>
      <c r="L63" s="232"/>
    </row>
    <row r="64" spans="1:12" ht="18.75" customHeight="1">
      <c r="A64" s="403" t="s">
        <v>428</v>
      </c>
      <c r="B64" s="648" t="s">
        <v>543</v>
      </c>
      <c r="C64" s="648"/>
      <c r="D64" s="648"/>
      <c r="E64" s="648"/>
      <c r="F64" s="648"/>
      <c r="G64" s="282">
        <v>3.94</v>
      </c>
      <c r="H64" s="299">
        <f>G64*C$42</f>
        <v>17615.739999999998</v>
      </c>
      <c r="I64" s="307"/>
      <c r="J64" s="252"/>
      <c r="K64" s="232"/>
      <c r="L64" s="232"/>
    </row>
    <row r="65" spans="1:12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SUM(H66:H71)</f>
        <v>24717.5</v>
      </c>
      <c r="I65" s="416"/>
      <c r="J65" s="252"/>
      <c r="K65" s="232"/>
      <c r="L65" s="232"/>
    </row>
    <row r="66" spans="1:12" ht="18.75">
      <c r="A66" s="300"/>
      <c r="B66" s="650" t="s">
        <v>432</v>
      </c>
      <c r="C66" s="651"/>
      <c r="D66" s="651"/>
      <c r="E66" s="651"/>
      <c r="F66" s="651"/>
      <c r="G66" s="301"/>
      <c r="H66" s="302">
        <v>2564.42</v>
      </c>
      <c r="I66" s="418"/>
      <c r="J66" s="252"/>
      <c r="K66" s="232"/>
      <c r="L66" s="232"/>
    </row>
    <row r="67" spans="1:12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</row>
    <row r="68" spans="1:12" ht="36" customHeight="1">
      <c r="A68" s="300"/>
      <c r="B68" s="628" t="s">
        <v>544</v>
      </c>
      <c r="C68" s="629"/>
      <c r="D68" s="629"/>
      <c r="E68" s="629"/>
      <c r="F68" s="630"/>
      <c r="G68" s="299"/>
      <c r="H68" s="303">
        <v>5684.3</v>
      </c>
      <c r="I68" s="418"/>
      <c r="J68" s="252"/>
      <c r="K68" s="232"/>
      <c r="L68" s="232"/>
    </row>
    <row r="69" spans="1:12" ht="18.75" customHeight="1">
      <c r="A69" s="300"/>
      <c r="B69" s="628" t="s">
        <v>545</v>
      </c>
      <c r="C69" s="629"/>
      <c r="D69" s="629"/>
      <c r="E69" s="629"/>
      <c r="F69" s="630"/>
      <c r="G69" s="299"/>
      <c r="H69" s="303">
        <v>1280</v>
      </c>
      <c r="I69" s="418"/>
      <c r="J69" s="252"/>
      <c r="K69" s="232"/>
      <c r="L69" s="232"/>
    </row>
    <row r="70" spans="1:12" ht="18.75" customHeight="1">
      <c r="A70" s="300"/>
      <c r="B70" s="628" t="s">
        <v>546</v>
      </c>
      <c r="C70" s="629"/>
      <c r="D70" s="629"/>
      <c r="E70" s="629"/>
      <c r="F70" s="630"/>
      <c r="G70" s="299"/>
      <c r="H70" s="303">
        <v>1792</v>
      </c>
      <c r="I70" s="418"/>
      <c r="J70" s="304"/>
      <c r="K70" s="232"/>
      <c r="L70" s="232"/>
    </row>
    <row r="71" spans="1:12" ht="18.75" customHeight="1">
      <c r="A71" s="300"/>
      <c r="B71" s="628" t="s">
        <v>547</v>
      </c>
      <c r="C71" s="629"/>
      <c r="D71" s="629"/>
      <c r="E71" s="629"/>
      <c r="F71" s="630"/>
      <c r="G71" s="299"/>
      <c r="H71" s="303">
        <v>13396.78</v>
      </c>
      <c r="I71" s="418"/>
      <c r="J71" s="252"/>
      <c r="K71" s="232"/>
      <c r="L71" s="232"/>
    </row>
    <row r="72" spans="1:12" ht="18.75">
      <c r="A72" s="300"/>
      <c r="B72" s="305"/>
      <c r="C72" s="306"/>
      <c r="D72" s="306"/>
      <c r="E72" s="306"/>
      <c r="F72" s="306"/>
      <c r="G72" s="307"/>
      <c r="H72" s="307"/>
      <c r="I72" s="307"/>
      <c r="J72" s="252"/>
      <c r="K72" s="232"/>
      <c r="L72" s="232"/>
    </row>
    <row r="73" spans="1:13" ht="18.75">
      <c r="A73" s="300"/>
      <c r="B73" s="305"/>
      <c r="C73" s="306"/>
      <c r="D73" s="306"/>
      <c r="E73" s="306"/>
      <c r="F73" s="306"/>
      <c r="G73" s="309"/>
      <c r="H73" s="252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'07 15 г'!G83:H83</f>
        <v>-9646.582999999928</v>
      </c>
      <c r="H76" s="638"/>
      <c r="I76" s="637">
        <f>'07 15 г'!I83:J83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G76+L47+K54</f>
        <v>-17273.802999999923</v>
      </c>
      <c r="H77" s="638"/>
      <c r="I77" s="642">
        <f>I76+I54-K54+D55</f>
        <v>0</v>
      </c>
      <c r="J77" s="642"/>
      <c r="K77" s="306"/>
      <c r="L77" s="232"/>
      <c r="M77" s="308">
        <f>G77</f>
        <v>-17273.802999999923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166789.85</v>
      </c>
      <c r="H81" s="638"/>
      <c r="I81" s="637">
        <f>O47</f>
        <v>170616.06000000003</v>
      </c>
      <c r="J81" s="683"/>
      <c r="K81" s="305"/>
      <c r="L81" s="232"/>
      <c r="M81" s="319">
        <f>G81-I81+H47+I47-J47</f>
        <v>-0.08000000003085006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B62:F62"/>
    <mergeCell ref="B63:F63"/>
    <mergeCell ref="G77:H77"/>
    <mergeCell ref="B71:F71"/>
    <mergeCell ref="G74:H74"/>
    <mergeCell ref="B61:F61"/>
    <mergeCell ref="B64:F64"/>
    <mergeCell ref="A76:F76"/>
    <mergeCell ref="A77:F77"/>
    <mergeCell ref="M79:Q79"/>
    <mergeCell ref="G80:H80"/>
    <mergeCell ref="G75:H75"/>
    <mergeCell ref="G76:H76"/>
    <mergeCell ref="B65:F65"/>
    <mergeCell ref="B66:F66"/>
    <mergeCell ref="B67:F67"/>
    <mergeCell ref="B68:F68"/>
    <mergeCell ref="B69:F69"/>
    <mergeCell ref="B70:F70"/>
    <mergeCell ref="W44:AA44"/>
    <mergeCell ref="B47:F47"/>
    <mergeCell ref="B48:F48"/>
    <mergeCell ref="B49:F49"/>
    <mergeCell ref="B50:F50"/>
    <mergeCell ref="B54:F54"/>
    <mergeCell ref="B52:I52"/>
    <mergeCell ref="B51:F51"/>
    <mergeCell ref="C14:D15"/>
    <mergeCell ref="A35:L36"/>
    <mergeCell ref="B55:C55"/>
    <mergeCell ref="B58:F58"/>
    <mergeCell ref="B59:F59"/>
    <mergeCell ref="B60:F60"/>
    <mergeCell ref="C81:F81"/>
    <mergeCell ref="G81:H81"/>
    <mergeCell ref="I77:J77"/>
    <mergeCell ref="I80:J80"/>
    <mergeCell ref="I81:J81"/>
    <mergeCell ref="I74:J74"/>
    <mergeCell ref="I75:J75"/>
    <mergeCell ref="I76:J7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4"/>
  <sheetViews>
    <sheetView view="pageBreakPreview" zoomScale="80" zoomScaleSheetLayoutView="80" zoomScalePageLayoutView="0" workbookViewId="0" topLeftCell="A45">
      <selection activeCell="H70" sqref="H70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9.281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27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28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506</v>
      </c>
      <c r="D43" s="252" t="s">
        <v>522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30" t="s">
        <v>553</v>
      </c>
      <c r="O45" s="260"/>
      <c r="P45" s="260"/>
      <c r="Q45" s="260"/>
      <c r="R45" s="260"/>
      <c r="U45" s="233">
        <v>4658.28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76328.41</v>
      </c>
      <c r="I47" s="269">
        <f>I49+I50+I51</f>
        <v>0</v>
      </c>
      <c r="J47" s="269">
        <f>J49+J50+J51</f>
        <v>73347.59000000001</v>
      </c>
      <c r="K47" s="269">
        <f>K50+K49+K51</f>
        <v>52473.6</v>
      </c>
      <c r="L47" s="269">
        <f>I47+J47-K47</f>
        <v>20873.990000000013</v>
      </c>
      <c r="N47" s="398">
        <v>170616.06000000003</v>
      </c>
      <c r="O47" s="398">
        <v>173596.96</v>
      </c>
      <c r="P47" s="399">
        <v>69147.19</v>
      </c>
      <c r="Q47" s="399">
        <v>153.13</v>
      </c>
      <c r="R47" s="399">
        <v>0</v>
      </c>
      <c r="S47" s="399">
        <v>0</v>
      </c>
      <c r="T47" s="399">
        <v>5763.34</v>
      </c>
      <c r="U47" s="412">
        <v>4047.2699999999995</v>
      </c>
      <c r="V47" s="411">
        <v>2704.8700000000003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20873.990000000013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44844.130000000005</v>
      </c>
      <c r="I49" s="275">
        <v>0</v>
      </c>
      <c r="J49" s="275">
        <f>H49</f>
        <v>44844.130000000005</v>
      </c>
      <c r="K49" s="275">
        <f>H59</f>
        <v>44844.130000000005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26826</v>
      </c>
      <c r="I50" s="275">
        <v>0</v>
      </c>
      <c r="J50" s="275">
        <f>P47+Q47-J49</f>
        <v>24456.190000000002</v>
      </c>
      <c r="K50" s="275">
        <f>H65-H66</f>
        <v>3582.2</v>
      </c>
      <c r="L50" s="275">
        <f>I50+J50-K50</f>
        <v>20873.99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4658.280000000001</v>
      </c>
      <c r="I51" s="275">
        <v>0</v>
      </c>
      <c r="J51" s="275">
        <f>U47</f>
        <v>4047.2699999999995</v>
      </c>
      <c r="K51" s="275">
        <f>H66</f>
        <v>4047.2699999999995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32">
        <f>'08 15 г'!J54</f>
        <v>5763.340000000008</v>
      </c>
      <c r="H54" s="432">
        <f>R47</f>
        <v>0</v>
      </c>
      <c r="I54" s="423">
        <f>S47</f>
        <v>0</v>
      </c>
      <c r="J54" s="423">
        <f>H54+G54-I54</f>
        <v>5763.340000000008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32" t="s">
        <v>405</v>
      </c>
      <c r="H56" s="432" t="s">
        <v>415</v>
      </c>
      <c r="I56" s="433"/>
      <c r="J56" s="252"/>
      <c r="K56" s="232"/>
      <c r="L56" s="232"/>
      <c r="O56" s="281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52473.600000000006</v>
      </c>
      <c r="I58" s="416"/>
      <c r="J58" s="252"/>
      <c r="K58" s="232"/>
      <c r="L58" s="232"/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34">
        <f>SUM(G60:G64)</f>
        <v>10.030000000000001</v>
      </c>
      <c r="H59" s="435">
        <f>SUM(H60:H64)</f>
        <v>44844.130000000005</v>
      </c>
      <c r="I59" s="417"/>
      <c r="J59" s="252"/>
      <c r="K59" s="232"/>
      <c r="L59" s="29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2" ht="18.75">
      <c r="A60" s="429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31">
        <f>G60*C$42</f>
        <v>6974.760000000002</v>
      </c>
      <c r="I60" s="305"/>
      <c r="J60" s="252"/>
      <c r="K60" s="232"/>
      <c r="L60" s="294"/>
    </row>
    <row r="61" spans="1:12" ht="34.5" customHeight="1">
      <c r="A61" s="429" t="s">
        <v>422</v>
      </c>
      <c r="B61" s="663" t="s">
        <v>423</v>
      </c>
      <c r="C61" s="651"/>
      <c r="D61" s="651"/>
      <c r="E61" s="651"/>
      <c r="F61" s="651"/>
      <c r="G61" s="430">
        <v>1.8400000000000005</v>
      </c>
      <c r="H61" s="431">
        <f>G61*C$42</f>
        <v>8226.640000000003</v>
      </c>
      <c r="I61" s="305"/>
      <c r="J61" s="252"/>
      <c r="K61" s="232"/>
      <c r="L61" s="294"/>
    </row>
    <row r="62" spans="1:12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5946.43</v>
      </c>
      <c r="I62" s="305"/>
      <c r="J62" s="252"/>
      <c r="K62" s="232"/>
      <c r="L62" s="232"/>
    </row>
    <row r="63" spans="1:12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6080.56</v>
      </c>
      <c r="I63" s="305"/>
      <c r="J63" s="252"/>
      <c r="K63" s="232"/>
      <c r="L63" s="232"/>
    </row>
    <row r="64" spans="1:12" ht="18.75" customHeight="1">
      <c r="A64" s="429" t="s">
        <v>428</v>
      </c>
      <c r="B64" s="648" t="s">
        <v>543</v>
      </c>
      <c r="C64" s="648"/>
      <c r="D64" s="648"/>
      <c r="E64" s="648"/>
      <c r="F64" s="648"/>
      <c r="G64" s="432">
        <v>3.94</v>
      </c>
      <c r="H64" s="299">
        <f>G64*C$42</f>
        <v>17615.739999999998</v>
      </c>
      <c r="I64" s="307"/>
      <c r="J64" s="252"/>
      <c r="K64" s="232"/>
      <c r="L64" s="232"/>
    </row>
    <row r="65" spans="1:12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SUM(H66:H71)</f>
        <v>7629.469999999999</v>
      </c>
      <c r="I65" s="416"/>
      <c r="J65" s="252"/>
      <c r="K65" s="232"/>
      <c r="L65" s="232"/>
    </row>
    <row r="66" spans="1:12" ht="18.75">
      <c r="A66" s="300"/>
      <c r="B66" s="650" t="s">
        <v>432</v>
      </c>
      <c r="C66" s="651"/>
      <c r="D66" s="651"/>
      <c r="E66" s="651"/>
      <c r="F66" s="651"/>
      <c r="G66" s="301"/>
      <c r="H66" s="302">
        <v>4047.2699999999995</v>
      </c>
      <c r="I66" s="418"/>
      <c r="J66" s="252"/>
      <c r="K66" s="232"/>
      <c r="L66" s="232"/>
    </row>
    <row r="67" spans="1:12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</row>
    <row r="68" spans="1:12" ht="18.75" customHeight="1">
      <c r="A68" s="300"/>
      <c r="B68" s="628" t="s">
        <v>554</v>
      </c>
      <c r="C68" s="629"/>
      <c r="D68" s="629"/>
      <c r="E68" s="629"/>
      <c r="F68" s="630"/>
      <c r="G68" s="299"/>
      <c r="H68" s="303">
        <v>2954.2</v>
      </c>
      <c r="I68" s="418"/>
      <c r="J68" s="252"/>
      <c r="K68" s="232"/>
      <c r="L68" s="232"/>
    </row>
    <row r="69" spans="1:12" ht="18.75" customHeight="1">
      <c r="A69" s="300"/>
      <c r="B69" s="628" t="s">
        <v>555</v>
      </c>
      <c r="C69" s="629"/>
      <c r="D69" s="629"/>
      <c r="E69" s="629"/>
      <c r="F69" s="630"/>
      <c r="G69" s="299"/>
      <c r="H69" s="303">
        <v>628</v>
      </c>
      <c r="I69" s="418"/>
      <c r="J69" s="252"/>
      <c r="K69" s="232"/>
      <c r="L69" s="232"/>
    </row>
    <row r="70" spans="1:12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>
      <c r="A72" s="300"/>
      <c r="B72" s="305"/>
      <c r="C72" s="306"/>
      <c r="D72" s="306"/>
      <c r="E72" s="306"/>
      <c r="F72" s="306"/>
      <c r="G72" s="307"/>
      <c r="H72" s="307"/>
      <c r="I72" s="307"/>
      <c r="J72" s="252"/>
      <c r="K72" s="232"/>
      <c r="L72" s="232"/>
    </row>
    <row r="73" spans="1:13" ht="18.75">
      <c r="A73" s="300"/>
      <c r="B73" s="305"/>
      <c r="C73" s="306"/>
      <c r="D73" s="306"/>
      <c r="E73" s="306"/>
      <c r="F73" s="306"/>
      <c r="G73" s="309"/>
      <c r="H73" s="252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'08 15 г'!G77:H77</f>
        <v>-17273.802999999923</v>
      </c>
      <c r="H76" s="638"/>
      <c r="I76" s="637">
        <f>'08 15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G76+L47+K54</f>
        <v>3600.187000000089</v>
      </c>
      <c r="H77" s="638"/>
      <c r="I77" s="642">
        <f>I76+I54-K54+D55</f>
        <v>0</v>
      </c>
      <c r="J77" s="642"/>
      <c r="K77" s="306"/>
      <c r="L77" s="232"/>
      <c r="M77" s="308">
        <f>G77</f>
        <v>3600.187000000089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170616.06000000003</v>
      </c>
      <c r="H81" s="638"/>
      <c r="I81" s="637">
        <f>O47</f>
        <v>173596.96</v>
      </c>
      <c r="J81" s="683"/>
      <c r="K81" s="305"/>
      <c r="L81" s="232"/>
      <c r="M81" s="319">
        <f>G81-I81+H47+I47-J47</f>
        <v>-0.0799999999726424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B71:F71"/>
    <mergeCell ref="G74:H74"/>
    <mergeCell ref="I74:J74"/>
    <mergeCell ref="G75:H75"/>
    <mergeCell ref="I75:J75"/>
    <mergeCell ref="A76:F76"/>
    <mergeCell ref="G76:H76"/>
    <mergeCell ref="I76:J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0:F50"/>
    <mergeCell ref="B51:F51"/>
    <mergeCell ref="B52:I52"/>
    <mergeCell ref="B54:F54"/>
    <mergeCell ref="B55:C55"/>
    <mergeCell ref="B58:F58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4"/>
  <sheetViews>
    <sheetView view="pageBreakPreview" zoomScale="80" zoomScaleSheetLayoutView="80" zoomScalePageLayoutView="0" workbookViewId="0" topLeftCell="A40">
      <selection activeCell="G78" sqref="G78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9.281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36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37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4471.5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403</v>
      </c>
      <c r="D43" s="252" t="s">
        <v>522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39" t="s">
        <v>553</v>
      </c>
      <c r="O45" s="260"/>
      <c r="P45" s="260"/>
      <c r="Q45" s="260"/>
      <c r="R45" s="260"/>
      <c r="U45" s="233">
        <v>4658.83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76336.975</v>
      </c>
      <c r="I47" s="269">
        <f>I49+I50+I51</f>
        <v>8.56</v>
      </c>
      <c r="J47" s="269">
        <f>J49+J50+J51</f>
        <v>76748.67</v>
      </c>
      <c r="K47" s="269">
        <f>K50+K49+K51</f>
        <v>49672.515</v>
      </c>
      <c r="L47" s="269">
        <f>I47+J47-K47</f>
        <v>27084.714999999997</v>
      </c>
      <c r="N47" s="398">
        <v>173596.96</v>
      </c>
      <c r="O47" s="398">
        <v>173193.9</v>
      </c>
      <c r="P47" s="399">
        <v>72340.92</v>
      </c>
      <c r="Q47" s="399">
        <v>70.83</v>
      </c>
      <c r="R47" s="399">
        <v>0</v>
      </c>
      <c r="S47" s="399">
        <v>391.40000000000003</v>
      </c>
      <c r="T47" s="399">
        <v>5371.94</v>
      </c>
      <c r="U47" s="444">
        <v>4336.92</v>
      </c>
      <c r="V47" s="411">
        <v>3027.3300000000004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27084.714999999997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44849.145000000004</v>
      </c>
      <c r="I49" s="275">
        <v>0</v>
      </c>
      <c r="J49" s="275">
        <f>H49</f>
        <v>44849.145000000004</v>
      </c>
      <c r="K49" s="275">
        <f>H59</f>
        <v>44849.145000000004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26829</v>
      </c>
      <c r="I50" s="275">
        <v>8.01</v>
      </c>
      <c r="J50" s="275">
        <f>P47+Q47-J49</f>
        <v>27562.604999999996</v>
      </c>
      <c r="K50" s="275">
        <f>H65-H66</f>
        <v>486.4499999999998</v>
      </c>
      <c r="L50" s="275">
        <f>I50+J50-K50</f>
        <v>27084.164999999994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4658.830000000001</v>
      </c>
      <c r="I51" s="275">
        <v>0.55</v>
      </c>
      <c r="J51" s="275">
        <f>U47</f>
        <v>4336.92</v>
      </c>
      <c r="K51" s="275">
        <f>H66</f>
        <v>4336.92</v>
      </c>
      <c r="L51" s="275">
        <f>I51+J51-K51</f>
        <v>0.5500000000001819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42">
        <f>'09 15 г'!J54</f>
        <v>5763.340000000008</v>
      </c>
      <c r="H54" s="442">
        <f>R47</f>
        <v>0</v>
      </c>
      <c r="I54" s="423">
        <f>S47</f>
        <v>391.40000000000003</v>
      </c>
      <c r="J54" s="423">
        <f>H54+G54-I54</f>
        <v>5371.940000000009</v>
      </c>
      <c r="K54" s="423">
        <f>I54+E55</f>
        <v>391.40000000000003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42" t="s">
        <v>405</v>
      </c>
      <c r="H56" s="442" t="s">
        <v>415</v>
      </c>
      <c r="I56" s="443"/>
      <c r="J56" s="252"/>
      <c r="K56" s="232"/>
      <c r="L56" s="232"/>
      <c r="O56" s="281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49672.51500000001</v>
      </c>
      <c r="I58" s="416"/>
      <c r="J58" s="252"/>
      <c r="K58" s="232"/>
      <c r="L58" s="232"/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41">
        <f>SUM(G60:G64)</f>
        <v>10.030000000000001</v>
      </c>
      <c r="H59" s="435">
        <f>SUM(H60:H64)</f>
        <v>44849.145000000004</v>
      </c>
      <c r="I59" s="417"/>
      <c r="J59" s="252"/>
      <c r="K59" s="232"/>
      <c r="L59" s="29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2" ht="18.75">
      <c r="A60" s="438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40">
        <f>G60*C$42</f>
        <v>6975.540000000002</v>
      </c>
      <c r="I60" s="305"/>
      <c r="J60" s="252"/>
      <c r="K60" s="232"/>
      <c r="L60" s="294"/>
    </row>
    <row r="61" spans="1:12" ht="34.5" customHeight="1">
      <c r="A61" s="438" t="s">
        <v>422</v>
      </c>
      <c r="B61" s="663" t="s">
        <v>423</v>
      </c>
      <c r="C61" s="651"/>
      <c r="D61" s="651"/>
      <c r="E61" s="651"/>
      <c r="F61" s="651"/>
      <c r="G61" s="439">
        <v>1.8400000000000005</v>
      </c>
      <c r="H61" s="440">
        <f>G61*C$42</f>
        <v>8227.560000000003</v>
      </c>
      <c r="I61" s="305"/>
      <c r="J61" s="252"/>
      <c r="K61" s="232"/>
      <c r="L61" s="294"/>
    </row>
    <row r="62" spans="1:12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5947.095</v>
      </c>
      <c r="I62" s="305"/>
      <c r="J62" s="252"/>
      <c r="K62" s="232"/>
      <c r="L62" s="232"/>
    </row>
    <row r="63" spans="1:12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6081.240000000001</v>
      </c>
      <c r="I63" s="305"/>
      <c r="J63" s="252"/>
      <c r="K63" s="232"/>
      <c r="L63" s="232"/>
    </row>
    <row r="64" spans="1:12" ht="18.75" customHeight="1">
      <c r="A64" s="438" t="s">
        <v>428</v>
      </c>
      <c r="B64" s="648" t="s">
        <v>543</v>
      </c>
      <c r="C64" s="648"/>
      <c r="D64" s="648"/>
      <c r="E64" s="648"/>
      <c r="F64" s="648"/>
      <c r="G64" s="442">
        <v>3.94</v>
      </c>
      <c r="H64" s="299">
        <f>G64*C$42</f>
        <v>17617.71</v>
      </c>
      <c r="I64" s="307"/>
      <c r="J64" s="252"/>
      <c r="K64" s="232"/>
      <c r="L64" s="232"/>
    </row>
    <row r="65" spans="1:12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SUM(H66:H71)</f>
        <v>4823.37</v>
      </c>
      <c r="I65" s="416"/>
      <c r="J65" s="252"/>
      <c r="K65" s="232"/>
      <c r="L65" s="232"/>
    </row>
    <row r="66" spans="1:12" ht="18.75">
      <c r="A66" s="300"/>
      <c r="B66" s="650" t="s">
        <v>432</v>
      </c>
      <c r="C66" s="651"/>
      <c r="D66" s="651"/>
      <c r="E66" s="651"/>
      <c r="F66" s="651"/>
      <c r="G66" s="301"/>
      <c r="H66" s="302">
        <v>4336.92</v>
      </c>
      <c r="I66" s="418"/>
      <c r="J66" s="252"/>
      <c r="K66" s="232"/>
      <c r="L66" s="232"/>
    </row>
    <row r="67" spans="1:12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</row>
    <row r="68" spans="1:12" ht="18.75" customHeight="1">
      <c r="A68" s="300"/>
      <c r="B68" s="628" t="s">
        <v>556</v>
      </c>
      <c r="C68" s="629"/>
      <c r="D68" s="629"/>
      <c r="E68" s="629"/>
      <c r="F68" s="630"/>
      <c r="G68" s="299"/>
      <c r="H68" s="303">
        <v>486.45</v>
      </c>
      <c r="I68" s="418"/>
      <c r="J68" s="252"/>
      <c r="K68" s="232"/>
      <c r="L68" s="232"/>
    </row>
    <row r="69" spans="1:12" ht="18.75" customHeight="1">
      <c r="A69" s="300"/>
      <c r="B69" s="628" t="s">
        <v>447</v>
      </c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>
      <c r="A72" s="300"/>
      <c r="B72" s="305"/>
      <c r="C72" s="306"/>
      <c r="D72" s="306"/>
      <c r="E72" s="306"/>
      <c r="F72" s="306"/>
      <c r="G72" s="307"/>
      <c r="H72" s="307"/>
      <c r="I72" s="307"/>
      <c r="J72" s="252"/>
      <c r="K72" s="232"/>
      <c r="L72" s="232"/>
    </row>
    <row r="73" spans="1:13" ht="18.75">
      <c r="A73" s="300"/>
      <c r="B73" s="305"/>
      <c r="C73" s="306"/>
      <c r="D73" s="306"/>
      <c r="E73" s="306"/>
      <c r="F73" s="306"/>
      <c r="G73" s="309"/>
      <c r="H73" s="252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'09 15 г'!G77:H77</f>
        <v>3600.187000000089</v>
      </c>
      <c r="H76" s="638"/>
      <c r="I76" s="637">
        <f>'09 15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31075.752000000084</v>
      </c>
      <c r="H77" s="638"/>
      <c r="I77" s="642">
        <f>I76+I54-K54+D55</f>
        <v>0</v>
      </c>
      <c r="J77" s="642"/>
      <c r="K77" s="306"/>
      <c r="L77" s="232"/>
      <c r="M77" s="308">
        <f>G77</f>
        <v>31075.752000000084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173596.96</v>
      </c>
      <c r="H81" s="638"/>
      <c r="I81" s="637">
        <f>O47</f>
        <v>173193.9</v>
      </c>
      <c r="J81" s="683"/>
      <c r="K81" s="305"/>
      <c r="L81" s="232"/>
      <c r="M81" s="319">
        <f>G81-I81+H47+I47-J47</f>
        <v>-0.07499999999708962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1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B71:F71"/>
    <mergeCell ref="G74:H74"/>
    <mergeCell ref="I74:J74"/>
    <mergeCell ref="G75:H75"/>
    <mergeCell ref="I75:J75"/>
    <mergeCell ref="A76:F76"/>
    <mergeCell ref="G76:H76"/>
    <mergeCell ref="I76:J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0:F50"/>
    <mergeCell ref="B51:F51"/>
    <mergeCell ref="B52:I52"/>
    <mergeCell ref="B54:F54"/>
    <mergeCell ref="B55:C55"/>
    <mergeCell ref="B58:F58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4"/>
  <sheetViews>
    <sheetView view="pageBreakPreview" zoomScale="80" zoomScaleSheetLayoutView="80" zoomScalePageLayoutView="0" workbookViewId="0" topLeftCell="A45">
      <selection activeCell="H68" sqref="H68:H73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9.281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49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50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4471.5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446</v>
      </c>
      <c r="D43" s="252" t="s">
        <v>522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45" t="s">
        <v>553</v>
      </c>
      <c r="O45" s="260"/>
      <c r="P45" s="260"/>
      <c r="Q45" s="260"/>
      <c r="R45" s="260"/>
      <c r="U45" s="233">
        <v>4658.84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76336.975</v>
      </c>
      <c r="I47" s="269">
        <f>I49+I50+I51</f>
        <v>0</v>
      </c>
      <c r="J47" s="269">
        <f>J49+J50+J51</f>
        <v>71805.20999999999</v>
      </c>
      <c r="K47" s="269">
        <f>K50+K49+K51</f>
        <v>130170.585</v>
      </c>
      <c r="L47" s="269">
        <f>I47+J47-K47</f>
        <v>-58365.375000000015</v>
      </c>
      <c r="N47" s="398">
        <v>173193.9</v>
      </c>
      <c r="O47" s="398">
        <v>177725.75000000003</v>
      </c>
      <c r="P47" s="399">
        <v>67460.98</v>
      </c>
      <c r="Q47" s="399">
        <v>271.37</v>
      </c>
      <c r="R47" s="399">
        <v>0</v>
      </c>
      <c r="S47" s="399">
        <v>120.94999999999999</v>
      </c>
      <c r="T47" s="399">
        <v>5250.99</v>
      </c>
      <c r="U47" s="444">
        <v>4072.859999999999</v>
      </c>
      <c r="V47" s="411">
        <v>3613.310000000001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-58365.375000000015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44849.145000000004</v>
      </c>
      <c r="I49" s="275">
        <v>0</v>
      </c>
      <c r="J49" s="275">
        <f>H49</f>
        <v>44849.145000000004</v>
      </c>
      <c r="K49" s="275">
        <f>H59</f>
        <v>44849.145000000004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26829</v>
      </c>
      <c r="I50" s="275">
        <v>0</v>
      </c>
      <c r="J50" s="275">
        <f>P47+Q47-J49</f>
        <v>22883.204999999987</v>
      </c>
      <c r="K50" s="275">
        <f>H65-H66</f>
        <v>81248.58</v>
      </c>
      <c r="L50" s="275">
        <f>I50+J50-K50</f>
        <v>-58365.375000000015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4658.830000000001</v>
      </c>
      <c r="I51" s="275">
        <v>0</v>
      </c>
      <c r="J51" s="275">
        <f>U47</f>
        <v>4072.859999999999</v>
      </c>
      <c r="K51" s="275">
        <f>H66</f>
        <v>4072.859999999999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51">
        <f>'10 15 г'!J54</f>
        <v>5371.940000000009</v>
      </c>
      <c r="H54" s="451">
        <f>R47</f>
        <v>0</v>
      </c>
      <c r="I54" s="423">
        <f>S47</f>
        <v>120.94999999999999</v>
      </c>
      <c r="J54" s="423">
        <f>H54+G54-I54</f>
        <v>5250.990000000009</v>
      </c>
      <c r="K54" s="423">
        <f>I54+E55</f>
        <v>120.94999999999999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51" t="s">
        <v>405</v>
      </c>
      <c r="H56" s="451" t="s">
        <v>415</v>
      </c>
      <c r="I56" s="452"/>
      <c r="J56" s="252"/>
      <c r="K56" s="232"/>
      <c r="L56" s="232"/>
      <c r="O56" s="281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130170.585</v>
      </c>
      <c r="I58" s="416"/>
      <c r="J58" s="252"/>
      <c r="K58" s="232"/>
      <c r="L58" s="232"/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46">
        <f>SUM(G60:G64)</f>
        <v>10.030000000000001</v>
      </c>
      <c r="H59" s="435">
        <f>SUM(H60:H64)</f>
        <v>44849.145000000004</v>
      </c>
      <c r="I59" s="417"/>
      <c r="J59" s="252"/>
      <c r="K59" s="232"/>
      <c r="L59" s="29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2" ht="18.75">
      <c r="A60" s="447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48">
        <f>G60*C$42</f>
        <v>6975.540000000002</v>
      </c>
      <c r="I60" s="305"/>
      <c r="J60" s="252"/>
      <c r="K60" s="232"/>
      <c r="L60" s="294"/>
    </row>
    <row r="61" spans="1:12" ht="34.5" customHeight="1">
      <c r="A61" s="447" t="s">
        <v>422</v>
      </c>
      <c r="B61" s="663" t="s">
        <v>423</v>
      </c>
      <c r="C61" s="651"/>
      <c r="D61" s="651"/>
      <c r="E61" s="651"/>
      <c r="F61" s="651"/>
      <c r="G61" s="445">
        <v>1.8400000000000005</v>
      </c>
      <c r="H61" s="448">
        <f>G61*C$42</f>
        <v>8227.560000000003</v>
      </c>
      <c r="I61" s="305"/>
      <c r="J61" s="252"/>
      <c r="K61" s="232"/>
      <c r="L61" s="294"/>
    </row>
    <row r="62" spans="1:12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5947.095</v>
      </c>
      <c r="I62" s="305"/>
      <c r="J62" s="252"/>
      <c r="K62" s="232"/>
      <c r="L62" s="232"/>
    </row>
    <row r="63" spans="1:12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6081.240000000001</v>
      </c>
      <c r="I63" s="305"/>
      <c r="J63" s="252"/>
      <c r="K63" s="232"/>
      <c r="L63" s="232"/>
    </row>
    <row r="64" spans="1:12" ht="18.75" customHeight="1">
      <c r="A64" s="447" t="s">
        <v>428</v>
      </c>
      <c r="B64" s="648" t="s">
        <v>543</v>
      </c>
      <c r="C64" s="648"/>
      <c r="D64" s="648"/>
      <c r="E64" s="648"/>
      <c r="F64" s="648"/>
      <c r="G64" s="451">
        <v>3.94</v>
      </c>
      <c r="H64" s="299">
        <f>G64*C$42</f>
        <v>17617.71</v>
      </c>
      <c r="I64" s="307"/>
      <c r="J64" s="252"/>
      <c r="K64" s="232"/>
      <c r="L64" s="232"/>
    </row>
    <row r="65" spans="1:12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85321.44</v>
      </c>
      <c r="I65" s="416"/>
      <c r="J65" s="252"/>
      <c r="K65" s="232"/>
      <c r="L65" s="232"/>
    </row>
    <row r="66" spans="1:12" ht="18.75">
      <c r="A66" s="300"/>
      <c r="B66" s="650" t="s">
        <v>432</v>
      </c>
      <c r="C66" s="651"/>
      <c r="D66" s="651"/>
      <c r="E66" s="651"/>
      <c r="F66" s="651"/>
      <c r="G66" s="301"/>
      <c r="H66" s="302">
        <v>4072.859999999999</v>
      </c>
      <c r="I66" s="418"/>
      <c r="J66" s="252"/>
      <c r="K66" s="232"/>
      <c r="L66" s="232"/>
    </row>
    <row r="67" spans="1:12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</row>
    <row r="68" spans="1:12" ht="18.75" customHeight="1">
      <c r="A68" s="300"/>
      <c r="B68" s="628" t="s">
        <v>557</v>
      </c>
      <c r="C68" s="629"/>
      <c r="D68" s="629"/>
      <c r="E68" s="629"/>
      <c r="F68" s="630"/>
      <c r="G68" s="299"/>
      <c r="H68" s="303">
        <v>370.2</v>
      </c>
      <c r="I68" s="418"/>
      <c r="J68" s="252"/>
      <c r="K68" s="232"/>
      <c r="L68" s="232"/>
    </row>
    <row r="69" spans="1:12" ht="18.75" customHeight="1">
      <c r="A69" s="300"/>
      <c r="B69" s="628" t="s">
        <v>558</v>
      </c>
      <c r="C69" s="629"/>
      <c r="D69" s="629"/>
      <c r="E69" s="629"/>
      <c r="F69" s="630"/>
      <c r="G69" s="299"/>
      <c r="H69" s="303">
        <v>991.8</v>
      </c>
      <c r="I69" s="418"/>
      <c r="J69" s="252"/>
      <c r="K69" s="232"/>
      <c r="L69" s="232"/>
    </row>
    <row r="70" spans="1:12" ht="18.75" customHeight="1">
      <c r="A70" s="300"/>
      <c r="B70" s="628" t="s">
        <v>559</v>
      </c>
      <c r="C70" s="629"/>
      <c r="D70" s="629"/>
      <c r="E70" s="629"/>
      <c r="F70" s="630"/>
      <c r="G70" s="299"/>
      <c r="H70" s="303">
        <v>1387.95</v>
      </c>
      <c r="I70" s="418"/>
      <c r="J70" s="304"/>
      <c r="K70" s="232"/>
      <c r="L70" s="232"/>
    </row>
    <row r="71" spans="1:12" ht="18.75" customHeight="1">
      <c r="A71" s="300"/>
      <c r="B71" s="628" t="s">
        <v>560</v>
      </c>
      <c r="C71" s="629"/>
      <c r="D71" s="629"/>
      <c r="E71" s="629"/>
      <c r="F71" s="630"/>
      <c r="G71" s="299"/>
      <c r="H71" s="303">
        <v>243.8</v>
      </c>
      <c r="I71" s="418"/>
      <c r="J71" s="252"/>
      <c r="K71" s="232"/>
      <c r="L71" s="232"/>
    </row>
    <row r="72" spans="1:12" ht="18.75">
      <c r="A72" s="300"/>
      <c r="B72" s="628" t="s">
        <v>561</v>
      </c>
      <c r="C72" s="629"/>
      <c r="D72" s="629"/>
      <c r="E72" s="629"/>
      <c r="F72" s="630"/>
      <c r="G72" s="299"/>
      <c r="H72" s="303">
        <v>3576</v>
      </c>
      <c r="I72" s="307"/>
      <c r="J72" s="252"/>
      <c r="K72" s="232"/>
      <c r="L72" s="232"/>
    </row>
    <row r="73" spans="1:13" ht="18.75">
      <c r="A73" s="300"/>
      <c r="B73" s="628" t="s">
        <v>562</v>
      </c>
      <c r="C73" s="629"/>
      <c r="D73" s="629"/>
      <c r="E73" s="629"/>
      <c r="F73" s="630"/>
      <c r="G73" s="299"/>
      <c r="H73" s="303">
        <v>74678.83</v>
      </c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'10 15 г'!G77:H77</f>
        <v>31075.752000000084</v>
      </c>
      <c r="H76" s="638"/>
      <c r="I76" s="637">
        <f>'10 15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-27168.67299999993</v>
      </c>
      <c r="H77" s="638"/>
      <c r="I77" s="642">
        <f>I76+I54-K54+D55</f>
        <v>0</v>
      </c>
      <c r="J77" s="642"/>
      <c r="K77" s="306"/>
      <c r="L77" s="232"/>
      <c r="M77" s="308">
        <f>G77</f>
        <v>-27168.67299999993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173193.9</v>
      </c>
      <c r="H81" s="638"/>
      <c r="I81" s="637">
        <f>O47</f>
        <v>177725.75000000003</v>
      </c>
      <c r="J81" s="683"/>
      <c r="K81" s="305"/>
      <c r="L81" s="232"/>
      <c r="M81" s="319">
        <f>G81-I81+H47+I47-J47</f>
        <v>-0.08500000002095476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3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M79:Q79"/>
    <mergeCell ref="G80:H80"/>
    <mergeCell ref="I80:J80"/>
    <mergeCell ref="B71:F71"/>
    <mergeCell ref="G74:H74"/>
    <mergeCell ref="I74:J74"/>
    <mergeCell ref="G75:H75"/>
    <mergeCell ref="I75:J75"/>
    <mergeCell ref="A76:F76"/>
    <mergeCell ref="G76:H76"/>
    <mergeCell ref="C81:F81"/>
    <mergeCell ref="G81:H81"/>
    <mergeCell ref="I81:J81"/>
    <mergeCell ref="B72:F72"/>
    <mergeCell ref="A77:F77"/>
    <mergeCell ref="G77:H77"/>
    <mergeCell ref="I77:J77"/>
    <mergeCell ref="I76:J76"/>
    <mergeCell ref="B73:F7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4"/>
  <sheetViews>
    <sheetView view="pageBreakPreview" zoomScale="80" zoomScaleSheetLayoutView="80" zoomScalePageLayoutView="0" workbookViewId="0" topLeftCell="B36">
      <selection activeCell="B63" sqref="B63:F63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53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54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4470.9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271</v>
      </c>
      <c r="D43" s="252" t="s">
        <v>522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56" t="s">
        <v>553</v>
      </c>
      <c r="O45" s="260"/>
      <c r="P45" s="260"/>
      <c r="Q45" s="260"/>
      <c r="R45" s="260"/>
      <c r="U45" s="233">
        <v>4658.17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76326.697</v>
      </c>
      <c r="I47" s="269">
        <f>I49+I50+I51</f>
        <v>0</v>
      </c>
      <c r="J47" s="269">
        <f>J49+J50+J51</f>
        <v>84489.75</v>
      </c>
      <c r="K47" s="269">
        <f>K50+K49+K51</f>
        <v>74881.62700000001</v>
      </c>
      <c r="L47" s="269">
        <f>I47+J47-K47</f>
        <v>9608.122999999992</v>
      </c>
      <c r="N47" s="398">
        <v>177725.75000000003</v>
      </c>
      <c r="O47" s="398">
        <v>169562.77000000002</v>
      </c>
      <c r="P47" s="399">
        <v>79375.09</v>
      </c>
      <c r="Q47" s="399">
        <v>545.42</v>
      </c>
      <c r="R47" s="399">
        <v>0</v>
      </c>
      <c r="S47" s="399">
        <v>196.51</v>
      </c>
      <c r="T47" s="399">
        <v>5054.4800000000005</v>
      </c>
      <c r="U47" s="444">
        <v>4569.240000000001</v>
      </c>
      <c r="V47" s="411">
        <v>3702.2399999999993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9608.122999999992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44843.127</v>
      </c>
      <c r="I49" s="275">
        <v>0</v>
      </c>
      <c r="J49" s="275">
        <f>H49</f>
        <v>44843.127</v>
      </c>
      <c r="K49" s="275">
        <f>H59</f>
        <v>44843.127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26825.399999999998</v>
      </c>
      <c r="I50" s="275">
        <v>0</v>
      </c>
      <c r="J50" s="275">
        <f>P47+Q47-J49</f>
        <v>35077.382999999994</v>
      </c>
      <c r="K50" s="275">
        <f>H65-H66</f>
        <v>25469.26</v>
      </c>
      <c r="L50" s="275">
        <f>I50+J50-K50</f>
        <v>9608.122999999996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4658.17</v>
      </c>
      <c r="I51" s="275">
        <v>0</v>
      </c>
      <c r="J51" s="275">
        <f>U47</f>
        <v>4569.240000000001</v>
      </c>
      <c r="K51" s="275">
        <f>H66</f>
        <v>4569.240000000001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59">
        <f>'11 15 г'!J54</f>
        <v>5250.990000000009</v>
      </c>
      <c r="H54" s="459">
        <f>R47</f>
        <v>0</v>
      </c>
      <c r="I54" s="423">
        <f>S47</f>
        <v>196.51</v>
      </c>
      <c r="J54" s="423">
        <f>H54+G54-I54</f>
        <v>5054.480000000009</v>
      </c>
      <c r="K54" s="423">
        <f>I54+E55</f>
        <v>196.51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59" t="s">
        <v>405</v>
      </c>
      <c r="H56" s="459" t="s">
        <v>415</v>
      </c>
      <c r="I56" s="460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74881.62700000001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58">
        <f>SUM(G60:G64)</f>
        <v>10.030000000000001</v>
      </c>
      <c r="H59" s="435">
        <f>SUM(H60:H64)</f>
        <v>44843.127</v>
      </c>
      <c r="I59" s="417"/>
      <c r="J59" s="252"/>
      <c r="K59" s="232"/>
      <c r="L59" s="294"/>
      <c r="M59" s="474">
        <f>H59+'11 15 г'!H59+'10 15 г'!H59+'09 15 г'!H59+'08 15 г'!H59+'07 15 г'!H58+'06 15 г'!H58+'05 15 г'!H58+'04 15 г'!H58+'03 15 г'!H58+'02 15 г'!H58+'01 15 г'!H58</f>
        <v>520599.996</v>
      </c>
      <c r="N59" s="474">
        <f>H59+'11 15 г'!H59+'10 15 г'!H59+'09 15 г'!H59+'08 15 г'!H59</f>
        <v>224229.67700000003</v>
      </c>
      <c r="O59" s="474">
        <f>H50+'11 15 г'!H50+'10 15 г'!H50+'09 15 г'!H50+'08 15 г'!H50</f>
        <v>134135.4</v>
      </c>
      <c r="P59" s="474">
        <f>N59+O59</f>
        <v>358365.07700000005</v>
      </c>
      <c r="Q59" s="474">
        <f>J49+J50+'11 15 г'!J49+'11 15 г'!J50+'10 15 г'!J49+'10 15 г'!J50+'09 15 г'!J49+'09 15 г'!J50+'08 15 г'!J49+'08 15 г'!J50</f>
        <v>353934.35</v>
      </c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455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57">
        <f>G60*C$42</f>
        <v>6974.604000000002</v>
      </c>
      <c r="I60" s="305"/>
      <c r="J60" s="252"/>
      <c r="K60" s="232"/>
      <c r="L60" s="294"/>
      <c r="M60" s="474"/>
      <c r="N60" s="474">
        <f>H60+'11 15 г'!H60+'10 15 г'!H60+'09 15 г'!H60+'08 15 г'!H60</f>
        <v>34875.20400000001</v>
      </c>
      <c r="O60" s="474"/>
      <c r="P60" s="474"/>
      <c r="Q60" s="474"/>
    </row>
    <row r="61" spans="1:17" ht="34.5" customHeight="1">
      <c r="A61" s="455" t="s">
        <v>422</v>
      </c>
      <c r="B61" s="663" t="s">
        <v>423</v>
      </c>
      <c r="C61" s="651"/>
      <c r="D61" s="651"/>
      <c r="E61" s="651"/>
      <c r="F61" s="651"/>
      <c r="G61" s="456">
        <v>1.8400000000000005</v>
      </c>
      <c r="H61" s="457">
        <f>G61*C$42</f>
        <v>8226.456000000002</v>
      </c>
      <c r="I61" s="305"/>
      <c r="J61" s="252"/>
      <c r="K61" s="232"/>
      <c r="L61" s="294"/>
      <c r="M61" s="474"/>
      <c r="N61" s="474">
        <f>H61+'11 15 г'!H61+'10 15 г'!H61+'09 15 г'!H61+'08 15 г'!H61</f>
        <v>41134.856000000014</v>
      </c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5946.297</v>
      </c>
      <c r="I62" s="305"/>
      <c r="J62" s="252"/>
      <c r="K62" s="232"/>
      <c r="L62" s="232"/>
      <c r="M62" s="474"/>
      <c r="N62" s="474">
        <f>H62+'11 15 г'!H62+'10 15 г'!H62+'09 15 г'!H62+'08 15 г'!H62</f>
        <v>29733.347</v>
      </c>
      <c r="O62" s="474"/>
      <c r="P62" s="474">
        <f>N60+N61+N62+N63</f>
        <v>136147.43100000004</v>
      </c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6080.424</v>
      </c>
      <c r="I63" s="305"/>
      <c r="J63" s="252"/>
      <c r="K63" s="232"/>
      <c r="L63" s="232"/>
      <c r="M63" s="474"/>
      <c r="N63" s="474">
        <f>H63+'11 15 г'!H63+'10 15 г'!H63+'09 15 г'!H63+'08 15 г'!H63</f>
        <v>30404.024000000005</v>
      </c>
      <c r="O63" s="474"/>
      <c r="P63" s="474"/>
      <c r="Q63" s="474"/>
    </row>
    <row r="64" spans="1:17" ht="18.75" customHeight="1">
      <c r="A64" s="455" t="s">
        <v>428</v>
      </c>
      <c r="B64" s="648" t="s">
        <v>543</v>
      </c>
      <c r="C64" s="648"/>
      <c r="D64" s="648"/>
      <c r="E64" s="648"/>
      <c r="F64" s="648"/>
      <c r="G64" s="459">
        <v>3.94</v>
      </c>
      <c r="H64" s="299">
        <f>G64*C$42</f>
        <v>17615.345999999998</v>
      </c>
      <c r="I64" s="307"/>
      <c r="J64" s="252"/>
      <c r="K64" s="232"/>
      <c r="L64" s="232"/>
      <c r="M64" s="474"/>
      <c r="N64" s="474">
        <f>H64+'11 15 г'!H64+'10 15 г'!H64+'09 15 г'!H64+'08 15 г'!H64</f>
        <v>88082.24599999998</v>
      </c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30038.5</v>
      </c>
      <c r="I65" s="416"/>
      <c r="J65" s="252"/>
      <c r="K65" s="232"/>
      <c r="L65" s="232"/>
      <c r="M65" s="475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4569.240000000001</v>
      </c>
      <c r="I66" s="418"/>
      <c r="J66" s="252"/>
      <c r="K66" s="232"/>
      <c r="L66" s="232"/>
      <c r="M66" s="476">
        <f>H66+'11 15 г'!H66+'10 15 г'!H66+'09 15 г'!H66+'08 15 г'!H66+'07 15 г'!H67+'06 15 г'!H67+'05 15 г'!H67+'04 15 г'!H67+'03 15 г'!H67+'02 15 г'!H67+'01 15 г'!H67</f>
        <v>54002.01000000001</v>
      </c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5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28" t="s">
        <v>563</v>
      </c>
      <c r="C68" s="629"/>
      <c r="D68" s="629"/>
      <c r="E68" s="629"/>
      <c r="F68" s="630"/>
      <c r="G68" s="299"/>
      <c r="H68" s="303">
        <v>777.05</v>
      </c>
      <c r="I68" s="418"/>
      <c r="J68" s="252"/>
      <c r="K68" s="232"/>
      <c r="L68" s="232"/>
      <c r="M68" s="476">
        <f>H65+'11 15 г'!H65+'10 15 г'!H65+'09 15 г'!H65+'08 15 г'!H65+'07 15 г'!H66+'06 15 г'!H66+'05 15 г'!H66+'04 15 г'!H66+'03 15 г'!H66+'02 15 г'!H66+'01 15 г'!H66-M66</f>
        <v>157865.84</v>
      </c>
      <c r="N68" s="476"/>
      <c r="O68" s="476">
        <f>H68+H69+H70+'11 15 г'!H68+'11 15 г'!H69+'11 15 г'!H70+'11 15 г'!H71+'11 15 г'!H72+'11 15 г'!H73+'10 15 г'!H68+'09 15 г'!H68+'09 15 г'!H69+'08 15 г'!H68+'08 15 г'!H69+'08 15 г'!H70+'08 15 г'!H71</f>
        <v>132939.57</v>
      </c>
      <c r="P68" s="476"/>
      <c r="Q68" s="476"/>
    </row>
    <row r="69" spans="1:12" ht="18.75" customHeight="1">
      <c r="A69" s="300"/>
      <c r="B69" s="628" t="s">
        <v>564</v>
      </c>
      <c r="C69" s="629"/>
      <c r="D69" s="629"/>
      <c r="E69" s="629"/>
      <c r="F69" s="630"/>
      <c r="G69" s="299"/>
      <c r="H69" s="303">
        <v>2143.21</v>
      </c>
      <c r="I69" s="418"/>
      <c r="J69" s="252"/>
      <c r="K69" s="232"/>
      <c r="L69" s="232"/>
    </row>
    <row r="70" spans="1:12" ht="36.75" customHeight="1">
      <c r="A70" s="300"/>
      <c r="B70" s="628" t="s">
        <v>565</v>
      </c>
      <c r="C70" s="629"/>
      <c r="D70" s="629"/>
      <c r="E70" s="629"/>
      <c r="F70" s="630"/>
      <c r="G70" s="299"/>
      <c r="H70" s="303">
        <v>22549</v>
      </c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'11 15 г'!G77:H77</f>
        <v>-27168.67299999993</v>
      </c>
      <c r="H76" s="638"/>
      <c r="I76" s="637">
        <f>'11 15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-17364.039999999935</v>
      </c>
      <c r="H77" s="638"/>
      <c r="I77" s="642">
        <f>I76+I54-K54+D55</f>
        <v>0</v>
      </c>
      <c r="J77" s="642"/>
      <c r="K77" s="306"/>
      <c r="L77" s="232"/>
      <c r="M77" s="308">
        <f>G77</f>
        <v>-17364.039999999935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177725.75000000003</v>
      </c>
      <c r="H81" s="638"/>
      <c r="I81" s="637">
        <f>O47</f>
        <v>169562.77000000002</v>
      </c>
      <c r="J81" s="683"/>
      <c r="K81" s="305"/>
      <c r="L81" s="232"/>
      <c r="M81" s="319">
        <f>G81-I81+H47+I47-J47</f>
        <v>-0.0729999999894062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M79:Q79"/>
    <mergeCell ref="G80:H80"/>
    <mergeCell ref="I80:J80"/>
    <mergeCell ref="C81:F81"/>
    <mergeCell ref="G81:H81"/>
    <mergeCell ref="I81:J81"/>
    <mergeCell ref="A76:F76"/>
    <mergeCell ref="G76:H76"/>
    <mergeCell ref="I76:J76"/>
    <mergeCell ref="A77:F77"/>
    <mergeCell ref="G77:H77"/>
    <mergeCell ref="I77:J77"/>
    <mergeCell ref="B72:F72"/>
    <mergeCell ref="B73:F73"/>
    <mergeCell ref="G74:H74"/>
    <mergeCell ref="I74:J74"/>
    <mergeCell ref="G75:H75"/>
    <mergeCell ref="I75:J75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1:F51"/>
    <mergeCell ref="B52:I52"/>
    <mergeCell ref="B54:F54"/>
    <mergeCell ref="B55:C55"/>
    <mergeCell ref="B58:F58"/>
    <mergeCell ref="B59:F59"/>
    <mergeCell ref="M56:N57"/>
    <mergeCell ref="O56:O57"/>
    <mergeCell ref="N58:O58"/>
    <mergeCell ref="C14:D15"/>
    <mergeCell ref="A35:L36"/>
    <mergeCell ref="W44:AA44"/>
    <mergeCell ref="B47:F47"/>
    <mergeCell ref="B48:F48"/>
    <mergeCell ref="B49:F49"/>
    <mergeCell ref="B50:F5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57">
      <selection activeCell="B70" sqref="A70:IV70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61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62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4470.9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460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64" t="s">
        <v>553</v>
      </c>
      <c r="O45" s="260"/>
      <c r="P45" s="260"/>
      <c r="Q45" s="260"/>
      <c r="R45" s="260"/>
      <c r="U45" s="233">
        <v>4658.17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76326.697</v>
      </c>
      <c r="I47" s="269">
        <f>I49+I50+I51</f>
        <v>0</v>
      </c>
      <c r="J47" s="269">
        <f>J49+J50+J51</f>
        <v>68957.85</v>
      </c>
      <c r="K47" s="269">
        <f>K50+K49+K51</f>
        <v>50628.207</v>
      </c>
      <c r="L47" s="269">
        <f>I47+J47-K47</f>
        <v>18329.643000000004</v>
      </c>
      <c r="N47" s="398">
        <v>169562.77000000002</v>
      </c>
      <c r="O47" s="398">
        <v>176931.67999999996</v>
      </c>
      <c r="P47" s="399">
        <v>64500.420000000006</v>
      </c>
      <c r="Q47" s="399">
        <v>394.65000000000003</v>
      </c>
      <c r="R47" s="399">
        <v>0</v>
      </c>
      <c r="S47" s="399">
        <v>96.38</v>
      </c>
      <c r="T47" s="399">
        <v>4958.1</v>
      </c>
      <c r="U47" s="444">
        <v>4062.7799999999997</v>
      </c>
      <c r="V47" s="411">
        <v>4297.63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18329.643000000004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44843.127</v>
      </c>
      <c r="I49" s="275">
        <v>0</v>
      </c>
      <c r="J49" s="275">
        <f>H49</f>
        <v>44843.127</v>
      </c>
      <c r="K49" s="275">
        <f>H59</f>
        <v>44843.127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26825.399999999998</v>
      </c>
      <c r="I50" s="275">
        <v>0</v>
      </c>
      <c r="J50" s="275">
        <f>P47+Q47-J49</f>
        <v>20051.943000000007</v>
      </c>
      <c r="K50" s="275">
        <f>H65-H66</f>
        <v>1722.3000000000002</v>
      </c>
      <c r="L50" s="275">
        <f>I50+J50-K50</f>
        <v>18329.643000000007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4658.17</v>
      </c>
      <c r="I51" s="275">
        <v>0</v>
      </c>
      <c r="J51" s="275">
        <f>U47</f>
        <v>4062.7799999999997</v>
      </c>
      <c r="K51" s="275">
        <f>H66</f>
        <v>4062.7799999999997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67">
        <f>'12 15 г'!J54</f>
        <v>5054.480000000009</v>
      </c>
      <c r="H54" s="467">
        <f>R47</f>
        <v>0</v>
      </c>
      <c r="I54" s="423">
        <f>S47</f>
        <v>96.38</v>
      </c>
      <c r="J54" s="423">
        <f>H54+G54-I54</f>
        <v>4958.100000000009</v>
      </c>
      <c r="K54" s="423">
        <f>I54+E55</f>
        <v>96.38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67" t="s">
        <v>405</v>
      </c>
      <c r="H56" s="467" t="s">
        <v>415</v>
      </c>
      <c r="I56" s="468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50628.207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66">
        <f>SUM(G60:G64)</f>
        <v>10.030000000000001</v>
      </c>
      <c r="H59" s="435">
        <f>SUM(H60:H64)</f>
        <v>44843.127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463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65">
        <f>G60*C$42</f>
        <v>6974.604000000002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463" t="s">
        <v>422</v>
      </c>
      <c r="B61" s="663" t="s">
        <v>423</v>
      </c>
      <c r="C61" s="651"/>
      <c r="D61" s="651"/>
      <c r="E61" s="651"/>
      <c r="F61" s="651"/>
      <c r="G61" s="464">
        <v>1.8400000000000005</v>
      </c>
      <c r="H61" s="465">
        <f>G61*C$42</f>
        <v>8226.456000000002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5946.297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6080.424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463" t="s">
        <v>428</v>
      </c>
      <c r="B64" s="648" t="s">
        <v>543</v>
      </c>
      <c r="C64" s="648"/>
      <c r="D64" s="648"/>
      <c r="E64" s="648"/>
      <c r="F64" s="648"/>
      <c r="G64" s="467">
        <v>3.94</v>
      </c>
      <c r="H64" s="299">
        <f>G64*C$42</f>
        <v>17615.345999999998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5785.08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4062.7799999999997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28" t="s">
        <v>560</v>
      </c>
      <c r="C68" s="629"/>
      <c r="D68" s="629"/>
      <c r="E68" s="629"/>
      <c r="F68" s="630"/>
      <c r="G68" s="299"/>
      <c r="H68" s="303">
        <v>1071.45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28" t="s">
        <v>574</v>
      </c>
      <c r="C69" s="629"/>
      <c r="D69" s="629"/>
      <c r="E69" s="629"/>
      <c r="F69" s="630"/>
      <c r="G69" s="299"/>
      <c r="H69" s="303">
        <v>650.85</v>
      </c>
      <c r="I69" s="418"/>
      <c r="J69" s="252"/>
      <c r="K69" s="232"/>
      <c r="L69" s="232"/>
    </row>
    <row r="70" spans="1:12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'12 15 г'!G77:H77</f>
        <v>-17364.039999999935</v>
      </c>
      <c r="H76" s="638"/>
      <c r="I76" s="637">
        <f>'12 15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1061.983000000072</v>
      </c>
      <c r="H77" s="638"/>
      <c r="I77" s="642">
        <f>I76+I54-K54+D55</f>
        <v>0</v>
      </c>
      <c r="J77" s="642"/>
      <c r="K77" s="306"/>
      <c r="L77" s="232"/>
      <c r="M77" s="308">
        <f>G77</f>
        <v>1061.983000000072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169562.77000000002</v>
      </c>
      <c r="H81" s="638"/>
      <c r="I81" s="637">
        <f>O47</f>
        <v>176931.67999999996</v>
      </c>
      <c r="J81" s="683"/>
      <c r="K81" s="305"/>
      <c r="L81" s="232"/>
      <c r="M81" s="319">
        <f>G81-I81+H47+I47-J47</f>
        <v>-0.06299999995098915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G74:H74"/>
    <mergeCell ref="I74:J74"/>
    <mergeCell ref="G75:H75"/>
    <mergeCell ref="I75:J75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O56:O57"/>
    <mergeCell ref="B58:F58"/>
    <mergeCell ref="N58:O58"/>
    <mergeCell ref="B59:F59"/>
    <mergeCell ref="B60:F60"/>
    <mergeCell ref="B61:F61"/>
    <mergeCell ref="B50:F50"/>
    <mergeCell ref="B51:F51"/>
    <mergeCell ref="B52:I52"/>
    <mergeCell ref="B54:F54"/>
    <mergeCell ref="B55:C55"/>
    <mergeCell ref="M56:N57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48">
      <selection activeCell="V47" sqref="V47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82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83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4470.9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483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78" t="s">
        <v>553</v>
      </c>
      <c r="O45" s="260"/>
      <c r="P45" s="260"/>
      <c r="Q45" s="260"/>
      <c r="R45" s="260"/>
      <c r="U45" s="233">
        <v>4658.17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76326.697</v>
      </c>
      <c r="I47" s="269">
        <f>I49+I50+I51</f>
        <v>0</v>
      </c>
      <c r="J47" s="269">
        <f>J49+J50+J51</f>
        <v>74441.69</v>
      </c>
      <c r="K47" s="269">
        <f>K50+K49+K51</f>
        <v>49392.497</v>
      </c>
      <c r="L47" s="269">
        <f>I47+J47-K47</f>
        <v>25049.193</v>
      </c>
      <c r="N47" s="398">
        <v>176931.67999999996</v>
      </c>
      <c r="O47" s="398">
        <v>178816.75000000003</v>
      </c>
      <c r="P47" s="399">
        <v>69808.27</v>
      </c>
      <c r="Q47" s="399">
        <v>84.05</v>
      </c>
      <c r="R47" s="399">
        <v>0</v>
      </c>
      <c r="S47" s="399">
        <v>5.2</v>
      </c>
      <c r="T47" s="399">
        <v>4952.9</v>
      </c>
      <c r="U47" s="444">
        <v>4549.37</v>
      </c>
      <c r="V47" s="411">
        <v>4406.42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25049.193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44843.127</v>
      </c>
      <c r="I49" s="275">
        <v>0</v>
      </c>
      <c r="J49" s="275">
        <f>H49</f>
        <v>44843.127</v>
      </c>
      <c r="K49" s="275">
        <f>H59</f>
        <v>44843.127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26825.399999999998</v>
      </c>
      <c r="I50" s="275">
        <v>0</v>
      </c>
      <c r="J50" s="275">
        <f>P47+Q47-J49</f>
        <v>25049.193000000007</v>
      </c>
      <c r="K50" s="275">
        <f>H65-H66</f>
        <v>0</v>
      </c>
      <c r="L50" s="275">
        <f>I50+J50-K50</f>
        <v>25049.193000000007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4658.17</v>
      </c>
      <c r="I51" s="275">
        <v>0</v>
      </c>
      <c r="J51" s="275">
        <f>U47</f>
        <v>4549.37</v>
      </c>
      <c r="K51" s="275">
        <f>H66</f>
        <v>4549.37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84">
        <f>'01 16 г'!J54</f>
        <v>4958.100000000009</v>
      </c>
      <c r="H54" s="484">
        <f>R47</f>
        <v>0</v>
      </c>
      <c r="I54" s="423">
        <f>S47</f>
        <v>5.2</v>
      </c>
      <c r="J54" s="423">
        <f>H54+G54-I54</f>
        <v>4952.900000000009</v>
      </c>
      <c r="K54" s="423">
        <f>I54+E55</f>
        <v>5.2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84" t="s">
        <v>405</v>
      </c>
      <c r="H56" s="484" t="s">
        <v>415</v>
      </c>
      <c r="I56" s="485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49392.497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79">
        <f>SUM(G60:G64)</f>
        <v>10.030000000000001</v>
      </c>
      <c r="H59" s="435">
        <f>SUM(H60:H64)</f>
        <v>44843.127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480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81">
        <f>G60*C$42</f>
        <v>6974.604000000002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480" t="s">
        <v>422</v>
      </c>
      <c r="B61" s="663" t="s">
        <v>423</v>
      </c>
      <c r="C61" s="651"/>
      <c r="D61" s="651"/>
      <c r="E61" s="651"/>
      <c r="F61" s="651"/>
      <c r="G61" s="478">
        <v>1.8400000000000005</v>
      </c>
      <c r="H61" s="481">
        <f>G61*C$42</f>
        <v>8226.456000000002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5946.297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6080.424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480" t="s">
        <v>428</v>
      </c>
      <c r="B64" s="648" t="s">
        <v>543</v>
      </c>
      <c r="C64" s="648"/>
      <c r="D64" s="648"/>
      <c r="E64" s="648"/>
      <c r="F64" s="648"/>
      <c r="G64" s="484">
        <v>3.94</v>
      </c>
      <c r="H64" s="299">
        <f>G64*C$42</f>
        <v>17615.345999999998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4549.37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4549.37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28" t="s">
        <v>447</v>
      </c>
      <c r="C68" s="629"/>
      <c r="D68" s="629"/>
      <c r="E68" s="629"/>
      <c r="F68" s="630"/>
      <c r="G68" s="299"/>
      <c r="H68" s="303"/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28" t="s">
        <v>447</v>
      </c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'01 16 г'!G77:H77</f>
        <v>1061.983000000072</v>
      </c>
      <c r="H76" s="638"/>
      <c r="I76" s="637">
        <f>'01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26116.37600000008</v>
      </c>
      <c r="H77" s="638"/>
      <c r="I77" s="642">
        <f>I76+I54-K54+D55</f>
        <v>0</v>
      </c>
      <c r="J77" s="642"/>
      <c r="K77" s="306"/>
      <c r="L77" s="232"/>
      <c r="M77" s="308">
        <f>G77</f>
        <v>26116.37600000008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176931.67999999996</v>
      </c>
      <c r="H81" s="638"/>
      <c r="I81" s="637">
        <f>O47</f>
        <v>178816.75000000003</v>
      </c>
      <c r="J81" s="683"/>
      <c r="K81" s="305"/>
      <c r="L81" s="232"/>
      <c r="M81" s="319">
        <f>G81-I81+H47+I47-J47</f>
        <v>-0.06300000006740447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M56:N57"/>
    <mergeCell ref="O56:O57"/>
    <mergeCell ref="B58:F58"/>
    <mergeCell ref="N58:O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M79:Q79"/>
    <mergeCell ref="G80:H80"/>
    <mergeCell ref="I80:J80"/>
    <mergeCell ref="G74:H74"/>
    <mergeCell ref="I74:J74"/>
    <mergeCell ref="G75:H75"/>
    <mergeCell ref="I75:J75"/>
    <mergeCell ref="C81:F81"/>
    <mergeCell ref="G81:H81"/>
    <mergeCell ref="I81:J81"/>
    <mergeCell ref="A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A42">
      <selection activeCell="I49" sqref="I49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90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91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4470.9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484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86" t="s">
        <v>553</v>
      </c>
      <c r="O45" s="260"/>
      <c r="P45" s="260"/>
      <c r="Q45" s="260"/>
      <c r="R45" s="260"/>
      <c r="U45" s="233">
        <v>4658.17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76326.697</v>
      </c>
      <c r="I47" s="269">
        <f>I49+I50+I51</f>
        <v>0</v>
      </c>
      <c r="J47" s="269">
        <f>J49+J50+J51</f>
        <v>83826.03</v>
      </c>
      <c r="K47" s="269">
        <f>K50+K49+K51</f>
        <v>49555.647</v>
      </c>
      <c r="L47" s="269">
        <f>I47+J47-K47</f>
        <v>34270.383</v>
      </c>
      <c r="N47" s="398">
        <v>178816.75000000003</v>
      </c>
      <c r="O47" s="398">
        <v>171317.49000000005</v>
      </c>
      <c r="P47" s="399">
        <v>78715.59999999999</v>
      </c>
      <c r="Q47" s="399">
        <v>397.91</v>
      </c>
      <c r="R47" s="399">
        <v>0</v>
      </c>
      <c r="S47" s="399">
        <v>197.73</v>
      </c>
      <c r="T47" s="399">
        <v>4755.17</v>
      </c>
      <c r="U47" s="444">
        <v>4712.52</v>
      </c>
      <c r="V47" s="411"/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34270.383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44843.127</v>
      </c>
      <c r="I49" s="275">
        <v>0</v>
      </c>
      <c r="J49" s="275">
        <f>H49</f>
        <v>44843.127</v>
      </c>
      <c r="K49" s="275">
        <f>H59</f>
        <v>44843.127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26825.399999999998</v>
      </c>
      <c r="I50" s="275">
        <v>0</v>
      </c>
      <c r="J50" s="275">
        <f>P47+Q47-J49</f>
        <v>34270.382999999994</v>
      </c>
      <c r="K50" s="275">
        <f>H65-H66</f>
        <v>0</v>
      </c>
      <c r="L50" s="275">
        <f>I50+J50-K50</f>
        <v>34270.382999999994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4658.17</v>
      </c>
      <c r="I51" s="275">
        <v>0</v>
      </c>
      <c r="J51" s="275">
        <f>U47</f>
        <v>4712.52</v>
      </c>
      <c r="K51" s="275">
        <f>H66</f>
        <v>4712.52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492">
        <f>'02 16 г'!J54</f>
        <v>4952.900000000009</v>
      </c>
      <c r="H54" s="492">
        <f>R47</f>
        <v>0</v>
      </c>
      <c r="I54" s="423">
        <f>S47</f>
        <v>197.73</v>
      </c>
      <c r="J54" s="423">
        <f>H54+G54-I54</f>
        <v>4755.170000000009</v>
      </c>
      <c r="K54" s="423">
        <f>I54+E55</f>
        <v>197.73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492" t="s">
        <v>405</v>
      </c>
      <c r="H56" s="492" t="s">
        <v>415</v>
      </c>
      <c r="I56" s="493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49555.647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87">
        <f>SUM(G60:G64)</f>
        <v>10.030000000000001</v>
      </c>
      <c r="H59" s="435">
        <f>SUM(H60:H64)</f>
        <v>44843.127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488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89">
        <f>G60*C$42</f>
        <v>6974.604000000002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488" t="s">
        <v>422</v>
      </c>
      <c r="B61" s="663" t="s">
        <v>423</v>
      </c>
      <c r="C61" s="651"/>
      <c r="D61" s="651"/>
      <c r="E61" s="651"/>
      <c r="F61" s="651"/>
      <c r="G61" s="486">
        <v>1.8400000000000005</v>
      </c>
      <c r="H61" s="489">
        <f>G61*C$42</f>
        <v>8226.456000000002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5946.297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6080.424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488" t="s">
        <v>428</v>
      </c>
      <c r="B64" s="648" t="s">
        <v>543</v>
      </c>
      <c r="C64" s="648"/>
      <c r="D64" s="648"/>
      <c r="E64" s="648"/>
      <c r="F64" s="648"/>
      <c r="G64" s="492">
        <v>3.94</v>
      </c>
      <c r="H64" s="299">
        <f>G64*C$42</f>
        <v>17615.345999999998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4712.52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4712.52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28" t="s">
        <v>447</v>
      </c>
      <c r="C68" s="629"/>
      <c r="D68" s="629"/>
      <c r="E68" s="629"/>
      <c r="F68" s="630"/>
      <c r="G68" s="299"/>
      <c r="H68" s="303"/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28" t="s">
        <v>447</v>
      </c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'02 16 г'!G77:H77</f>
        <v>26116.37600000008</v>
      </c>
      <c r="H76" s="638"/>
      <c r="I76" s="637">
        <f>'02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60584.48900000008</v>
      </c>
      <c r="H77" s="638"/>
      <c r="I77" s="642">
        <f>I76+I54-K54+D55</f>
        <v>0</v>
      </c>
      <c r="J77" s="642"/>
      <c r="K77" s="306"/>
      <c r="L77" s="232"/>
      <c r="M77" s="308">
        <f>G77</f>
        <v>60584.48900000008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178816.75000000003</v>
      </c>
      <c r="H81" s="638"/>
      <c r="I81" s="637">
        <f>O47</f>
        <v>171317.49000000005</v>
      </c>
      <c r="J81" s="683"/>
      <c r="K81" s="305"/>
      <c r="L81" s="232"/>
      <c r="M81" s="319">
        <f>G81-I81+H47+I47-J47</f>
        <v>-0.07300000001851004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M56:N57"/>
    <mergeCell ref="O56:O57"/>
    <mergeCell ref="B58:F58"/>
    <mergeCell ref="N58:O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M79:Q79"/>
    <mergeCell ref="G80:H80"/>
    <mergeCell ref="I80:J80"/>
    <mergeCell ref="G74:H74"/>
    <mergeCell ref="I74:J74"/>
    <mergeCell ref="G75:H75"/>
    <mergeCell ref="I75:J75"/>
    <mergeCell ref="C81:F81"/>
    <mergeCell ref="G81:H81"/>
    <mergeCell ref="I81:J81"/>
    <mergeCell ref="A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04"/>
  <sheetViews>
    <sheetView zoomScalePageLayoutView="0" workbookViewId="0" topLeftCell="A22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172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36183.34</v>
      </c>
      <c r="C9" s="1">
        <v>22847.89</v>
      </c>
      <c r="D9" s="1">
        <v>16907</v>
      </c>
      <c r="E9" s="1"/>
      <c r="F9" s="1">
        <v>16907</v>
      </c>
      <c r="G9" s="1">
        <v>42124.23</v>
      </c>
      <c r="H9" s="1"/>
    </row>
    <row r="10" spans="1:8" ht="15">
      <c r="A10" s="1" t="s">
        <v>11</v>
      </c>
      <c r="B10" s="1">
        <v>18261.6</v>
      </c>
      <c r="C10" s="1">
        <v>29912.55</v>
      </c>
      <c r="D10" s="1">
        <v>16639.82</v>
      </c>
      <c r="E10" s="1"/>
      <c r="F10" s="1">
        <f>SUM(D10:E10)</f>
        <v>16639.82</v>
      </c>
      <c r="G10" s="1">
        <v>31534.33</v>
      </c>
      <c r="H10" s="1"/>
    </row>
    <row r="11" spans="1:10" ht="15">
      <c r="A11" s="1" t="s">
        <v>12</v>
      </c>
      <c r="B11" s="1">
        <v>0</v>
      </c>
      <c r="C11" s="3">
        <f>SUM(C9:C10)</f>
        <v>52760.44</v>
      </c>
      <c r="D11" s="1"/>
      <c r="E11" s="1"/>
      <c r="F11" s="3">
        <f>SUM(F9:F10)</f>
        <v>33546.82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/>
      <c r="C18" s="1"/>
      <c r="D18" s="1"/>
      <c r="E18" s="1"/>
      <c r="F18" s="1"/>
      <c r="G18" s="1"/>
      <c r="H18" s="6"/>
      <c r="I18" s="10" t="s">
        <v>161</v>
      </c>
      <c r="J18" s="7"/>
      <c r="K18" s="1"/>
      <c r="L18" s="1"/>
      <c r="M18" s="1"/>
    </row>
    <row r="19" spans="1:13" ht="15">
      <c r="A19" s="1" t="s">
        <v>141</v>
      </c>
      <c r="B19" s="1" t="s">
        <v>142</v>
      </c>
      <c r="C19" s="1"/>
      <c r="D19" s="1"/>
      <c r="E19" s="1"/>
      <c r="F19" s="1"/>
      <c r="G19" s="1"/>
      <c r="H19" s="1">
        <v>1122.6</v>
      </c>
      <c r="I19" s="9" t="s">
        <v>143</v>
      </c>
      <c r="J19" s="1"/>
      <c r="K19" s="1"/>
      <c r="L19" s="1">
        <v>750</v>
      </c>
      <c r="M19" s="1"/>
    </row>
    <row r="20" spans="1:13" ht="15">
      <c r="A20" s="1" t="s">
        <v>148</v>
      </c>
      <c r="B20" s="2" t="s">
        <v>149</v>
      </c>
      <c r="C20" s="1"/>
      <c r="D20" s="1"/>
      <c r="E20" s="1"/>
      <c r="F20" s="1"/>
      <c r="G20" s="1"/>
      <c r="H20" s="1">
        <v>594.64</v>
      </c>
      <c r="I20" s="1" t="s">
        <v>144</v>
      </c>
      <c r="J20" s="1"/>
      <c r="K20" s="1"/>
      <c r="L20" s="1">
        <v>130</v>
      </c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 t="s">
        <v>145</v>
      </c>
      <c r="J21" s="1" t="s">
        <v>96</v>
      </c>
      <c r="K21" s="1"/>
      <c r="L21" s="1">
        <v>160</v>
      </c>
      <c r="M21" s="1"/>
    </row>
    <row r="22" spans="1:13" ht="15">
      <c r="A22" s="1"/>
      <c r="B22" s="1" t="s">
        <v>140</v>
      </c>
      <c r="C22" s="1" t="s">
        <v>357</v>
      </c>
      <c r="D22" s="1"/>
      <c r="E22" s="1"/>
      <c r="F22" s="1"/>
      <c r="G22" s="1"/>
      <c r="H22" s="1">
        <v>4020</v>
      </c>
      <c r="I22" s="1" t="s">
        <v>146</v>
      </c>
      <c r="J22" s="1"/>
      <c r="K22" s="1"/>
      <c r="L22" s="1">
        <v>120</v>
      </c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 t="s">
        <v>147</v>
      </c>
      <c r="J23" s="1"/>
      <c r="K23" s="1"/>
      <c r="L23" s="1">
        <v>35</v>
      </c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 t="s">
        <v>31</v>
      </c>
      <c r="L24" s="1">
        <f>SUM(L19:L23)</f>
        <v>1195</v>
      </c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 t="s">
        <v>27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 t="s">
        <v>100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 t="s">
        <v>28</v>
      </c>
      <c r="H29" s="1">
        <f>SUM(H16:H28)</f>
        <v>5737.24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>
        <v>4471.2</v>
      </c>
      <c r="F33" s="1" t="s">
        <v>163</v>
      </c>
      <c r="G33" s="1"/>
      <c r="H33" s="1">
        <v>7511.62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29</v>
      </c>
      <c r="D34" s="1"/>
      <c r="E34" s="1"/>
      <c r="F34" s="1" t="s">
        <v>164</v>
      </c>
      <c r="G34" s="1"/>
      <c r="H34" s="1">
        <v>9926.06</v>
      </c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165</v>
      </c>
      <c r="G35" s="1"/>
      <c r="H35" s="1">
        <v>3085.13</v>
      </c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166</v>
      </c>
      <c r="G36" s="1"/>
      <c r="H36" s="1">
        <v>5097.17</v>
      </c>
      <c r="I36" s="1"/>
      <c r="J36" s="1"/>
      <c r="K36" s="1"/>
      <c r="L36" s="1"/>
      <c r="M36" s="1"/>
    </row>
    <row r="37" spans="1:13" ht="15">
      <c r="A37" s="1"/>
      <c r="B37" s="1"/>
      <c r="C37" s="1" t="s">
        <v>33</v>
      </c>
      <c r="D37" s="1"/>
      <c r="E37" s="1"/>
      <c r="F37" s="1" t="s">
        <v>34</v>
      </c>
      <c r="G37" s="1">
        <v>7621.61</v>
      </c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167</v>
      </c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84</v>
      </c>
      <c r="D39" s="1"/>
      <c r="E39" s="1"/>
      <c r="F39" s="1"/>
      <c r="G39" s="1" t="s">
        <v>168</v>
      </c>
      <c r="H39" s="1">
        <v>2548.58</v>
      </c>
      <c r="I39" s="1"/>
      <c r="J39" s="1"/>
      <c r="K39" s="1"/>
      <c r="L39" s="1"/>
      <c r="M39" s="1"/>
    </row>
    <row r="40" spans="1:13" ht="15">
      <c r="A40" s="1"/>
      <c r="B40" s="1"/>
      <c r="C40" s="1" t="s">
        <v>357</v>
      </c>
      <c r="D40" s="1"/>
      <c r="E40" s="1"/>
      <c r="F40" s="1"/>
      <c r="G40" s="1">
        <v>4020</v>
      </c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 t="s">
        <v>37</v>
      </c>
      <c r="D42" s="1"/>
      <c r="E42" s="1"/>
      <c r="F42" s="1"/>
      <c r="G42" s="1" t="s">
        <v>169</v>
      </c>
      <c r="H42" s="1">
        <v>1743.77</v>
      </c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 t="s">
        <v>31</v>
      </c>
      <c r="H45" s="1">
        <f>SUM(H29:H44)</f>
        <v>35649.57</v>
      </c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 t="s">
        <v>38</v>
      </c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5" ht="15">
      <c r="D50" t="s">
        <v>39</v>
      </c>
      <c r="E50" t="s">
        <v>40</v>
      </c>
    </row>
    <row r="51" ht="15">
      <c r="D51" t="s">
        <v>41</v>
      </c>
    </row>
    <row r="52" ht="15">
      <c r="G52" t="s">
        <v>80</v>
      </c>
    </row>
    <row r="60" ht="15">
      <c r="F60" t="s">
        <v>42</v>
      </c>
    </row>
    <row r="66" spans="8:10" ht="15">
      <c r="H66" t="s">
        <v>43</v>
      </c>
      <c r="J66" t="s">
        <v>173</v>
      </c>
    </row>
    <row r="67" spans="9:10" ht="15">
      <c r="I67" t="s">
        <v>174</v>
      </c>
      <c r="J67" t="s">
        <v>71</v>
      </c>
    </row>
    <row r="68" spans="7:10" ht="15">
      <c r="G68">
        <v>4471.2</v>
      </c>
      <c r="J68" t="s">
        <v>170</v>
      </c>
    </row>
    <row r="70" spans="7:18" ht="15">
      <c r="G70" s="1" t="s">
        <v>45</v>
      </c>
      <c r="H70" s="1" t="s">
        <v>46</v>
      </c>
      <c r="I70" s="1"/>
      <c r="J70" s="1"/>
      <c r="K70" s="1" t="s">
        <v>47</v>
      </c>
      <c r="L70" s="1" t="s">
        <v>48</v>
      </c>
      <c r="N70" s="1" t="s">
        <v>16</v>
      </c>
      <c r="O70" s="1"/>
      <c r="P70" s="1"/>
      <c r="Q70" s="1"/>
      <c r="R70" s="1"/>
    </row>
    <row r="71" spans="7:18" ht="15.75" thickBot="1">
      <c r="G71" s="3">
        <v>1</v>
      </c>
      <c r="H71" s="4" t="s">
        <v>49</v>
      </c>
      <c r="I71" s="3"/>
      <c r="J71" s="3"/>
      <c r="K71" s="3" t="s">
        <v>50</v>
      </c>
      <c r="L71" s="3">
        <v>52760.44</v>
      </c>
      <c r="N71" s="8" t="s">
        <v>21</v>
      </c>
      <c r="O71" s="1" t="s">
        <v>22</v>
      </c>
      <c r="P71" s="1" t="s">
        <v>23</v>
      </c>
      <c r="Q71" s="1" t="s">
        <v>24</v>
      </c>
      <c r="R71" s="1" t="s">
        <v>25</v>
      </c>
    </row>
    <row r="72" spans="7:18" ht="15.75" thickBot="1">
      <c r="G72" s="1"/>
      <c r="H72" s="1"/>
      <c r="I72" s="1"/>
      <c r="J72" s="1"/>
      <c r="K72" s="1"/>
      <c r="L72" s="1"/>
      <c r="N72" s="10" t="s">
        <v>161</v>
      </c>
      <c r="O72" s="7"/>
      <c r="P72" s="1"/>
      <c r="Q72" s="1"/>
      <c r="R72" s="1"/>
    </row>
    <row r="73" spans="7:18" ht="15">
      <c r="G73" s="3">
        <v>2</v>
      </c>
      <c r="H73" s="4" t="s">
        <v>51</v>
      </c>
      <c r="I73" s="3"/>
      <c r="J73" s="3"/>
      <c r="K73" s="3" t="s">
        <v>50</v>
      </c>
      <c r="L73" s="3">
        <v>33546.82</v>
      </c>
      <c r="N73" s="9" t="s">
        <v>143</v>
      </c>
      <c r="O73" s="1"/>
      <c r="P73" s="1"/>
      <c r="Q73" s="1">
        <v>750</v>
      </c>
      <c r="R73" s="1"/>
    </row>
    <row r="74" spans="7:18" ht="15">
      <c r="G74" s="1">
        <v>3</v>
      </c>
      <c r="H74" s="1" t="s">
        <v>52</v>
      </c>
      <c r="I74" s="1"/>
      <c r="J74" s="1"/>
      <c r="K74" s="1" t="s">
        <v>50</v>
      </c>
      <c r="L74" s="1"/>
      <c r="N74" s="1" t="s">
        <v>144</v>
      </c>
      <c r="O74" s="1"/>
      <c r="P74" s="1"/>
      <c r="Q74" s="1">
        <v>130</v>
      </c>
      <c r="R74" s="1"/>
    </row>
    <row r="75" spans="7:18" ht="15">
      <c r="G75" s="1">
        <v>4</v>
      </c>
      <c r="H75" s="5" t="s">
        <v>53</v>
      </c>
      <c r="I75" s="1"/>
      <c r="J75" s="1"/>
      <c r="K75" s="1" t="s">
        <v>50</v>
      </c>
      <c r="L75" s="1">
        <v>36844.57</v>
      </c>
      <c r="N75" s="1" t="s">
        <v>145</v>
      </c>
      <c r="O75" s="1" t="s">
        <v>96</v>
      </c>
      <c r="P75" s="1"/>
      <c r="Q75" s="1">
        <v>160</v>
      </c>
      <c r="R75" s="1"/>
    </row>
    <row r="76" spans="7:18" ht="15">
      <c r="G76" s="1"/>
      <c r="H76" s="5" t="s">
        <v>11</v>
      </c>
      <c r="I76" s="1"/>
      <c r="J76" s="1"/>
      <c r="K76" s="1"/>
      <c r="L76" s="1"/>
      <c r="N76" s="1" t="s">
        <v>146</v>
      </c>
      <c r="O76" s="1"/>
      <c r="P76" s="1"/>
      <c r="Q76" s="1">
        <v>120</v>
      </c>
      <c r="R76" s="1"/>
    </row>
    <row r="77" spans="7:18" ht="15">
      <c r="G77" s="1">
        <v>1.68</v>
      </c>
      <c r="H77" s="1" t="s">
        <v>150</v>
      </c>
      <c r="I77" s="1" t="s">
        <v>151</v>
      </c>
      <c r="J77" s="1"/>
      <c r="K77" s="1" t="s">
        <v>50</v>
      </c>
      <c r="L77" s="1">
        <v>7511.62</v>
      </c>
      <c r="N77" s="1" t="s">
        <v>147</v>
      </c>
      <c r="O77" s="1"/>
      <c r="P77" s="1"/>
      <c r="Q77" s="1">
        <v>35</v>
      </c>
      <c r="R77" s="1"/>
    </row>
    <row r="78" spans="7:18" ht="15">
      <c r="G78" s="1">
        <v>2.22</v>
      </c>
      <c r="H78" s="1" t="s">
        <v>152</v>
      </c>
      <c r="I78" s="1"/>
      <c r="J78" s="1"/>
      <c r="K78" s="1" t="s">
        <v>50</v>
      </c>
      <c r="L78" s="1"/>
      <c r="N78" s="1"/>
      <c r="O78" s="1"/>
      <c r="P78" s="1" t="s">
        <v>31</v>
      </c>
      <c r="Q78" s="1">
        <f>SUM(Q73:Q77)</f>
        <v>1195</v>
      </c>
      <c r="R78" s="1"/>
    </row>
    <row r="79" spans="7:18" ht="15">
      <c r="G79" s="1"/>
      <c r="H79" s="1" t="s">
        <v>153</v>
      </c>
      <c r="I79" s="1"/>
      <c r="J79" s="1"/>
      <c r="K79" s="1" t="s">
        <v>50</v>
      </c>
      <c r="L79" s="1">
        <v>9926.06</v>
      </c>
      <c r="N79" s="1"/>
      <c r="O79" s="1"/>
      <c r="P79" s="1"/>
      <c r="Q79" s="1"/>
      <c r="R79" s="1"/>
    </row>
    <row r="80" spans="7:18" ht="15">
      <c r="G80" s="1">
        <v>0.69</v>
      </c>
      <c r="H80" s="1" t="s">
        <v>154</v>
      </c>
      <c r="I80" s="1"/>
      <c r="J80" s="1"/>
      <c r="K80" s="1" t="s">
        <v>50</v>
      </c>
      <c r="L80" s="1"/>
      <c r="N80" s="1"/>
      <c r="O80" s="1"/>
      <c r="P80" s="1"/>
      <c r="Q80" s="1"/>
      <c r="R80" s="1"/>
    </row>
    <row r="81" spans="7:18" ht="15">
      <c r="G81" s="1"/>
      <c r="H81" s="1" t="s">
        <v>155</v>
      </c>
      <c r="I81" s="1"/>
      <c r="J81" s="1"/>
      <c r="K81" s="1"/>
      <c r="L81" s="1">
        <v>3085.13</v>
      </c>
      <c r="N81" s="1"/>
      <c r="O81" s="1"/>
      <c r="P81" s="1"/>
      <c r="Q81" s="1"/>
      <c r="R81" s="1"/>
    </row>
    <row r="82" spans="7:18" ht="15">
      <c r="G82" s="1">
        <v>1.14</v>
      </c>
      <c r="H82" s="1" t="s">
        <v>156</v>
      </c>
      <c r="I82" s="1"/>
      <c r="J82" s="1"/>
      <c r="K82" s="1"/>
      <c r="L82" s="1"/>
      <c r="N82" s="1"/>
      <c r="O82" s="1"/>
      <c r="P82" s="1"/>
      <c r="Q82" s="1"/>
      <c r="R82" s="1"/>
    </row>
    <row r="83" spans="7:18" ht="15">
      <c r="G83" s="1"/>
      <c r="H83" s="1" t="s">
        <v>157</v>
      </c>
      <c r="I83" s="1"/>
      <c r="J83" s="1" t="s">
        <v>158</v>
      </c>
      <c r="K83" s="1"/>
      <c r="L83" s="1">
        <v>5097.17</v>
      </c>
      <c r="N83" s="1"/>
      <c r="O83" s="1"/>
      <c r="P83" s="1"/>
      <c r="Q83" s="1"/>
      <c r="R83" s="1"/>
    </row>
    <row r="84" spans="7:18" ht="15">
      <c r="G84" s="1">
        <v>0.57</v>
      </c>
      <c r="H84" s="1" t="s">
        <v>154</v>
      </c>
      <c r="I84" s="1"/>
      <c r="J84" s="1"/>
      <c r="K84" s="1"/>
      <c r="L84" s="1">
        <v>2548.58</v>
      </c>
      <c r="N84" s="1"/>
      <c r="O84" s="1"/>
      <c r="P84" s="1"/>
      <c r="Q84" s="1"/>
      <c r="R84" s="1"/>
    </row>
    <row r="85" spans="7:18" ht="15">
      <c r="G85" s="1"/>
      <c r="H85" s="1" t="s">
        <v>159</v>
      </c>
      <c r="I85" s="1"/>
      <c r="J85" s="1"/>
      <c r="K85" s="1"/>
      <c r="L85" s="1">
        <v>1743.77</v>
      </c>
      <c r="N85" s="1"/>
      <c r="O85" s="1"/>
      <c r="P85" s="1"/>
      <c r="Q85" s="1"/>
      <c r="R85" s="1"/>
    </row>
    <row r="86" spans="7:18" ht="15">
      <c r="G86" s="1">
        <v>0.39</v>
      </c>
      <c r="H86" s="5" t="s">
        <v>160</v>
      </c>
      <c r="I86" s="1"/>
      <c r="J86" s="1"/>
      <c r="K86" s="1" t="s">
        <v>50</v>
      </c>
      <c r="L86" s="1"/>
      <c r="N86" s="1"/>
      <c r="O86" s="1"/>
      <c r="P86" s="1"/>
      <c r="Q86" s="1"/>
      <c r="R86" s="1"/>
    </row>
    <row r="87" spans="7:18" ht="15">
      <c r="G87" s="1"/>
      <c r="H87" s="5" t="s">
        <v>61</v>
      </c>
      <c r="I87" s="1"/>
      <c r="J87" s="1"/>
      <c r="K87" s="1"/>
      <c r="L87" s="1"/>
      <c r="N87" s="1"/>
      <c r="O87" s="1"/>
      <c r="P87" s="1"/>
      <c r="Q87" s="1"/>
      <c r="R87" s="1"/>
    </row>
    <row r="88" spans="7:18" ht="15">
      <c r="G88" s="1"/>
      <c r="H88" s="1" t="s">
        <v>357</v>
      </c>
      <c r="I88" s="1"/>
      <c r="J88" s="1"/>
      <c r="K88" s="1"/>
      <c r="L88" s="1">
        <v>4020</v>
      </c>
      <c r="N88" s="1"/>
      <c r="O88" s="1"/>
      <c r="P88" s="1"/>
      <c r="Q88" s="1"/>
      <c r="R88" s="1"/>
    </row>
    <row r="89" spans="7:18" ht="15">
      <c r="G89" s="1"/>
      <c r="H89" s="1" t="s">
        <v>142</v>
      </c>
      <c r="I89" s="1"/>
      <c r="J89" s="1"/>
      <c r="K89" s="1"/>
      <c r="L89" s="1">
        <v>1122.6</v>
      </c>
      <c r="N89" s="1"/>
      <c r="O89" s="1"/>
      <c r="P89" s="1"/>
      <c r="Q89" s="1"/>
      <c r="R89" s="1"/>
    </row>
    <row r="90" spans="7:18" ht="15">
      <c r="G90" s="1"/>
      <c r="H90" s="2" t="s">
        <v>149</v>
      </c>
      <c r="I90" s="1"/>
      <c r="J90" s="1"/>
      <c r="K90" s="1"/>
      <c r="L90" s="1">
        <v>594.64</v>
      </c>
      <c r="N90" s="1"/>
      <c r="O90" s="1"/>
      <c r="P90" s="1"/>
      <c r="Q90" s="1"/>
      <c r="R90" s="1"/>
    </row>
    <row r="91" spans="7:18" ht="15">
      <c r="G91" s="1"/>
      <c r="H91" s="1" t="s">
        <v>171</v>
      </c>
      <c r="I91" s="1"/>
      <c r="J91" s="1"/>
      <c r="K91" s="1"/>
      <c r="L91" s="1">
        <v>1195</v>
      </c>
      <c r="N91" s="1"/>
      <c r="O91" s="1"/>
      <c r="P91" s="1"/>
      <c r="Q91" s="1"/>
      <c r="R91" s="1"/>
    </row>
    <row r="92" spans="7:18" ht="15">
      <c r="G92" s="1"/>
      <c r="H92" s="1" t="s">
        <v>63</v>
      </c>
      <c r="I92" s="1"/>
      <c r="J92" s="1"/>
      <c r="K92" s="1" t="s">
        <v>50</v>
      </c>
      <c r="L92" s="1"/>
      <c r="N92" s="1"/>
      <c r="O92" s="1"/>
      <c r="P92" s="1"/>
      <c r="Q92" s="1"/>
      <c r="R92" s="1"/>
    </row>
    <row r="93" spans="7:18" ht="15">
      <c r="G93" s="1"/>
      <c r="H93" s="1" t="s">
        <v>64</v>
      </c>
      <c r="I93" s="1"/>
      <c r="J93" s="1"/>
      <c r="K93" s="1"/>
      <c r="L93" s="1"/>
      <c r="N93" s="1"/>
      <c r="O93" s="1"/>
      <c r="P93" s="1"/>
      <c r="Q93" s="1"/>
      <c r="R93" s="1"/>
    </row>
    <row r="94" spans="7:18" ht="15">
      <c r="G94" s="1">
        <v>6</v>
      </c>
      <c r="H94" s="1" t="s">
        <v>65</v>
      </c>
      <c r="I94" s="1"/>
      <c r="J94" s="1"/>
      <c r="K94" s="1" t="s">
        <v>50</v>
      </c>
      <c r="L94" s="1">
        <v>21565.2</v>
      </c>
      <c r="N94" s="1"/>
      <c r="O94" s="1"/>
      <c r="P94" s="1"/>
      <c r="Q94" s="1"/>
      <c r="R94" s="1"/>
    </row>
    <row r="95" spans="7:18" ht="15">
      <c r="G95" s="1">
        <v>7</v>
      </c>
      <c r="H95" s="1" t="s">
        <v>66</v>
      </c>
      <c r="I95" s="1"/>
      <c r="J95" s="1"/>
      <c r="K95" s="1" t="s">
        <v>50</v>
      </c>
      <c r="L95" s="1"/>
      <c r="N95" s="1"/>
      <c r="O95" s="1"/>
      <c r="P95" s="1"/>
      <c r="Q95" s="1"/>
      <c r="R95" s="1"/>
    </row>
    <row r="96" spans="7:18" ht="15">
      <c r="G96" s="1">
        <v>8</v>
      </c>
      <c r="H96" s="1" t="s">
        <v>51</v>
      </c>
      <c r="I96" s="1"/>
      <c r="J96" s="1"/>
      <c r="K96" s="1" t="s">
        <v>50</v>
      </c>
      <c r="L96" s="1"/>
      <c r="N96" s="1"/>
      <c r="O96" s="1"/>
      <c r="P96" s="1"/>
      <c r="Q96" s="1"/>
      <c r="R96" s="1"/>
    </row>
    <row r="97" spans="7:18" ht="15">
      <c r="G97" s="1">
        <v>9</v>
      </c>
      <c r="H97" s="1" t="s">
        <v>67</v>
      </c>
      <c r="I97" s="1"/>
      <c r="J97" s="1"/>
      <c r="K97" s="1" t="s">
        <v>50</v>
      </c>
      <c r="L97" s="1"/>
      <c r="N97" s="1"/>
      <c r="O97" s="1"/>
      <c r="P97" s="1"/>
      <c r="Q97" s="1"/>
      <c r="R97" s="1"/>
    </row>
    <row r="98" spans="7:18" ht="15">
      <c r="G98" s="1">
        <v>10</v>
      </c>
      <c r="H98" s="1" t="s">
        <v>68</v>
      </c>
      <c r="I98" s="1"/>
      <c r="J98" s="1"/>
      <c r="K98" s="1" t="s">
        <v>50</v>
      </c>
      <c r="L98" s="1">
        <v>43209.55</v>
      </c>
      <c r="N98" s="1"/>
      <c r="O98" s="1"/>
      <c r="P98" s="1"/>
      <c r="Q98" s="1"/>
      <c r="R98" s="1"/>
    </row>
    <row r="99" ht="15">
      <c r="I99" t="s">
        <v>69</v>
      </c>
    </row>
    <row r="100" ht="15">
      <c r="I100" t="s">
        <v>70</v>
      </c>
    </row>
    <row r="101" spans="7:12" ht="15">
      <c r="G101" s="1" t="s">
        <v>135</v>
      </c>
      <c r="H101" s="1" t="s">
        <v>136</v>
      </c>
      <c r="I101" s="1" t="s">
        <v>137</v>
      </c>
      <c r="J101" s="1" t="s">
        <v>138</v>
      </c>
      <c r="K101" s="1"/>
      <c r="L101" s="1" t="s">
        <v>139</v>
      </c>
    </row>
    <row r="102" spans="7:12" ht="15">
      <c r="G102" s="1" t="s">
        <v>133</v>
      </c>
      <c r="H102" s="1"/>
      <c r="I102" s="1"/>
      <c r="J102" s="1">
        <v>2593.14</v>
      </c>
      <c r="K102" s="1"/>
      <c r="L102" s="1">
        <v>3159.81</v>
      </c>
    </row>
    <row r="103" spans="7:12" ht="15">
      <c r="G103" s="1" t="s">
        <v>162</v>
      </c>
      <c r="H103" s="1">
        <v>3159.81</v>
      </c>
      <c r="I103" s="1">
        <v>5754.45</v>
      </c>
      <c r="J103" s="1">
        <v>4159.35</v>
      </c>
      <c r="K103" s="1"/>
      <c r="L103" s="1">
        <v>4754.91</v>
      </c>
    </row>
    <row r="104" spans="7:12" ht="15">
      <c r="G104" s="1"/>
      <c r="H104" s="1"/>
      <c r="I104" s="1"/>
      <c r="J104" s="1"/>
      <c r="K104" s="1"/>
      <c r="L104" s="1"/>
    </row>
  </sheetData>
  <sheetProtection/>
  <printOptions/>
  <pageMargins left="0.7086614173228347" right="0.7086614173228347" top="0.22" bottom="0.21" header="0.22" footer="0.16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49">
      <selection activeCell="H49" sqref="H49:H50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494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495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4470.9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492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497" t="s">
        <v>553</v>
      </c>
      <c r="O45" s="260"/>
      <c r="P45" s="260"/>
      <c r="Q45" s="260"/>
      <c r="R45" s="260"/>
      <c r="U45" s="233">
        <v>4658.17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76326.697</v>
      </c>
      <c r="I47" s="269">
        <f>I49+I50+I51</f>
        <v>0</v>
      </c>
      <c r="J47" s="269">
        <f>J49+J50+J51</f>
        <v>74324.97999999998</v>
      </c>
      <c r="K47" s="269">
        <f>K50+K49+K51</f>
        <v>49280.847</v>
      </c>
      <c r="L47" s="269">
        <f>I47+J47-K47</f>
        <v>25044.13299999998</v>
      </c>
      <c r="N47" s="398">
        <v>171317.49000000005</v>
      </c>
      <c r="O47" s="398">
        <v>173319.27999999997</v>
      </c>
      <c r="P47" s="399">
        <v>69647.22999999998</v>
      </c>
      <c r="Q47" s="399">
        <v>240.03</v>
      </c>
      <c r="R47" s="399">
        <v>0</v>
      </c>
      <c r="S47" s="399">
        <v>0</v>
      </c>
      <c r="T47" s="399">
        <v>4755.17</v>
      </c>
      <c r="U47" s="444">
        <v>4437.72</v>
      </c>
      <c r="V47" s="411">
        <v>4572.5199999999995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25044.13299999998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44843.127</v>
      </c>
      <c r="I49" s="275">
        <v>0</v>
      </c>
      <c r="J49" s="275">
        <f>H49</f>
        <v>44843.127</v>
      </c>
      <c r="K49" s="275">
        <f>H59</f>
        <v>44843.127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26825.399999999998</v>
      </c>
      <c r="I50" s="275">
        <v>0</v>
      </c>
      <c r="J50" s="275">
        <f>P47+Q47-J49</f>
        <v>25044.13299999998</v>
      </c>
      <c r="K50" s="275">
        <f>H65-H66</f>
        <v>0</v>
      </c>
      <c r="L50" s="275">
        <f>I50+J50-K50</f>
        <v>25044.13299999998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4658.17</v>
      </c>
      <c r="I51" s="275">
        <v>0</v>
      </c>
      <c r="J51" s="275">
        <f>U47</f>
        <v>4437.72</v>
      </c>
      <c r="K51" s="275">
        <f>H66</f>
        <v>4437.72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00">
        <f>'03 16 г'!J54</f>
        <v>4755.170000000009</v>
      </c>
      <c r="H54" s="500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00" t="s">
        <v>405</v>
      </c>
      <c r="H56" s="500" t="s">
        <v>415</v>
      </c>
      <c r="I56" s="501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49280.847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499">
        <f>SUM(G60:G64)</f>
        <v>10.030000000000001</v>
      </c>
      <c r="H59" s="435">
        <f>SUM(H60:H64)</f>
        <v>44843.127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496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498">
        <f>G60*C$42</f>
        <v>6974.604000000002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496" t="s">
        <v>422</v>
      </c>
      <c r="B61" s="663" t="s">
        <v>423</v>
      </c>
      <c r="C61" s="651"/>
      <c r="D61" s="651"/>
      <c r="E61" s="651"/>
      <c r="F61" s="651"/>
      <c r="G61" s="497">
        <v>1.8400000000000005</v>
      </c>
      <c r="H61" s="498">
        <f>G61*C$42</f>
        <v>8226.456000000002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5946.297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6080.424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496" t="s">
        <v>428</v>
      </c>
      <c r="B64" s="648" t="s">
        <v>543</v>
      </c>
      <c r="C64" s="648"/>
      <c r="D64" s="648"/>
      <c r="E64" s="648"/>
      <c r="F64" s="648"/>
      <c r="G64" s="500">
        <v>3.94</v>
      </c>
      <c r="H64" s="299">
        <f>G64*C$42</f>
        <v>17615.345999999998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4437.72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4437.72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28" t="s">
        <v>447</v>
      </c>
      <c r="C68" s="629"/>
      <c r="D68" s="629"/>
      <c r="E68" s="629"/>
      <c r="F68" s="630"/>
      <c r="G68" s="299"/>
      <c r="H68" s="303"/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28" t="s">
        <v>447</v>
      </c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28" t="s">
        <v>447</v>
      </c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28" t="s">
        <v>447</v>
      </c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 t="s">
        <v>447</v>
      </c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 t="s">
        <v>447</v>
      </c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'03 16 г'!G77:H77</f>
        <v>60584.48900000008</v>
      </c>
      <c r="H76" s="638"/>
      <c r="I76" s="637">
        <f>'03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85628.62200000006</v>
      </c>
      <c r="H77" s="638"/>
      <c r="I77" s="642">
        <f>I76+I54-K54+D55</f>
        <v>0</v>
      </c>
      <c r="J77" s="642"/>
      <c r="K77" s="306"/>
      <c r="L77" s="232"/>
      <c r="M77" s="308">
        <f>G77</f>
        <v>85628.62200000006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171317.49000000005</v>
      </c>
      <c r="H81" s="638"/>
      <c r="I81" s="637">
        <f>O47</f>
        <v>173319.27999999997</v>
      </c>
      <c r="J81" s="683"/>
      <c r="K81" s="305"/>
      <c r="L81" s="232"/>
      <c r="M81" s="319">
        <f>G81-I81+H47+I47-J47</f>
        <v>-0.07299999990209471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G74:H74"/>
    <mergeCell ref="I74:J74"/>
    <mergeCell ref="G75:H75"/>
    <mergeCell ref="I75:J75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O56:O57"/>
    <mergeCell ref="B58:F58"/>
    <mergeCell ref="N58:O58"/>
    <mergeCell ref="B59:F59"/>
    <mergeCell ref="B60:F60"/>
    <mergeCell ref="B61:F61"/>
    <mergeCell ref="B50:F50"/>
    <mergeCell ref="B51:F51"/>
    <mergeCell ref="B52:I52"/>
    <mergeCell ref="B54:F54"/>
    <mergeCell ref="B55:C55"/>
    <mergeCell ref="M56:N57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42">
      <selection activeCell="H70" sqref="H70:H71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06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07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4472.2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470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02" t="s">
        <v>553</v>
      </c>
      <c r="O45" s="260"/>
      <c r="P45" s="260"/>
      <c r="Q45" s="260"/>
      <c r="R45" s="260"/>
      <c r="U45" s="233">
        <v>4659.6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76348.96600000001</v>
      </c>
      <c r="I47" s="269">
        <f>I49+I50+I51</f>
        <v>0</v>
      </c>
      <c r="J47" s="269">
        <f>J49+J50+J51</f>
        <v>65742.73000000001</v>
      </c>
      <c r="K47" s="269">
        <f>K50+K49+K51</f>
        <v>60791.045999999995</v>
      </c>
      <c r="L47" s="269">
        <f>I47+J47-K47</f>
        <v>4951.684000000016</v>
      </c>
      <c r="N47" s="398">
        <v>173319.27999999997</v>
      </c>
      <c r="O47" s="398">
        <v>183925.59000000003</v>
      </c>
      <c r="P47" s="399">
        <v>61789.030000000006</v>
      </c>
      <c r="Q47" s="399">
        <v>170.03</v>
      </c>
      <c r="R47" s="399">
        <v>0</v>
      </c>
      <c r="S47" s="399">
        <v>0</v>
      </c>
      <c r="T47" s="399">
        <v>4755.17</v>
      </c>
      <c r="U47" s="444">
        <v>3783.6700000000005</v>
      </c>
      <c r="V47" s="411">
        <v>5448.450000000001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4951.684000000016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44856.166000000005</v>
      </c>
      <c r="I49" s="275">
        <v>0</v>
      </c>
      <c r="J49" s="275">
        <f>H49</f>
        <v>44856.166000000005</v>
      </c>
      <c r="K49" s="275">
        <f>H59</f>
        <v>44856.166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26833.199999999997</v>
      </c>
      <c r="I50" s="275">
        <v>0</v>
      </c>
      <c r="J50" s="275">
        <f>P47+Q47-J49</f>
        <v>17102.894</v>
      </c>
      <c r="K50" s="275">
        <f>H65-H66</f>
        <v>12151.210000000001</v>
      </c>
      <c r="L50" s="275">
        <f>I50+J50-K50</f>
        <v>4951.683999999999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4659.6</v>
      </c>
      <c r="I51" s="275">
        <v>0</v>
      </c>
      <c r="J51" s="275">
        <f>U47</f>
        <v>3783.6700000000005</v>
      </c>
      <c r="K51" s="275">
        <f>H66</f>
        <v>3783.6700000000005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08">
        <f>'04 16 г'!J54</f>
        <v>4755.170000000009</v>
      </c>
      <c r="H54" s="508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08" t="s">
        <v>405</v>
      </c>
      <c r="H56" s="508" t="s">
        <v>415</v>
      </c>
      <c r="I56" s="509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60791.046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03">
        <f>SUM(G60:G64)</f>
        <v>10.030000000000001</v>
      </c>
      <c r="H59" s="435">
        <f>SUM(H60:H64)</f>
        <v>44856.166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04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05">
        <f>G60*C$42</f>
        <v>6976.632000000002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04" t="s">
        <v>422</v>
      </c>
      <c r="B61" s="663" t="s">
        <v>423</v>
      </c>
      <c r="C61" s="651"/>
      <c r="D61" s="651"/>
      <c r="E61" s="651"/>
      <c r="F61" s="651"/>
      <c r="G61" s="502">
        <v>1.8400000000000005</v>
      </c>
      <c r="H61" s="505">
        <f>G61*C$42</f>
        <v>8228.848000000002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5948.026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6082.192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04" t="s">
        <v>428</v>
      </c>
      <c r="B64" s="648" t="s">
        <v>543</v>
      </c>
      <c r="C64" s="648"/>
      <c r="D64" s="648"/>
      <c r="E64" s="648"/>
      <c r="F64" s="648"/>
      <c r="G64" s="508">
        <v>3.94</v>
      </c>
      <c r="H64" s="299">
        <f>G64*C$42</f>
        <v>17620.468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15934.880000000001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3783.6700000000005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575</v>
      </c>
      <c r="C68" s="629"/>
      <c r="D68" s="629"/>
      <c r="E68" s="629"/>
      <c r="F68" s="630"/>
      <c r="G68" s="299"/>
      <c r="H68" s="303">
        <v>5608.21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38.25" customHeight="1">
      <c r="A69" s="300"/>
      <c r="B69" s="686" t="s">
        <v>576</v>
      </c>
      <c r="C69" s="629"/>
      <c r="D69" s="629"/>
      <c r="E69" s="629"/>
      <c r="F69" s="630"/>
      <c r="G69" s="299"/>
      <c r="H69" s="303">
        <v>5024</v>
      </c>
      <c r="I69" s="418"/>
      <c r="J69" s="252"/>
      <c r="K69" s="232"/>
      <c r="L69" s="232"/>
    </row>
    <row r="70" spans="1:12" ht="18.75" customHeight="1">
      <c r="A70" s="300"/>
      <c r="B70" s="686" t="s">
        <v>577</v>
      </c>
      <c r="C70" s="629"/>
      <c r="D70" s="629"/>
      <c r="E70" s="629"/>
      <c r="F70" s="630"/>
      <c r="G70" s="299"/>
      <c r="H70" s="303">
        <v>285</v>
      </c>
      <c r="I70" s="418"/>
      <c r="J70" s="304"/>
      <c r="K70" s="232"/>
      <c r="L70" s="232"/>
    </row>
    <row r="71" spans="1:12" ht="18.75" customHeight="1">
      <c r="A71" s="300"/>
      <c r="B71" s="686" t="s">
        <v>578</v>
      </c>
      <c r="C71" s="629"/>
      <c r="D71" s="629"/>
      <c r="E71" s="629"/>
      <c r="F71" s="630"/>
      <c r="G71" s="299"/>
      <c r="H71" s="303">
        <v>1234</v>
      </c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'04 16 г'!G77:H77</f>
        <v>85628.62200000006</v>
      </c>
      <c r="H76" s="638"/>
      <c r="I76" s="637">
        <f>'04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90580.30600000006</v>
      </c>
      <c r="H77" s="638"/>
      <c r="I77" s="642">
        <f>I76+I54-K54+D55</f>
        <v>0</v>
      </c>
      <c r="J77" s="642"/>
      <c r="K77" s="306"/>
      <c r="L77" s="232"/>
      <c r="M77" s="308">
        <f>G77</f>
        <v>90580.30600000006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173319.27999999997</v>
      </c>
      <c r="H81" s="638"/>
      <c r="I81" s="637">
        <f>O47</f>
        <v>183925.59000000003</v>
      </c>
      <c r="J81" s="683"/>
      <c r="K81" s="305"/>
      <c r="L81" s="232"/>
      <c r="M81" s="319">
        <f>G81-I81+H47+I47-J47</f>
        <v>-0.07400000005145557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M56:N57"/>
    <mergeCell ref="O56:O57"/>
    <mergeCell ref="B58:F58"/>
    <mergeCell ref="N58:O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M79:Q79"/>
    <mergeCell ref="G80:H80"/>
    <mergeCell ref="I80:J80"/>
    <mergeCell ref="G74:H74"/>
    <mergeCell ref="I74:J74"/>
    <mergeCell ref="G75:H75"/>
    <mergeCell ref="I75:J75"/>
    <mergeCell ref="C81:F81"/>
    <mergeCell ref="G81:H81"/>
    <mergeCell ref="I81:J81"/>
    <mergeCell ref="A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60">
      <selection activeCell="H69" sqref="H69:H70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10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11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496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13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76704.65000000001</v>
      </c>
      <c r="K47" s="269">
        <f>K50+K49+K51</f>
        <v>56144.80900000001</v>
      </c>
      <c r="L47" s="269">
        <f>I47+J47-K47</f>
        <v>20559.841</v>
      </c>
      <c r="N47" s="398">
        <v>183925.59000000003</v>
      </c>
      <c r="O47" s="398">
        <v>183554.56</v>
      </c>
      <c r="P47" s="399">
        <v>71976.19</v>
      </c>
      <c r="Q47" s="399">
        <v>128.13</v>
      </c>
      <c r="R47" s="399">
        <v>0</v>
      </c>
      <c r="S47" s="399">
        <v>0</v>
      </c>
      <c r="T47" s="399">
        <v>4755.17</v>
      </c>
      <c r="U47" s="444">
        <v>4600.33</v>
      </c>
      <c r="V47" s="411">
        <v>5506.73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20559.841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27257.18100000001</v>
      </c>
      <c r="K50" s="275">
        <f>H65-H66</f>
        <v>6697.34</v>
      </c>
      <c r="L50" s="275">
        <f>I50+J50-K50</f>
        <v>20559.84100000001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4600.33</v>
      </c>
      <c r="K51" s="275">
        <f>H66</f>
        <v>4600.33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16">
        <f>'05 16 г'!J54</f>
        <v>4755.170000000009</v>
      </c>
      <c r="H54" s="516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16" t="s">
        <v>405</v>
      </c>
      <c r="H56" s="516" t="s">
        <v>415</v>
      </c>
      <c r="I56" s="517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56144.809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15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12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14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12" t="s">
        <v>422</v>
      </c>
      <c r="B61" s="663" t="s">
        <v>423</v>
      </c>
      <c r="C61" s="651"/>
      <c r="D61" s="651"/>
      <c r="E61" s="651"/>
      <c r="F61" s="651"/>
      <c r="G61" s="513">
        <v>1.8400000000000005</v>
      </c>
      <c r="H61" s="514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12" t="s">
        <v>428</v>
      </c>
      <c r="B64" s="648" t="s">
        <v>543</v>
      </c>
      <c r="C64" s="648"/>
      <c r="D64" s="648"/>
      <c r="E64" s="648"/>
      <c r="F64" s="648"/>
      <c r="G64" s="516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11297.67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4600.33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314</v>
      </c>
      <c r="C68" s="629"/>
      <c r="D68" s="629"/>
      <c r="E68" s="629"/>
      <c r="F68" s="630"/>
      <c r="G68" s="299"/>
      <c r="H68" s="303">
        <v>3123.7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 t="s">
        <v>579</v>
      </c>
      <c r="C69" s="629"/>
      <c r="D69" s="629"/>
      <c r="E69" s="629"/>
      <c r="F69" s="630"/>
      <c r="G69" s="299"/>
      <c r="H69" s="303">
        <v>553.14</v>
      </c>
      <c r="I69" s="418"/>
      <c r="J69" s="252"/>
      <c r="K69" s="232"/>
      <c r="L69" s="232"/>
    </row>
    <row r="70" spans="1:12" ht="18.75" customHeight="1">
      <c r="A70" s="300"/>
      <c r="B70" s="686" t="s">
        <v>580</v>
      </c>
      <c r="C70" s="629"/>
      <c r="D70" s="629"/>
      <c r="E70" s="629"/>
      <c r="F70" s="630"/>
      <c r="G70" s="299"/>
      <c r="H70" s="303">
        <v>3020.5</v>
      </c>
      <c r="I70" s="418"/>
      <c r="J70" s="304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'05 16 г'!G77:H77</f>
        <v>90580.30600000006</v>
      </c>
      <c r="H76" s="638"/>
      <c r="I76" s="637">
        <f>'05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111140.14700000007</v>
      </c>
      <c r="H77" s="638"/>
      <c r="I77" s="642">
        <f>I76+I54-K54+D55</f>
        <v>0</v>
      </c>
      <c r="J77" s="642"/>
      <c r="K77" s="306"/>
      <c r="L77" s="232"/>
      <c r="M77" s="308">
        <f>G77</f>
        <v>111140.14700000007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183925.59000000003</v>
      </c>
      <c r="H81" s="638"/>
      <c r="I81" s="637">
        <f>O47</f>
        <v>183554.56</v>
      </c>
      <c r="J81" s="683"/>
      <c r="K81" s="305"/>
      <c r="L81" s="232"/>
      <c r="M81" s="319">
        <f>G81-I81+H47+I47-J47</f>
        <v>-0.07099999999627471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6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G74:H74"/>
    <mergeCell ref="I74:J74"/>
    <mergeCell ref="G75:H75"/>
    <mergeCell ref="I75:J75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O56:O57"/>
    <mergeCell ref="B58:F58"/>
    <mergeCell ref="N58:O58"/>
    <mergeCell ref="B59:F59"/>
    <mergeCell ref="B60:F60"/>
    <mergeCell ref="B61:F61"/>
    <mergeCell ref="B50:F50"/>
    <mergeCell ref="B51:F51"/>
    <mergeCell ref="B52:I52"/>
    <mergeCell ref="B54:F54"/>
    <mergeCell ref="B55:C55"/>
    <mergeCell ref="M56:N57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36">
      <selection activeCell="K73" sqref="K73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18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19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500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21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65745.12</v>
      </c>
      <c r="K47" s="269">
        <f>K50+K49+K51</f>
        <v>52236.109000000004</v>
      </c>
      <c r="L47" s="269">
        <f>I47+J47-K47</f>
        <v>13509.010999999991</v>
      </c>
      <c r="N47" s="398">
        <v>183554.56</v>
      </c>
      <c r="O47" s="398">
        <v>194143.06000000003</v>
      </c>
      <c r="P47" s="399">
        <v>61619.59</v>
      </c>
      <c r="Q47" s="399">
        <v>56.379999999999995</v>
      </c>
      <c r="R47" s="399">
        <v>0</v>
      </c>
      <c r="S47" s="399">
        <v>0</v>
      </c>
      <c r="T47" s="399">
        <v>4755.17</v>
      </c>
      <c r="U47" s="444">
        <v>4069.1499999999987</v>
      </c>
      <c r="V47" s="411">
        <v>6096.19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13509.010999999991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16828.831</v>
      </c>
      <c r="K50" s="275">
        <f>H65-H66</f>
        <v>3319.8199999999997</v>
      </c>
      <c r="L50" s="275">
        <f>I50+J50-K50</f>
        <v>13509.010999999999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4069.1499999999987</v>
      </c>
      <c r="K51" s="275">
        <f>H66</f>
        <v>4069.1499999999987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24">
        <f>'06 16 г'!J54</f>
        <v>4755.170000000009</v>
      </c>
      <c r="H54" s="524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24" t="s">
        <v>405</v>
      </c>
      <c r="H56" s="524" t="s">
        <v>415</v>
      </c>
      <c r="I56" s="525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52236.109000000004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23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20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22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20" t="s">
        <v>422</v>
      </c>
      <c r="B61" s="663" t="s">
        <v>423</v>
      </c>
      <c r="C61" s="651"/>
      <c r="D61" s="651"/>
      <c r="E61" s="651"/>
      <c r="F61" s="651"/>
      <c r="G61" s="521">
        <v>1.8400000000000005</v>
      </c>
      <c r="H61" s="522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20" t="s">
        <v>428</v>
      </c>
      <c r="B64" s="648" t="s">
        <v>543</v>
      </c>
      <c r="C64" s="648"/>
      <c r="D64" s="648"/>
      <c r="E64" s="648"/>
      <c r="F64" s="648"/>
      <c r="G64" s="524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7388.969999999998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4069.1499999999987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581</v>
      </c>
      <c r="C68" s="629"/>
      <c r="D68" s="629"/>
      <c r="E68" s="629"/>
      <c r="F68" s="630"/>
      <c r="G68" s="299"/>
      <c r="H68" s="303">
        <v>2800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 t="s">
        <v>225</v>
      </c>
      <c r="C69" s="629"/>
      <c r="D69" s="629"/>
      <c r="E69" s="629"/>
      <c r="F69" s="630"/>
      <c r="G69" s="299"/>
      <c r="H69" s="303">
        <v>150</v>
      </c>
      <c r="I69" s="418"/>
      <c r="J69" s="252"/>
      <c r="K69" s="232"/>
      <c r="L69" s="232"/>
    </row>
    <row r="70" spans="1:12" ht="18.75" customHeight="1">
      <c r="A70" s="300"/>
      <c r="B70" s="686" t="s">
        <v>582</v>
      </c>
      <c r="C70" s="629"/>
      <c r="D70" s="629"/>
      <c r="E70" s="629"/>
      <c r="F70" s="630"/>
      <c r="G70" s="299"/>
      <c r="H70" s="303">
        <v>369.82</v>
      </c>
      <c r="I70" s="418"/>
      <c r="J70" s="304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'06 16 г'!G77:H77</f>
        <v>111140.14700000007</v>
      </c>
      <c r="H76" s="638"/>
      <c r="I76" s="637">
        <f>'06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124649.15800000007</v>
      </c>
      <c r="H77" s="638"/>
      <c r="I77" s="642">
        <f>I76+I54-K54+D55</f>
        <v>0</v>
      </c>
      <c r="J77" s="642"/>
      <c r="K77" s="306"/>
      <c r="L77" s="232"/>
      <c r="M77" s="308">
        <f>G77</f>
        <v>124649.15800000007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183554.56</v>
      </c>
      <c r="H81" s="638"/>
      <c r="I81" s="637">
        <f>O47</f>
        <v>194143.06000000003</v>
      </c>
      <c r="J81" s="683"/>
      <c r="K81" s="305"/>
      <c r="L81" s="232"/>
      <c r="M81" s="319">
        <f>G81-I81+H47+I47-J47</f>
        <v>-0.07100000003993046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G74:H74"/>
    <mergeCell ref="I74:J74"/>
    <mergeCell ref="G75:H75"/>
    <mergeCell ref="I75:J75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O56:O57"/>
    <mergeCell ref="B58:F58"/>
    <mergeCell ref="N58:O58"/>
    <mergeCell ref="B59:F59"/>
    <mergeCell ref="B60:F60"/>
    <mergeCell ref="B61:F61"/>
    <mergeCell ref="B50:F50"/>
    <mergeCell ref="B51:F51"/>
    <mergeCell ref="B52:I52"/>
    <mergeCell ref="B54:F54"/>
    <mergeCell ref="B55:C55"/>
    <mergeCell ref="M56:N57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52">
      <selection activeCell="B69" sqref="B69:F69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30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31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502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26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73038.83</v>
      </c>
      <c r="K47" s="269">
        <f>K50+K49+K51</f>
        <v>49790.389</v>
      </c>
      <c r="L47" s="269">
        <f>I47+J47-K47</f>
        <v>23248.441</v>
      </c>
      <c r="N47" s="398">
        <v>194143.06000000003</v>
      </c>
      <c r="O47" s="398">
        <v>197437.83</v>
      </c>
      <c r="P47" s="399">
        <v>68578.41</v>
      </c>
      <c r="Q47" s="399">
        <v>9.02</v>
      </c>
      <c r="R47" s="399">
        <v>0</v>
      </c>
      <c r="S47" s="399">
        <v>0</v>
      </c>
      <c r="T47" s="399">
        <v>4755.17</v>
      </c>
      <c r="U47" s="444">
        <v>4451.4</v>
      </c>
      <c r="V47" s="411">
        <v>6303.400000000001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23248.441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23740.291000000012</v>
      </c>
      <c r="K50" s="275">
        <f>H65-H66</f>
        <v>491.85000000000036</v>
      </c>
      <c r="L50" s="275">
        <f>I50+J50-K50</f>
        <v>23248.441000000013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4451.4</v>
      </c>
      <c r="K51" s="275">
        <f>H66</f>
        <v>4451.4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32">
        <f>'07 16 г'!J54</f>
        <v>4755.170000000009</v>
      </c>
      <c r="H54" s="532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32" t="s">
        <v>405</v>
      </c>
      <c r="H56" s="532" t="s">
        <v>415</v>
      </c>
      <c r="I56" s="533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49790.389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27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28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29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28" t="s">
        <v>422</v>
      </c>
      <c r="B61" s="663" t="s">
        <v>423</v>
      </c>
      <c r="C61" s="651"/>
      <c r="D61" s="651"/>
      <c r="E61" s="651"/>
      <c r="F61" s="651"/>
      <c r="G61" s="526">
        <v>1.8400000000000005</v>
      </c>
      <c r="H61" s="529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28" t="s">
        <v>428</v>
      </c>
      <c r="B64" s="648" t="s">
        <v>543</v>
      </c>
      <c r="C64" s="648"/>
      <c r="D64" s="648"/>
      <c r="E64" s="648"/>
      <c r="F64" s="648"/>
      <c r="G64" s="532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4943.25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4451.4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583</v>
      </c>
      <c r="C68" s="629"/>
      <c r="D68" s="629"/>
      <c r="E68" s="629"/>
      <c r="F68" s="630"/>
      <c r="G68" s="299"/>
      <c r="H68" s="303">
        <v>491.85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/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86"/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'07 16 г'!G77:H77</f>
        <v>124649.15800000007</v>
      </c>
      <c r="H76" s="638"/>
      <c r="I76" s="637">
        <f>'07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147897.59900000007</v>
      </c>
      <c r="H77" s="638"/>
      <c r="I77" s="642">
        <f>I76+I54-K54+D55</f>
        <v>0</v>
      </c>
      <c r="J77" s="642"/>
      <c r="K77" s="306"/>
      <c r="L77" s="232"/>
      <c r="M77" s="308">
        <f>G77</f>
        <v>147897.59900000007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194143.06000000003</v>
      </c>
      <c r="H81" s="638"/>
      <c r="I81" s="637">
        <f>O47</f>
        <v>197437.83</v>
      </c>
      <c r="J81" s="683"/>
      <c r="K81" s="305"/>
      <c r="L81" s="232"/>
      <c r="M81" s="319">
        <f>G81-I81+H47+I47-J47</f>
        <v>-0.05099999997764826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M56:N57"/>
    <mergeCell ref="O56:O57"/>
    <mergeCell ref="B58:F58"/>
    <mergeCell ref="N58:O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M79:Q79"/>
    <mergeCell ref="G80:H80"/>
    <mergeCell ref="I80:J80"/>
    <mergeCell ref="G74:H74"/>
    <mergeCell ref="I74:J74"/>
    <mergeCell ref="G75:H75"/>
    <mergeCell ref="I75:J75"/>
    <mergeCell ref="C81:F81"/>
    <mergeCell ref="G81:H81"/>
    <mergeCell ref="I81:J81"/>
    <mergeCell ref="A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54">
      <selection activeCell="H68" sqref="H68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34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35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506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37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78770.14</v>
      </c>
      <c r="K47" s="269">
        <f>K50+K49+K51</f>
        <v>49944.609000000004</v>
      </c>
      <c r="L47" s="269">
        <f>I47+J47-K47</f>
        <v>28825.530999999995</v>
      </c>
      <c r="N47" s="398">
        <v>197437.83</v>
      </c>
      <c r="O47" s="398">
        <v>195001.30999999997</v>
      </c>
      <c r="P47" s="399">
        <v>73973.97</v>
      </c>
      <c r="Q47" s="399">
        <v>8.7</v>
      </c>
      <c r="R47" s="399">
        <v>0</v>
      </c>
      <c r="S47" s="399">
        <v>0</v>
      </c>
      <c r="T47" s="399">
        <v>4755.17</v>
      </c>
      <c r="U47" s="444">
        <v>4787.47</v>
      </c>
      <c r="V47" s="411">
        <v>6174.550000000001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28825.530999999995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29135.531000000003</v>
      </c>
      <c r="K50" s="275">
        <f>H65-H66</f>
        <v>310</v>
      </c>
      <c r="L50" s="275">
        <f>I50+J50-K50</f>
        <v>28825.531000000003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4787.47</v>
      </c>
      <c r="K51" s="275">
        <f>H66</f>
        <v>4787.47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40">
        <f>'08 16 г'!J54</f>
        <v>4755.170000000009</v>
      </c>
      <c r="H54" s="540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40" t="s">
        <v>405</v>
      </c>
      <c r="H56" s="540" t="s">
        <v>415</v>
      </c>
      <c r="I56" s="541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49944.609000000004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39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36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38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36" t="s">
        <v>422</v>
      </c>
      <c r="B61" s="663" t="s">
        <v>423</v>
      </c>
      <c r="C61" s="651"/>
      <c r="D61" s="651"/>
      <c r="E61" s="651"/>
      <c r="F61" s="651"/>
      <c r="G61" s="537">
        <v>1.8400000000000005</v>
      </c>
      <c r="H61" s="538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36" t="s">
        <v>428</v>
      </c>
      <c r="B64" s="648" t="s">
        <v>543</v>
      </c>
      <c r="C64" s="648"/>
      <c r="D64" s="648"/>
      <c r="E64" s="648"/>
      <c r="F64" s="648"/>
      <c r="G64" s="540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5097.47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4787.47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584</v>
      </c>
      <c r="C68" s="629"/>
      <c r="D68" s="629"/>
      <c r="E68" s="629"/>
      <c r="F68" s="630"/>
      <c r="G68" s="299"/>
      <c r="H68" s="303">
        <v>310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/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86"/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'08 16 г'!G77:H77</f>
        <v>147897.59900000007</v>
      </c>
      <c r="H76" s="638"/>
      <c r="I76" s="637">
        <f>'08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176723.13000000006</v>
      </c>
      <c r="H77" s="638"/>
      <c r="I77" s="642">
        <f>I76+I54-K54+D55</f>
        <v>0</v>
      </c>
      <c r="J77" s="642"/>
      <c r="K77" s="306"/>
      <c r="L77" s="232"/>
      <c r="M77" s="308">
        <f>G77</f>
        <v>176723.13000000006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197437.83</v>
      </c>
      <c r="H81" s="638"/>
      <c r="I81" s="637">
        <f>O47</f>
        <v>195001.30999999997</v>
      </c>
      <c r="J81" s="683"/>
      <c r="K81" s="305"/>
      <c r="L81" s="232"/>
      <c r="M81" s="319">
        <f>G81-I81+H47+I47-J47</f>
        <v>-0.07099999999627471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G74:H74"/>
    <mergeCell ref="I74:J74"/>
    <mergeCell ref="G75:H75"/>
    <mergeCell ref="I75:J75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O56:O57"/>
    <mergeCell ref="B58:F58"/>
    <mergeCell ref="N58:O58"/>
    <mergeCell ref="B59:F59"/>
    <mergeCell ref="B60:F60"/>
    <mergeCell ref="B61:F61"/>
    <mergeCell ref="B50:F50"/>
    <mergeCell ref="B51:F51"/>
    <mergeCell ref="B52:I52"/>
    <mergeCell ref="B54:F54"/>
    <mergeCell ref="B55:C55"/>
    <mergeCell ref="M56:N57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57">
      <selection activeCell="B70" sqref="B70:F70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46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47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403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42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66344.45</v>
      </c>
      <c r="K47" s="269">
        <f>K50+K49+K51</f>
        <v>157788.919</v>
      </c>
      <c r="L47" s="269">
        <f>I47+J47-K47</f>
        <v>-91444.469</v>
      </c>
      <c r="N47" s="398">
        <v>195001.30999999997</v>
      </c>
      <c r="O47" s="398">
        <v>204990.47000000006</v>
      </c>
      <c r="P47" s="399">
        <v>62275.20999999999</v>
      </c>
      <c r="Q47" s="399">
        <v>59.489999999999995</v>
      </c>
      <c r="R47" s="399">
        <v>0</v>
      </c>
      <c r="S47" s="399">
        <v>0</v>
      </c>
      <c r="T47" s="399">
        <v>4755.170000000009</v>
      </c>
      <c r="U47" s="444">
        <v>4009.7500000000005</v>
      </c>
      <c r="V47" s="411">
        <v>6823.41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-91444.469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17487.560999999994</v>
      </c>
      <c r="K50" s="275">
        <f>H65-H66</f>
        <v>108932.03</v>
      </c>
      <c r="L50" s="275">
        <f>I50+J50-K50</f>
        <v>-91444.46900000001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4009.7500000000005</v>
      </c>
      <c r="K51" s="275">
        <f>H66</f>
        <v>4009.7500000000005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48">
        <f>'09 16 г'!J54</f>
        <v>4755.170000000009</v>
      </c>
      <c r="H54" s="548">
        <f>R47</f>
        <v>0</v>
      </c>
      <c r="I54" s="423">
        <f>S47</f>
        <v>0</v>
      </c>
      <c r="J54" s="423">
        <f>H54+G54-I54</f>
        <v>4755.170000000009</v>
      </c>
      <c r="K54" s="423">
        <f>I54+E55</f>
        <v>0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48" t="s">
        <v>405</v>
      </c>
      <c r="H56" s="548" t="s">
        <v>415</v>
      </c>
      <c r="I56" s="549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157788.919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43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44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45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44" t="s">
        <v>422</v>
      </c>
      <c r="B61" s="663" t="s">
        <v>423</v>
      </c>
      <c r="C61" s="651"/>
      <c r="D61" s="651"/>
      <c r="E61" s="651"/>
      <c r="F61" s="651"/>
      <c r="G61" s="542">
        <v>1.8400000000000005</v>
      </c>
      <c r="H61" s="545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44" t="s">
        <v>428</v>
      </c>
      <c r="B64" s="648" t="s">
        <v>543</v>
      </c>
      <c r="C64" s="648"/>
      <c r="D64" s="648"/>
      <c r="E64" s="648"/>
      <c r="F64" s="648"/>
      <c r="G64" s="548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112941.78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4009.7500000000005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585</v>
      </c>
      <c r="C68" s="629"/>
      <c r="D68" s="629"/>
      <c r="E68" s="629"/>
      <c r="F68" s="630"/>
      <c r="G68" s="299"/>
      <c r="H68" s="303">
        <v>91481.03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 t="s">
        <v>586</v>
      </c>
      <c r="C69" s="629"/>
      <c r="D69" s="629"/>
      <c r="E69" s="629"/>
      <c r="F69" s="630"/>
      <c r="G69" s="299"/>
      <c r="H69" s="303">
        <v>8618</v>
      </c>
      <c r="I69" s="418"/>
      <c r="J69" s="252"/>
      <c r="K69" s="232"/>
      <c r="L69" s="232"/>
    </row>
    <row r="70" spans="1:12" ht="18.75" customHeight="1">
      <c r="A70" s="300"/>
      <c r="B70" s="686" t="s">
        <v>587</v>
      </c>
      <c r="C70" s="629"/>
      <c r="D70" s="629"/>
      <c r="E70" s="629"/>
      <c r="F70" s="630"/>
      <c r="G70" s="299"/>
      <c r="H70" s="303">
        <v>8833</v>
      </c>
      <c r="I70" s="418"/>
      <c r="J70" s="304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'09 16 г'!G77:H77</f>
        <v>176723.13000000006</v>
      </c>
      <c r="H76" s="638"/>
      <c r="I76" s="637">
        <f>'09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85278.66100000005</v>
      </c>
      <c r="H77" s="638"/>
      <c r="I77" s="642">
        <f>I76+I54-K54+D55</f>
        <v>0</v>
      </c>
      <c r="J77" s="642"/>
      <c r="K77" s="306"/>
      <c r="L77" s="232"/>
      <c r="M77" s="308">
        <f>G77</f>
        <v>85278.66100000005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195001.30999999997</v>
      </c>
      <c r="H81" s="638"/>
      <c r="I81" s="637">
        <f>O47</f>
        <v>204990.47000000006</v>
      </c>
      <c r="J81" s="683"/>
      <c r="K81" s="305"/>
      <c r="L81" s="232"/>
      <c r="M81" s="319">
        <f>G81-I81+H47+I47-J47</f>
        <v>-0.061000000103376806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M56:N57"/>
    <mergeCell ref="O56:O57"/>
    <mergeCell ref="B58:F58"/>
    <mergeCell ref="N58:O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M79:Q79"/>
    <mergeCell ref="G80:H80"/>
    <mergeCell ref="I80:J80"/>
    <mergeCell ref="G74:H74"/>
    <mergeCell ref="I74:J74"/>
    <mergeCell ref="G75:H75"/>
    <mergeCell ref="I75:J75"/>
    <mergeCell ref="C81:F81"/>
    <mergeCell ref="G81:H81"/>
    <mergeCell ref="I81:J81"/>
    <mergeCell ref="A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54">
      <selection activeCell="H68" sqref="H68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50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51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446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53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75385.99</v>
      </c>
      <c r="K47" s="269">
        <f>K50+K49+K51</f>
        <v>50707.879</v>
      </c>
      <c r="L47" s="269">
        <f>I47+J47-K47</f>
        <v>24678.111000000004</v>
      </c>
      <c r="N47" s="398">
        <v>204990.47000000006</v>
      </c>
      <c r="O47" s="398">
        <v>205938.09000000003</v>
      </c>
      <c r="P47" s="399">
        <v>70813.93000000001</v>
      </c>
      <c r="Q47" s="399">
        <v>100.86</v>
      </c>
      <c r="R47" s="399">
        <v>0</v>
      </c>
      <c r="S47" s="399">
        <v>20.58</v>
      </c>
      <c r="T47" s="399">
        <v>4734.59</v>
      </c>
      <c r="U47" s="444">
        <v>4471.2</v>
      </c>
      <c r="V47" s="411">
        <v>7010.82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24678.111000000004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26067.651000000013</v>
      </c>
      <c r="K50" s="275">
        <f>H65-H66</f>
        <v>1389.54</v>
      </c>
      <c r="L50" s="275">
        <f>I50+J50-K50</f>
        <v>24678.11100000001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4471.2</v>
      </c>
      <c r="K51" s="275">
        <f>H66</f>
        <v>4471.2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56">
        <f>'10 16 г'!J54</f>
        <v>4755.170000000009</v>
      </c>
      <c r="H54" s="556">
        <f>R47</f>
        <v>0</v>
      </c>
      <c r="I54" s="423">
        <f>S47</f>
        <v>20.58</v>
      </c>
      <c r="J54" s="423">
        <f>H54+G54-I54</f>
        <v>4734.590000000009</v>
      </c>
      <c r="K54" s="423">
        <f>I54+E55</f>
        <v>20.58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56" t="s">
        <v>405</v>
      </c>
      <c r="H56" s="556" t="s">
        <v>415</v>
      </c>
      <c r="I56" s="557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50707.879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55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52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54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52" t="s">
        <v>422</v>
      </c>
      <c r="B61" s="663" t="s">
        <v>423</v>
      </c>
      <c r="C61" s="651"/>
      <c r="D61" s="651"/>
      <c r="E61" s="651"/>
      <c r="F61" s="651"/>
      <c r="G61" s="553">
        <v>1.8400000000000005</v>
      </c>
      <c r="H61" s="554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52" t="s">
        <v>428</v>
      </c>
      <c r="B64" s="648" t="s">
        <v>543</v>
      </c>
      <c r="C64" s="648"/>
      <c r="D64" s="648"/>
      <c r="E64" s="648"/>
      <c r="F64" s="648"/>
      <c r="G64" s="556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5860.74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4471.2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588</v>
      </c>
      <c r="C68" s="629"/>
      <c r="D68" s="629"/>
      <c r="E68" s="629"/>
      <c r="F68" s="630"/>
      <c r="G68" s="299"/>
      <c r="H68" s="303">
        <v>1389.54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/>
      <c r="C69" s="629"/>
      <c r="D69" s="629"/>
      <c r="E69" s="629"/>
      <c r="F69" s="630"/>
      <c r="G69" s="299"/>
      <c r="H69" s="303"/>
      <c r="I69" s="418"/>
      <c r="J69" s="252"/>
      <c r="K69" s="232"/>
      <c r="L69" s="232"/>
    </row>
    <row r="70" spans="1:12" ht="18.75" customHeight="1">
      <c r="A70" s="300"/>
      <c r="B70" s="686"/>
      <c r="C70" s="629"/>
      <c r="D70" s="629"/>
      <c r="E70" s="629"/>
      <c r="F70" s="630"/>
      <c r="G70" s="299"/>
      <c r="H70" s="303"/>
      <c r="I70" s="418"/>
      <c r="J70" s="304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'10 16 г'!G77:H77</f>
        <v>85278.66100000005</v>
      </c>
      <c r="H76" s="638"/>
      <c r="I76" s="637">
        <f>'10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109977.35200000006</v>
      </c>
      <c r="H77" s="638"/>
      <c r="I77" s="642">
        <f>I76+I54-K54+D55</f>
        <v>0</v>
      </c>
      <c r="J77" s="642"/>
      <c r="K77" s="306"/>
      <c r="L77" s="232"/>
      <c r="M77" s="308">
        <f>G77</f>
        <v>109977.35200000006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204990.47000000006</v>
      </c>
      <c r="H81" s="638"/>
      <c r="I81" s="637">
        <f>O47</f>
        <v>205938.09000000003</v>
      </c>
      <c r="J81" s="683"/>
      <c r="K81" s="305"/>
      <c r="L81" s="232"/>
      <c r="M81" s="319">
        <f>G81-I81+H47+I47-J47</f>
        <v>-0.060999999986961484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46">
    <mergeCell ref="C81:F81"/>
    <mergeCell ref="G81:H81"/>
    <mergeCell ref="I81:J81"/>
    <mergeCell ref="A77:F77"/>
    <mergeCell ref="G77:H77"/>
    <mergeCell ref="I77:J77"/>
    <mergeCell ref="M79:Q79"/>
    <mergeCell ref="G80:H80"/>
    <mergeCell ref="I80:J80"/>
    <mergeCell ref="G74:H74"/>
    <mergeCell ref="I74:J74"/>
    <mergeCell ref="G75:H75"/>
    <mergeCell ref="I75:J75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O56:O57"/>
    <mergeCell ref="B58:F58"/>
    <mergeCell ref="N58:O58"/>
    <mergeCell ref="B59:F59"/>
    <mergeCell ref="B60:F60"/>
    <mergeCell ref="B61:F61"/>
    <mergeCell ref="B50:F50"/>
    <mergeCell ref="B51:F51"/>
    <mergeCell ref="B52:I52"/>
    <mergeCell ref="B54:F54"/>
    <mergeCell ref="B55:C55"/>
    <mergeCell ref="M56:N57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4"/>
  <sheetViews>
    <sheetView view="pageBreakPreview" zoomScale="80" zoomScaleSheetLayoutView="80" zoomScalePageLayoutView="0" workbookViewId="0" topLeftCell="B63">
      <selection activeCell="B62" sqref="B62:F62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bestFit="1" customWidth="1" collapsed="1"/>
    <col min="24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62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63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271</v>
      </c>
      <c r="D43" s="252" t="s">
        <v>573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58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354"/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>G49+G50+G51</f>
        <v>17.130000000000003</v>
      </c>
      <c r="H47" s="269">
        <f>H49+H50+H51</f>
        <v>76333.54899999998</v>
      </c>
      <c r="I47" s="269">
        <f>I49+I50+I51</f>
        <v>0</v>
      </c>
      <c r="J47" s="269">
        <f>J49+J50+J51</f>
        <v>84868.60999999999</v>
      </c>
      <c r="K47" s="269">
        <f>K50+K49+K51</f>
        <v>62440.349</v>
      </c>
      <c r="L47" s="269">
        <f>I47+J47-K47</f>
        <v>22428.260999999984</v>
      </c>
      <c r="N47" s="398">
        <v>205938.09000000003</v>
      </c>
      <c r="O47" s="398">
        <v>197403.09999999998</v>
      </c>
      <c r="P47" s="399">
        <v>79834.42</v>
      </c>
      <c r="Q47" s="399">
        <v>63.68</v>
      </c>
      <c r="R47" s="399">
        <v>0</v>
      </c>
      <c r="S47" s="399">
        <v>97.77</v>
      </c>
      <c r="T47" s="399">
        <v>4636.82</v>
      </c>
      <c r="U47" s="444">
        <v>4970.51</v>
      </c>
      <c r="V47" s="411">
        <v>6698.920000000001</v>
      </c>
      <c r="W47" s="355"/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22428.260999999984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G59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H59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35050.960999999996</v>
      </c>
      <c r="K50" s="275">
        <f>H65-H66</f>
        <v>12622.699999999999</v>
      </c>
      <c r="L50" s="275">
        <f>I50+J50-K50</f>
        <v>22428.261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4970.51</v>
      </c>
      <c r="K51" s="275">
        <f>H66</f>
        <v>4970.51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.75" customHeight="1">
      <c r="A52" s="252"/>
      <c r="B52" s="685" t="s">
        <v>552</v>
      </c>
      <c r="C52" s="685"/>
      <c r="D52" s="685"/>
      <c r="E52" s="685"/>
      <c r="F52" s="685"/>
      <c r="G52" s="685"/>
      <c r="H52" s="685"/>
      <c r="I52" s="685"/>
      <c r="J52" s="232"/>
      <c r="K52" s="232"/>
      <c r="L52" s="278"/>
      <c r="O52" s="279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>
      <c r="A53" s="252"/>
      <c r="B53" s="232"/>
      <c r="C53" s="232"/>
      <c r="D53" s="232"/>
      <c r="E53" s="232"/>
      <c r="F53" s="232"/>
      <c r="G53" s="280" t="s">
        <v>451</v>
      </c>
      <c r="H53" s="280" t="s">
        <v>1</v>
      </c>
      <c r="I53" s="422" t="s">
        <v>2</v>
      </c>
      <c r="J53" s="422" t="s">
        <v>452</v>
      </c>
      <c r="K53" s="422" t="s">
        <v>549</v>
      </c>
      <c r="L53" s="421"/>
      <c r="M53" s="281"/>
      <c r="O53" s="281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" customHeight="1">
      <c r="A54" s="232"/>
      <c r="B54" s="658" t="s">
        <v>454</v>
      </c>
      <c r="C54" s="658"/>
      <c r="D54" s="658"/>
      <c r="E54" s="658"/>
      <c r="F54" s="658"/>
      <c r="G54" s="564">
        <f>'11 16 г'!J54</f>
        <v>4734.590000000009</v>
      </c>
      <c r="H54" s="564">
        <f>R47</f>
        <v>0</v>
      </c>
      <c r="I54" s="423">
        <f>S47</f>
        <v>97.77</v>
      </c>
      <c r="J54" s="423">
        <f>H54+G54-I54</f>
        <v>4636.820000000009</v>
      </c>
      <c r="K54" s="423">
        <f>I54+E55</f>
        <v>97.77</v>
      </c>
      <c r="L54" s="285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84"/>
      <c r="C55" s="684"/>
      <c r="D55" s="307"/>
      <c r="E55" s="307"/>
      <c r="F55" s="426" t="s">
        <v>550</v>
      </c>
      <c r="G55" s="426"/>
      <c r="H55" s="426"/>
      <c r="I55" s="426"/>
      <c r="J55" s="426"/>
      <c r="K55" s="426"/>
      <c r="L55" s="420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.75">
      <c r="A56" s="252"/>
      <c r="B56" s="283"/>
      <c r="C56" s="284"/>
      <c r="D56" s="285"/>
      <c r="E56" s="285"/>
      <c r="F56" s="285"/>
      <c r="G56" s="564" t="s">
        <v>405</v>
      </c>
      <c r="H56" s="564" t="s">
        <v>415</v>
      </c>
      <c r="I56" s="565"/>
      <c r="J56" s="252"/>
      <c r="K56" s="232"/>
      <c r="L56" s="232"/>
      <c r="M56" s="610" t="s">
        <v>419</v>
      </c>
      <c r="N56" s="610"/>
      <c r="O56" s="615" t="s">
        <v>442</v>
      </c>
      <c r="P56" s="65"/>
      <c r="Q56" s="469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s="265" customFormat="1" ht="18.75">
      <c r="A57" s="286"/>
      <c r="B57" s="287"/>
      <c r="C57" s="288"/>
      <c r="D57" s="289"/>
      <c r="E57" s="289"/>
      <c r="F57" s="289"/>
      <c r="G57" s="264" t="s">
        <v>50</v>
      </c>
      <c r="H57" s="264" t="s">
        <v>50</v>
      </c>
      <c r="I57" s="415"/>
      <c r="J57" s="261"/>
      <c r="M57" s="610"/>
      <c r="N57" s="610"/>
      <c r="O57" s="615"/>
      <c r="P57" s="470"/>
      <c r="Q57" s="135"/>
      <c r="V57" s="353"/>
      <c r="W57" s="355"/>
      <c r="X57" s="355"/>
      <c r="Y57" s="355"/>
      <c r="Z57" s="354"/>
      <c r="AA57" s="356"/>
      <c r="AB57" s="277"/>
      <c r="AC57" s="277"/>
      <c r="AD57" s="277"/>
      <c r="AE57" s="277"/>
    </row>
    <row r="58" spans="1:31" ht="36.75" customHeight="1">
      <c r="A58" s="290" t="s">
        <v>416</v>
      </c>
      <c r="B58" s="670" t="s">
        <v>448</v>
      </c>
      <c r="C58" s="671"/>
      <c r="D58" s="671"/>
      <c r="E58" s="671"/>
      <c r="F58" s="671"/>
      <c r="G58" s="235"/>
      <c r="H58" s="291">
        <f>H59+H65</f>
        <v>62440.349</v>
      </c>
      <c r="I58" s="416"/>
      <c r="J58" s="252"/>
      <c r="K58" s="232"/>
      <c r="L58" s="232"/>
      <c r="M58" s="471" t="s">
        <v>566</v>
      </c>
      <c r="N58" s="691" t="s">
        <v>567</v>
      </c>
      <c r="O58" s="692"/>
      <c r="P58" s="472" t="s">
        <v>568</v>
      </c>
      <c r="Q58" s="473" t="s">
        <v>569</v>
      </c>
      <c r="V58" s="353"/>
      <c r="W58" s="355"/>
      <c r="X58" s="355"/>
      <c r="Y58" s="355"/>
      <c r="Z58" s="354"/>
      <c r="AA58" s="356"/>
      <c r="AB58" s="243"/>
      <c r="AC58" s="243"/>
      <c r="AD58" s="243"/>
      <c r="AE58" s="243"/>
    </row>
    <row r="59" spans="1:31" ht="18.75">
      <c r="A59" s="292" t="s">
        <v>418</v>
      </c>
      <c r="B59" s="672" t="s">
        <v>419</v>
      </c>
      <c r="C59" s="673"/>
      <c r="D59" s="673"/>
      <c r="E59" s="673"/>
      <c r="F59" s="674"/>
      <c r="G59" s="559">
        <f>SUM(G60:G64)</f>
        <v>10.030000000000001</v>
      </c>
      <c r="H59" s="435">
        <f>SUM(H60:H64)</f>
        <v>44847.139</v>
      </c>
      <c r="I59" s="417"/>
      <c r="J59" s="252"/>
      <c r="K59" s="232"/>
      <c r="L59" s="294"/>
      <c r="M59" s="474"/>
      <c r="N59" s="474"/>
      <c r="O59" s="474"/>
      <c r="P59" s="474"/>
      <c r="Q59" s="474"/>
      <c r="V59" s="359"/>
      <c r="W59" s="360"/>
      <c r="X59" s="360"/>
      <c r="Y59" s="360"/>
      <c r="Z59" s="360"/>
      <c r="AA59" s="360"/>
      <c r="AB59" s="243"/>
      <c r="AC59" s="243"/>
      <c r="AD59" s="243"/>
      <c r="AE59" s="243"/>
    </row>
    <row r="60" spans="1:17" ht="18.75">
      <c r="A60" s="560" t="s">
        <v>420</v>
      </c>
      <c r="B60" s="675" t="s">
        <v>421</v>
      </c>
      <c r="C60" s="673"/>
      <c r="D60" s="673"/>
      <c r="E60" s="673"/>
      <c r="F60" s="674"/>
      <c r="G60" s="293">
        <v>1.5600000000000005</v>
      </c>
      <c r="H60" s="561">
        <f>G60*C$42</f>
        <v>6975.228000000001</v>
      </c>
      <c r="I60" s="305"/>
      <c r="J60" s="252"/>
      <c r="K60" s="232"/>
      <c r="L60" s="294"/>
      <c r="M60" s="474"/>
      <c r="N60" s="474"/>
      <c r="O60" s="474"/>
      <c r="P60" s="474"/>
      <c r="Q60" s="474"/>
    </row>
    <row r="61" spans="1:17" ht="34.5" customHeight="1">
      <c r="A61" s="560" t="s">
        <v>422</v>
      </c>
      <c r="B61" s="663" t="s">
        <v>423</v>
      </c>
      <c r="C61" s="651"/>
      <c r="D61" s="651"/>
      <c r="E61" s="651"/>
      <c r="F61" s="651"/>
      <c r="G61" s="558">
        <v>1.8400000000000005</v>
      </c>
      <c r="H61" s="561">
        <f>G61*C$42</f>
        <v>8227.192000000001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406" t="s">
        <v>424</v>
      </c>
      <c r="B62" s="687" t="s">
        <v>425</v>
      </c>
      <c r="C62" s="688"/>
      <c r="D62" s="688"/>
      <c r="E62" s="688"/>
      <c r="F62" s="689"/>
      <c r="G62" s="408">
        <v>1.33</v>
      </c>
      <c r="H62" s="407">
        <f>G62*C$42</f>
        <v>5946.829</v>
      </c>
      <c r="I62" s="305"/>
      <c r="J62" s="252"/>
      <c r="K62" s="232"/>
      <c r="L62" s="232"/>
      <c r="M62" s="474"/>
      <c r="N62" s="474"/>
      <c r="O62" s="474"/>
      <c r="P62" s="474"/>
      <c r="Q62" s="474"/>
    </row>
    <row r="63" spans="1:17" ht="34.5" customHeight="1">
      <c r="A63" s="406" t="s">
        <v>426</v>
      </c>
      <c r="B63" s="687" t="s">
        <v>427</v>
      </c>
      <c r="C63" s="688"/>
      <c r="D63" s="688"/>
      <c r="E63" s="688"/>
      <c r="F63" s="689"/>
      <c r="G63" s="408">
        <v>1.36</v>
      </c>
      <c r="H63" s="407">
        <f>G63*C$42</f>
        <v>6080.968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18.75" customHeight="1">
      <c r="A64" s="560" t="s">
        <v>428</v>
      </c>
      <c r="B64" s="648" t="s">
        <v>543</v>
      </c>
      <c r="C64" s="648"/>
      <c r="D64" s="648"/>
      <c r="E64" s="648"/>
      <c r="F64" s="648"/>
      <c r="G64" s="564">
        <v>3.94</v>
      </c>
      <c r="H64" s="299">
        <f>G64*C$42</f>
        <v>17616.922</v>
      </c>
      <c r="I64" s="307"/>
      <c r="J64" s="252"/>
      <c r="K64" s="232"/>
      <c r="L64" s="232"/>
      <c r="M64" s="474"/>
      <c r="N64" s="474"/>
      <c r="O64" s="474"/>
      <c r="P64" s="474"/>
      <c r="Q64" s="474"/>
    </row>
    <row r="65" spans="1:17" ht="18.75">
      <c r="A65" s="291" t="s">
        <v>430</v>
      </c>
      <c r="B65" s="649" t="s">
        <v>431</v>
      </c>
      <c r="C65" s="635"/>
      <c r="D65" s="635"/>
      <c r="E65" s="635"/>
      <c r="F65" s="635"/>
      <c r="G65" s="291"/>
      <c r="H65" s="291">
        <f>SUM(H66:H73)</f>
        <v>17593.21</v>
      </c>
      <c r="I65" s="416"/>
      <c r="J65" s="252"/>
      <c r="K65" s="232"/>
      <c r="L65" s="232"/>
      <c r="M65" s="476" t="s">
        <v>570</v>
      </c>
      <c r="N65" s="476"/>
      <c r="O65" s="476"/>
      <c r="P65" s="476"/>
      <c r="Q65" s="476"/>
    </row>
    <row r="66" spans="1:17" ht="18.75">
      <c r="A66" s="300"/>
      <c r="B66" s="650" t="s">
        <v>432</v>
      </c>
      <c r="C66" s="651"/>
      <c r="D66" s="651"/>
      <c r="E66" s="651"/>
      <c r="F66" s="651"/>
      <c r="G66" s="301"/>
      <c r="H66" s="302">
        <v>4970.51</v>
      </c>
      <c r="I66" s="418"/>
      <c r="J66" s="252"/>
      <c r="K66" s="232"/>
      <c r="L66" s="232"/>
      <c r="M66" s="476"/>
      <c r="N66" s="476"/>
      <c r="O66" s="476"/>
      <c r="P66" s="476"/>
      <c r="Q66" s="476"/>
    </row>
    <row r="67" spans="1:17" ht="18.75">
      <c r="A67" s="300"/>
      <c r="B67" s="650" t="s">
        <v>456</v>
      </c>
      <c r="C67" s="651"/>
      <c r="D67" s="651"/>
      <c r="E67" s="651"/>
      <c r="F67" s="651"/>
      <c r="G67" s="299"/>
      <c r="H67" s="299"/>
      <c r="I67" s="307"/>
      <c r="J67" s="252"/>
      <c r="K67" s="232"/>
      <c r="L67" s="232"/>
      <c r="M67" s="476" t="s">
        <v>571</v>
      </c>
      <c r="N67" s="476"/>
      <c r="O67" s="477" t="s">
        <v>572</v>
      </c>
      <c r="P67" s="476"/>
      <c r="Q67" s="476"/>
    </row>
    <row r="68" spans="1:17" ht="18.75" customHeight="1">
      <c r="A68" s="300"/>
      <c r="B68" s="686" t="s">
        <v>249</v>
      </c>
      <c r="C68" s="629"/>
      <c r="D68" s="629"/>
      <c r="E68" s="629"/>
      <c r="F68" s="630"/>
      <c r="G68" s="299"/>
      <c r="H68" s="303">
        <v>245</v>
      </c>
      <c r="I68" s="418"/>
      <c r="J68" s="252"/>
      <c r="K68" s="232"/>
      <c r="L68" s="232"/>
      <c r="M68" s="476"/>
      <c r="N68" s="476"/>
      <c r="O68" s="476"/>
      <c r="P68" s="476"/>
      <c r="Q68" s="476"/>
    </row>
    <row r="69" spans="1:12" ht="18.75" customHeight="1">
      <c r="A69" s="300"/>
      <c r="B69" s="686" t="s">
        <v>589</v>
      </c>
      <c r="C69" s="629"/>
      <c r="D69" s="629"/>
      <c r="E69" s="629"/>
      <c r="F69" s="630"/>
      <c r="G69" s="299"/>
      <c r="H69" s="303">
        <v>1284</v>
      </c>
      <c r="I69" s="418"/>
      <c r="J69" s="252"/>
      <c r="K69" s="232"/>
      <c r="L69" s="232"/>
    </row>
    <row r="70" spans="1:12" ht="18.75" customHeight="1">
      <c r="A70" s="300"/>
      <c r="B70" s="686" t="s">
        <v>590</v>
      </c>
      <c r="C70" s="629"/>
      <c r="D70" s="629"/>
      <c r="E70" s="629"/>
      <c r="F70" s="630"/>
      <c r="G70" s="299"/>
      <c r="H70" s="303">
        <v>150</v>
      </c>
      <c r="I70" s="418"/>
      <c r="J70" s="304"/>
      <c r="K70" s="232"/>
      <c r="L70" s="232"/>
    </row>
    <row r="71" spans="1:12" ht="18.75" customHeight="1">
      <c r="A71" s="300"/>
      <c r="B71" s="686" t="s">
        <v>591</v>
      </c>
      <c r="C71" s="629"/>
      <c r="D71" s="629"/>
      <c r="E71" s="629"/>
      <c r="F71" s="630"/>
      <c r="G71" s="299"/>
      <c r="H71" s="303">
        <v>10943.7</v>
      </c>
      <c r="I71" s="418"/>
      <c r="J71" s="252"/>
      <c r="K71" s="232"/>
      <c r="L71" s="232"/>
    </row>
    <row r="72" spans="1:12" ht="18.75" customHeight="1">
      <c r="A72" s="300"/>
      <c r="B72" s="628"/>
      <c r="C72" s="629"/>
      <c r="D72" s="629"/>
      <c r="E72" s="629"/>
      <c r="F72" s="630"/>
      <c r="G72" s="299"/>
      <c r="H72" s="303"/>
      <c r="I72" s="307"/>
      <c r="J72" s="252"/>
      <c r="K72" s="232"/>
      <c r="L72" s="232"/>
    </row>
    <row r="73" spans="1:13" ht="18.75" customHeight="1">
      <c r="A73" s="300"/>
      <c r="B73" s="628"/>
      <c r="C73" s="629"/>
      <c r="D73" s="629"/>
      <c r="E73" s="629"/>
      <c r="F73" s="630"/>
      <c r="G73" s="299"/>
      <c r="H73" s="303"/>
      <c r="I73" s="252"/>
      <c r="J73" s="252"/>
      <c r="K73" s="232"/>
      <c r="L73" s="232"/>
      <c r="M73" s="243">
        <v>96991.61</v>
      </c>
    </row>
    <row r="74" spans="1:12" ht="18.75" customHeight="1">
      <c r="A74" s="300"/>
      <c r="B74" s="305"/>
      <c r="C74" s="306"/>
      <c r="D74" s="306"/>
      <c r="E74" s="306"/>
      <c r="F74" s="306"/>
      <c r="G74" s="647" t="s">
        <v>61</v>
      </c>
      <c r="H74" s="646"/>
      <c r="I74" s="645" t="s">
        <v>414</v>
      </c>
      <c r="J74" s="645"/>
      <c r="K74" s="424"/>
      <c r="L74" s="232"/>
    </row>
    <row r="75" spans="1:11" s="265" customFormat="1" ht="15" customHeight="1">
      <c r="A75" s="310"/>
      <c r="B75" s="311"/>
      <c r="C75" s="312"/>
      <c r="D75" s="312"/>
      <c r="E75" s="312"/>
      <c r="F75" s="312"/>
      <c r="G75" s="632" t="s">
        <v>50</v>
      </c>
      <c r="H75" s="633"/>
      <c r="I75" s="682" t="s">
        <v>50</v>
      </c>
      <c r="J75" s="682"/>
      <c r="K75" s="311"/>
    </row>
    <row r="76" spans="1:14" s="243" customFormat="1" ht="18.75" customHeight="1">
      <c r="A76" s="690" t="s">
        <v>515</v>
      </c>
      <c r="B76" s="690"/>
      <c r="C76" s="690"/>
      <c r="D76" s="690"/>
      <c r="E76" s="690"/>
      <c r="F76" s="690"/>
      <c r="G76" s="637">
        <f>'11 16 г'!G77:H77</f>
        <v>109977.35200000006</v>
      </c>
      <c r="H76" s="638"/>
      <c r="I76" s="637">
        <f>'11 16 г'!I77:J77</f>
        <v>0</v>
      </c>
      <c r="J76" s="637"/>
      <c r="K76" s="305"/>
      <c r="L76" s="240"/>
      <c r="M76" s="243" t="s">
        <v>442</v>
      </c>
      <c r="N76" s="243" t="s">
        <v>443</v>
      </c>
    </row>
    <row r="77" spans="1:14" ht="18.75" customHeight="1">
      <c r="A77" s="690" t="s">
        <v>516</v>
      </c>
      <c r="B77" s="690"/>
      <c r="C77" s="690"/>
      <c r="D77" s="690"/>
      <c r="E77" s="690"/>
      <c r="F77" s="690"/>
      <c r="G77" s="637">
        <f>G76+L49+L50+K54</f>
        <v>132503.38300000006</v>
      </c>
      <c r="H77" s="638"/>
      <c r="I77" s="642">
        <f>I76+I54-K54+D55</f>
        <v>0</v>
      </c>
      <c r="J77" s="642"/>
      <c r="K77" s="306"/>
      <c r="L77" s="232"/>
      <c r="M77" s="308">
        <f>G77</f>
        <v>132503.38300000006</v>
      </c>
      <c r="N77" s="308">
        <f>I77</f>
        <v>0</v>
      </c>
    </row>
    <row r="78" spans="1:12" ht="18.75">
      <c r="A78" s="252"/>
      <c r="B78" s="252"/>
      <c r="C78" s="252"/>
      <c r="D78" s="252"/>
      <c r="E78" s="252"/>
      <c r="F78" s="252"/>
      <c r="G78" s="313"/>
      <c r="H78" s="313"/>
      <c r="I78" s="313"/>
      <c r="J78" s="252"/>
      <c r="K78" s="232"/>
      <c r="L78" s="232"/>
    </row>
    <row r="79" spans="1:17" ht="16.5" customHeight="1">
      <c r="A79" s="252"/>
      <c r="B79" s="232"/>
      <c r="C79" s="232"/>
      <c r="D79" s="232"/>
      <c r="E79" s="232"/>
      <c r="F79" s="232"/>
      <c r="G79" s="314"/>
      <c r="H79" s="315"/>
      <c r="I79" s="315"/>
      <c r="J79" s="252"/>
      <c r="K79" s="232"/>
      <c r="L79" s="232"/>
      <c r="M79" s="643"/>
      <c r="N79" s="644"/>
      <c r="O79" s="644"/>
      <c r="P79" s="644"/>
      <c r="Q79" s="644"/>
    </row>
    <row r="80" spans="1:17" ht="18.75" customHeight="1">
      <c r="A80" s="252"/>
      <c r="B80" s="311"/>
      <c r="C80" s="312"/>
      <c r="D80" s="312"/>
      <c r="E80" s="312"/>
      <c r="F80" s="312"/>
      <c r="G80" s="632" t="s">
        <v>511</v>
      </c>
      <c r="H80" s="633"/>
      <c r="I80" s="682" t="s">
        <v>512</v>
      </c>
      <c r="J80" s="683"/>
      <c r="K80" s="311"/>
      <c r="L80" s="232"/>
      <c r="M80" s="316" t="s">
        <v>513</v>
      </c>
      <c r="N80" s="317"/>
      <c r="O80" s="316"/>
      <c r="P80" s="316"/>
      <c r="Q80" s="318"/>
    </row>
    <row r="81" spans="1:17" ht="18.75" customHeight="1">
      <c r="A81" s="252"/>
      <c r="C81" s="639" t="s">
        <v>514</v>
      </c>
      <c r="D81" s="640"/>
      <c r="E81" s="640"/>
      <c r="F81" s="641"/>
      <c r="G81" s="637">
        <f>N47</f>
        <v>205938.09000000003</v>
      </c>
      <c r="H81" s="638"/>
      <c r="I81" s="637">
        <f>O47</f>
        <v>197403.09999999998</v>
      </c>
      <c r="J81" s="683"/>
      <c r="K81" s="305"/>
      <c r="L81" s="232"/>
      <c r="M81" s="319">
        <f>G81-I81+H47+I47-J47</f>
        <v>-0.07099999995261896</v>
      </c>
      <c r="N81" s="320"/>
      <c r="O81" s="320"/>
      <c r="P81" s="320"/>
      <c r="Q81" s="320"/>
    </row>
    <row r="82" spans="1:17" ht="16.5" customHeight="1">
      <c r="A82" s="252"/>
      <c r="B82" s="232"/>
      <c r="C82" s="232"/>
      <c r="D82" s="232"/>
      <c r="E82" s="232"/>
      <c r="F82" s="232"/>
      <c r="G82" s="232"/>
      <c r="H82" s="252"/>
      <c r="I82" s="252"/>
      <c r="J82" s="252"/>
      <c r="K82" s="232"/>
      <c r="L82" s="232"/>
      <c r="M82" s="321"/>
      <c r="N82" s="320"/>
      <c r="O82" s="320"/>
      <c r="P82" s="320"/>
      <c r="Q82" s="320"/>
    </row>
    <row r="83" spans="1:17" ht="18.75">
      <c r="A83" s="322" t="s">
        <v>539</v>
      </c>
      <c r="B83" s="232"/>
      <c r="C83" s="232"/>
      <c r="D83" s="232"/>
      <c r="E83" s="232"/>
      <c r="F83" s="232"/>
      <c r="G83" s="232"/>
      <c r="H83" s="425" t="s">
        <v>69</v>
      </c>
      <c r="I83" s="425"/>
      <c r="J83" s="425"/>
      <c r="K83" s="425"/>
      <c r="L83" s="232"/>
      <c r="M83" s="243"/>
      <c r="N83" s="243"/>
      <c r="O83" s="243"/>
      <c r="P83" s="243"/>
      <c r="Q83" s="243"/>
    </row>
    <row r="84" spans="1:17" ht="18.75">
      <c r="A84" s="322" t="s">
        <v>486</v>
      </c>
      <c r="B84" s="232"/>
      <c r="C84" s="232"/>
      <c r="D84" s="232"/>
      <c r="E84" s="232"/>
      <c r="G84" s="232"/>
      <c r="H84" s="323" t="s">
        <v>70</v>
      </c>
      <c r="I84" s="232"/>
      <c r="K84" s="232"/>
      <c r="M84" s="243"/>
      <c r="N84" s="243"/>
      <c r="O84" s="243"/>
      <c r="P84" s="243"/>
      <c r="Q84" s="243"/>
    </row>
  </sheetData>
  <sheetProtection formatCells="0" formatColumns="0" formatRows="0" insertColumns="0" insertRows="0" insertHyperlinks="0" deleteColumns="0" deleteRows="0" sort="0" autoFilter="0" pivotTables="0"/>
  <mergeCells count="46">
    <mergeCell ref="C14:D15"/>
    <mergeCell ref="A35:L36"/>
    <mergeCell ref="W44:AA44"/>
    <mergeCell ref="B47:F47"/>
    <mergeCell ref="B48:F48"/>
    <mergeCell ref="B49:F49"/>
    <mergeCell ref="B50:F50"/>
    <mergeCell ref="B51:F51"/>
    <mergeCell ref="B52:I52"/>
    <mergeCell ref="B54:F54"/>
    <mergeCell ref="B55:C55"/>
    <mergeCell ref="M56:N57"/>
    <mergeCell ref="O56:O57"/>
    <mergeCell ref="B58:F58"/>
    <mergeCell ref="N58:O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A76:F76"/>
    <mergeCell ref="G76:H76"/>
    <mergeCell ref="I76:J76"/>
    <mergeCell ref="B68:F68"/>
    <mergeCell ref="B69:F69"/>
    <mergeCell ref="B70:F70"/>
    <mergeCell ref="B71:F71"/>
    <mergeCell ref="B72:F72"/>
    <mergeCell ref="B73:F73"/>
    <mergeCell ref="M79:Q79"/>
    <mergeCell ref="G80:H80"/>
    <mergeCell ref="I80:J80"/>
    <mergeCell ref="G74:H74"/>
    <mergeCell ref="I74:J74"/>
    <mergeCell ref="G75:H75"/>
    <mergeCell ref="I75:J75"/>
    <mergeCell ref="C81:F81"/>
    <mergeCell ref="G81:H81"/>
    <mergeCell ref="I81:J81"/>
    <mergeCell ref="A77:F77"/>
    <mergeCell ref="G77:H77"/>
    <mergeCell ref="I77:J7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E85"/>
  <sheetViews>
    <sheetView tabSelected="1" view="pageBreakPreview" zoomScale="80" zoomScaleSheetLayoutView="80" zoomScalePageLayoutView="0" workbookViewId="0" topLeftCell="A35">
      <selection activeCell="M45" sqref="M1:W16384"/>
    </sheetView>
  </sheetViews>
  <sheetFormatPr defaultColWidth="9.140625" defaultRowHeight="15" outlineLevelCol="1"/>
  <cols>
    <col min="1" max="1" width="8.00390625" style="265" customWidth="1"/>
    <col min="2" max="2" width="12.140625" style="233" customWidth="1"/>
    <col min="3" max="3" width="10.7109375" style="233" customWidth="1"/>
    <col min="4" max="4" width="7.8515625" style="233" customWidth="1"/>
    <col min="5" max="5" width="7.421875" style="233" customWidth="1"/>
    <col min="6" max="6" width="8.00390625" style="233" customWidth="1"/>
    <col min="7" max="7" width="12.140625" style="233" customWidth="1"/>
    <col min="8" max="9" width="13.140625" style="233" customWidth="1"/>
    <col min="10" max="10" width="12.140625" style="233" customWidth="1"/>
    <col min="11" max="11" width="14.00390625" style="233" customWidth="1"/>
    <col min="12" max="12" width="16.00390625" style="233" customWidth="1"/>
    <col min="13" max="13" width="13.421875" style="233" hidden="1" customWidth="1" outlineLevel="1"/>
    <col min="14" max="14" width="11.140625" style="233" hidden="1" customWidth="1" outlineLevel="1"/>
    <col min="15" max="15" width="10.7109375" style="233" hidden="1" customWidth="1" outlineLevel="1"/>
    <col min="16" max="16" width="11.00390625" style="233" hidden="1" customWidth="1" outlineLevel="1"/>
    <col min="17" max="17" width="11.8515625" style="233" hidden="1" customWidth="1" outlineLevel="1"/>
    <col min="18" max="18" width="9.421875" style="233" hidden="1" customWidth="1" outlineLevel="1"/>
    <col min="19" max="19" width="9.8515625" style="233" hidden="1" customWidth="1" outlineLevel="1"/>
    <col min="20" max="21" width="9.140625" style="233" hidden="1" customWidth="1" outlineLevel="1"/>
    <col min="22" max="22" width="9.28125" style="233" hidden="1" customWidth="1" outlineLevel="1"/>
    <col min="23" max="23" width="11.140625" style="233" hidden="1" customWidth="1" outlineLevel="1"/>
    <col min="24" max="24" width="13.00390625" style="233" bestFit="1" customWidth="1" collapsed="1"/>
    <col min="25" max="27" width="13.00390625" style="233" bestFit="1" customWidth="1"/>
    <col min="28" max="16384" width="9.140625" style="233" customWidth="1"/>
  </cols>
  <sheetData>
    <row r="1" spans="1:12" ht="12.75" customHeight="1" hidden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8.75" hidden="1">
      <c r="A2" s="232"/>
      <c r="B2" s="234" t="s">
        <v>391</v>
      </c>
      <c r="C2" s="234"/>
      <c r="D2" s="234" t="s">
        <v>392</v>
      </c>
      <c r="E2" s="234"/>
      <c r="F2" s="234" t="s">
        <v>393</v>
      </c>
      <c r="G2" s="234"/>
      <c r="H2" s="234"/>
      <c r="I2" s="234"/>
      <c r="J2" s="232"/>
      <c r="K2" s="232"/>
      <c r="L2" s="232"/>
    </row>
    <row r="3" spans="1:12" ht="18.75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.5" customHeight="1" hidden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8.75" hidden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8.75" hidden="1">
      <c r="A6" s="232"/>
      <c r="B6" s="235"/>
      <c r="C6" s="236" t="s">
        <v>0</v>
      </c>
      <c r="D6" s="236" t="s">
        <v>1</v>
      </c>
      <c r="E6" s="236"/>
      <c r="F6" s="236" t="s">
        <v>2</v>
      </c>
      <c r="G6" s="236" t="s">
        <v>3</v>
      </c>
      <c r="H6" s="236" t="s">
        <v>4</v>
      </c>
      <c r="I6" s="236"/>
      <c r="J6" s="236" t="s">
        <v>5</v>
      </c>
      <c r="K6" s="236"/>
      <c r="L6" s="237"/>
    </row>
    <row r="7" spans="1:12" ht="18.75" hidden="1">
      <c r="A7" s="232"/>
      <c r="B7" s="235"/>
      <c r="C7" s="236" t="s">
        <v>6</v>
      </c>
      <c r="D7" s="236"/>
      <c r="E7" s="236"/>
      <c r="F7" s="236"/>
      <c r="G7" s="236" t="s">
        <v>7</v>
      </c>
      <c r="H7" s="236" t="s">
        <v>8</v>
      </c>
      <c r="I7" s="236"/>
      <c r="J7" s="236" t="s">
        <v>9</v>
      </c>
      <c r="K7" s="236"/>
      <c r="L7" s="237"/>
    </row>
    <row r="8" spans="1:12" ht="18.75" hidden="1">
      <c r="A8" s="232"/>
      <c r="B8" s="235" t="s">
        <v>280</v>
      </c>
      <c r="C8" s="238">
        <v>48.28</v>
      </c>
      <c r="D8" s="238">
        <v>0</v>
      </c>
      <c r="E8" s="238"/>
      <c r="F8" s="239"/>
      <c r="G8" s="235"/>
      <c r="H8" s="238">
        <v>0</v>
      </c>
      <c r="I8" s="238"/>
      <c r="J8" s="239">
        <v>48.28</v>
      </c>
      <c r="K8" s="235"/>
      <c r="L8" s="240"/>
    </row>
    <row r="9" spans="1:12" ht="18.75" hidden="1">
      <c r="A9" s="232"/>
      <c r="B9" s="235" t="s">
        <v>11</v>
      </c>
      <c r="C9" s="238">
        <v>4790.06</v>
      </c>
      <c r="D9" s="238">
        <v>3707.55</v>
      </c>
      <c r="E9" s="238"/>
      <c r="F9" s="239">
        <v>2795.32</v>
      </c>
      <c r="G9" s="235"/>
      <c r="H9" s="238">
        <v>2795.32</v>
      </c>
      <c r="I9" s="238"/>
      <c r="J9" s="239">
        <v>5702.29</v>
      </c>
      <c r="K9" s="235"/>
      <c r="L9" s="240"/>
    </row>
    <row r="10" spans="1:12" ht="18.75" hidden="1">
      <c r="A10" s="232"/>
      <c r="B10" s="235" t="s">
        <v>12</v>
      </c>
      <c r="C10" s="235"/>
      <c r="D10" s="238">
        <f>SUM(D8:D9)</f>
        <v>3707.55</v>
      </c>
      <c r="E10" s="238"/>
      <c r="F10" s="235"/>
      <c r="G10" s="235"/>
      <c r="H10" s="238">
        <f>SUM(H8:H9)</f>
        <v>2795.32</v>
      </c>
      <c r="I10" s="238"/>
      <c r="J10" s="235"/>
      <c r="K10" s="235"/>
      <c r="L10" s="240"/>
    </row>
    <row r="11" spans="1:12" ht="18.75" hidden="1">
      <c r="A11" s="232"/>
      <c r="B11" s="232" t="s">
        <v>394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7.5" customHeight="1" hidden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ht="8.25" customHeight="1" hidden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8" ht="18.75" hidden="1">
      <c r="A14" s="232"/>
      <c r="B14" s="241" t="s">
        <v>395</v>
      </c>
      <c r="C14" s="664" t="s">
        <v>14</v>
      </c>
      <c r="D14" s="665"/>
      <c r="E14" s="566"/>
      <c r="F14" s="236"/>
      <c r="G14" s="236"/>
      <c r="H14" s="236"/>
      <c r="I14" s="236"/>
      <c r="J14" s="236" t="s">
        <v>20</v>
      </c>
      <c r="K14" s="240"/>
      <c r="L14" s="240"/>
      <c r="M14" s="243"/>
      <c r="N14" s="243"/>
      <c r="O14" s="243"/>
      <c r="P14" s="243"/>
      <c r="Q14" s="243"/>
      <c r="R14" s="243"/>
    </row>
    <row r="15" spans="1:18" ht="14.25" customHeight="1" hidden="1">
      <c r="A15" s="232"/>
      <c r="B15" s="244"/>
      <c r="C15" s="666"/>
      <c r="D15" s="667"/>
      <c r="E15" s="567"/>
      <c r="F15" s="236"/>
      <c r="G15" s="236"/>
      <c r="H15" s="236" t="s">
        <v>367</v>
      </c>
      <c r="I15" s="236"/>
      <c r="J15" s="236"/>
      <c r="K15" s="240"/>
      <c r="L15" s="240"/>
      <c r="M15" s="243"/>
      <c r="N15" s="243"/>
      <c r="O15" s="243"/>
      <c r="P15" s="243"/>
      <c r="Q15" s="243"/>
      <c r="R15" s="243"/>
    </row>
    <row r="16" spans="1:18" ht="3.75" customHeight="1" hidden="1">
      <c r="A16" s="232"/>
      <c r="B16" s="246"/>
      <c r="C16" s="235"/>
      <c r="D16" s="235"/>
      <c r="E16" s="235"/>
      <c r="F16" s="235"/>
      <c r="G16" s="235"/>
      <c r="H16" s="235"/>
      <c r="I16" s="235"/>
      <c r="J16" s="235"/>
      <c r="K16" s="240"/>
      <c r="L16" s="240"/>
      <c r="M16" s="243"/>
      <c r="N16" s="243"/>
      <c r="O16" s="243"/>
      <c r="P16" s="243"/>
      <c r="Q16" s="243"/>
      <c r="R16" s="243"/>
    </row>
    <row r="17" spans="1:18" ht="13.5" customHeight="1" hidden="1">
      <c r="A17" s="232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3"/>
      <c r="N17" s="243"/>
      <c r="O17" s="243"/>
      <c r="P17" s="243"/>
      <c r="Q17" s="243"/>
      <c r="R17" s="243"/>
    </row>
    <row r="18" spans="1:18" ht="0.75" customHeight="1" hidden="1">
      <c r="A18" s="232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3"/>
      <c r="N18" s="243"/>
      <c r="O18" s="243"/>
      <c r="P18" s="243"/>
      <c r="Q18" s="243"/>
      <c r="R18" s="243"/>
    </row>
    <row r="19" spans="1:18" ht="14.25" customHeight="1" hidden="1" thickBot="1">
      <c r="A19" s="232"/>
      <c r="B19" s="235"/>
      <c r="C19" s="235"/>
      <c r="D19" s="235"/>
      <c r="E19" s="235"/>
      <c r="F19" s="235"/>
      <c r="G19" s="235"/>
      <c r="H19" s="235"/>
      <c r="I19" s="235"/>
      <c r="J19" s="235"/>
      <c r="K19" s="240"/>
      <c r="L19" s="240"/>
      <c r="M19" s="243"/>
      <c r="N19" s="243"/>
      <c r="O19" s="243"/>
      <c r="P19" s="243"/>
      <c r="Q19" s="243"/>
      <c r="R19" s="243"/>
    </row>
    <row r="20" spans="1:18" ht="0.75" customHeight="1" hidden="1">
      <c r="A20" s="232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3"/>
      <c r="N20" s="243"/>
      <c r="O20" s="243"/>
      <c r="P20" s="243"/>
      <c r="Q20" s="243"/>
      <c r="R20" s="243"/>
    </row>
    <row r="21" spans="1:18" ht="19.5" hidden="1" thickBot="1">
      <c r="A21" s="232"/>
      <c r="B21" s="235"/>
      <c r="C21" s="235"/>
      <c r="D21" s="235"/>
      <c r="E21" s="235"/>
      <c r="F21" s="235"/>
      <c r="G21" s="247" t="s">
        <v>396</v>
      </c>
      <c r="H21" s="248" t="s">
        <v>334</v>
      </c>
      <c r="I21" s="414"/>
      <c r="J21" s="235"/>
      <c r="K21" s="240"/>
      <c r="L21" s="240"/>
      <c r="M21" s="243"/>
      <c r="N21" s="243"/>
      <c r="O21" s="243"/>
      <c r="P21" s="243"/>
      <c r="Q21" s="243"/>
      <c r="R21" s="243"/>
    </row>
    <row r="22" spans="1:18" ht="18.75" hidden="1">
      <c r="A22" s="232"/>
      <c r="B22" s="249" t="s">
        <v>316</v>
      </c>
      <c r="C22" s="249"/>
      <c r="D22" s="249"/>
      <c r="E22" s="249"/>
      <c r="F22" s="238"/>
      <c r="G22" s="235">
        <v>347.8</v>
      </c>
      <c r="H22" s="235">
        <v>7.55</v>
      </c>
      <c r="I22" s="235"/>
      <c r="J22" s="239">
        <f>G22*H22</f>
        <v>2625.89</v>
      </c>
      <c r="K22" s="240"/>
      <c r="L22" s="240"/>
      <c r="M22" s="243"/>
      <c r="N22" s="243"/>
      <c r="O22" s="243"/>
      <c r="P22" s="243"/>
      <c r="Q22" s="243"/>
      <c r="R22" s="243"/>
    </row>
    <row r="23" spans="1:18" ht="18.75" hidden="1">
      <c r="A23" s="232"/>
      <c r="B23" s="249" t="s">
        <v>317</v>
      </c>
      <c r="C23" s="249"/>
      <c r="D23" s="249"/>
      <c r="E23" s="249"/>
      <c r="F23" s="235"/>
      <c r="G23" s="235"/>
      <c r="H23" s="235"/>
      <c r="I23" s="235"/>
      <c r="J23" s="235"/>
      <c r="K23" s="240"/>
      <c r="L23" s="240"/>
      <c r="M23" s="243"/>
      <c r="N23" s="243"/>
      <c r="O23" s="243"/>
      <c r="P23" s="243"/>
      <c r="Q23" s="243"/>
      <c r="R23" s="243"/>
    </row>
    <row r="24" spans="1:18" ht="2.25" customHeight="1" hidden="1">
      <c r="A24" s="232"/>
      <c r="B24" s="249" t="s">
        <v>318</v>
      </c>
      <c r="C24" s="249" t="s">
        <v>319</v>
      </c>
      <c r="D24" s="249"/>
      <c r="E24" s="249"/>
      <c r="F24" s="235"/>
      <c r="G24" s="235"/>
      <c r="H24" s="235"/>
      <c r="I24" s="235"/>
      <c r="J24" s="235"/>
      <c r="K24" s="240"/>
      <c r="L24" s="240"/>
      <c r="M24" s="243"/>
      <c r="N24" s="243"/>
      <c r="O24" s="243"/>
      <c r="P24" s="243"/>
      <c r="Q24" s="243"/>
      <c r="R24" s="243"/>
    </row>
    <row r="25" spans="1:18" ht="14.25" customHeight="1" hidden="1">
      <c r="A25" s="232"/>
      <c r="B25" s="249" t="s">
        <v>320</v>
      </c>
      <c r="C25" s="249"/>
      <c r="D25" s="249"/>
      <c r="E25" s="249"/>
      <c r="F25" s="235"/>
      <c r="G25" s="235"/>
      <c r="H25" s="235"/>
      <c r="I25" s="235"/>
      <c r="J25" s="235"/>
      <c r="K25" s="240"/>
      <c r="L25" s="240"/>
      <c r="M25" s="243"/>
      <c r="N25" s="243"/>
      <c r="O25" s="243"/>
      <c r="P25" s="243"/>
      <c r="Q25" s="243"/>
      <c r="R25" s="243"/>
    </row>
    <row r="26" spans="1:18" ht="18.75" hidden="1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40"/>
      <c r="L26" s="240"/>
      <c r="M26" s="243"/>
      <c r="N26" s="243"/>
      <c r="O26" s="243"/>
      <c r="P26" s="243"/>
      <c r="Q26" s="243"/>
      <c r="R26" s="243"/>
    </row>
    <row r="27" spans="1:18" ht="0.75" customHeight="1" hidden="1">
      <c r="A27" s="232"/>
      <c r="B27" s="235"/>
      <c r="C27" s="235"/>
      <c r="D27" s="235"/>
      <c r="E27" s="235"/>
      <c r="F27" s="235"/>
      <c r="G27" s="235"/>
      <c r="H27" s="235"/>
      <c r="I27" s="235"/>
      <c r="J27" s="235"/>
      <c r="K27" s="240"/>
      <c r="L27" s="240"/>
      <c r="M27" s="243"/>
      <c r="N27" s="243"/>
      <c r="O27" s="243"/>
      <c r="P27" s="243"/>
      <c r="Q27" s="243"/>
      <c r="R27" s="243"/>
    </row>
    <row r="28" spans="1:18" ht="3.75" customHeight="1" hidden="1">
      <c r="A28" s="232"/>
      <c r="B28" s="235"/>
      <c r="C28" s="235"/>
      <c r="D28" s="235"/>
      <c r="E28" s="235"/>
      <c r="F28" s="235"/>
      <c r="G28" s="235"/>
      <c r="H28" s="235"/>
      <c r="I28" s="235"/>
      <c r="J28" s="235"/>
      <c r="K28" s="240"/>
      <c r="L28" s="240"/>
      <c r="M28" s="243"/>
      <c r="N28" s="243"/>
      <c r="O28" s="243"/>
      <c r="P28" s="243"/>
      <c r="Q28" s="243"/>
      <c r="R28" s="243"/>
    </row>
    <row r="29" spans="1:18" ht="18.75" hidden="1">
      <c r="A29" s="232"/>
      <c r="B29" s="235"/>
      <c r="C29" s="235"/>
      <c r="D29" s="235"/>
      <c r="E29" s="235"/>
      <c r="F29" s="235"/>
      <c r="G29" s="235"/>
      <c r="H29" s="235"/>
      <c r="I29" s="235"/>
      <c r="J29" s="235"/>
      <c r="K29" s="240"/>
      <c r="L29" s="240"/>
      <c r="M29" s="243"/>
      <c r="N29" s="243"/>
      <c r="O29" s="243"/>
      <c r="P29" s="243"/>
      <c r="Q29" s="243"/>
      <c r="R29" s="243"/>
    </row>
    <row r="30" spans="1:18" ht="0.75" customHeight="1" hidden="1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40"/>
      <c r="L30" s="240"/>
      <c r="M30" s="243"/>
      <c r="N30" s="243"/>
      <c r="O30" s="243"/>
      <c r="P30" s="243"/>
      <c r="Q30" s="243"/>
      <c r="R30" s="243"/>
    </row>
    <row r="31" spans="1:18" ht="18.75" hidden="1">
      <c r="A31" s="232"/>
      <c r="B31" s="235"/>
      <c r="C31" s="235"/>
      <c r="D31" s="235"/>
      <c r="E31" s="235"/>
      <c r="F31" s="235"/>
      <c r="G31" s="235"/>
      <c r="H31" s="235"/>
      <c r="I31" s="235"/>
      <c r="J31" s="235"/>
      <c r="K31" s="240"/>
      <c r="L31" s="240"/>
      <c r="M31" s="243"/>
      <c r="N31" s="243"/>
      <c r="O31" s="243"/>
      <c r="P31" s="243"/>
      <c r="Q31" s="243"/>
      <c r="R31" s="243"/>
    </row>
    <row r="32" spans="1:18" ht="18.75" hidden="1">
      <c r="A32" s="232"/>
      <c r="B32" s="235"/>
      <c r="C32" s="235"/>
      <c r="D32" s="235"/>
      <c r="E32" s="235"/>
      <c r="F32" s="235"/>
      <c r="G32" s="235"/>
      <c r="H32" s="235"/>
      <c r="I32" s="235"/>
      <c r="J32" s="235"/>
      <c r="K32" s="240"/>
      <c r="L32" s="240"/>
      <c r="M32" s="243"/>
      <c r="N32" s="243"/>
      <c r="O32" s="243"/>
      <c r="P32" s="243"/>
      <c r="Q32" s="243"/>
      <c r="R32" s="243"/>
    </row>
    <row r="33" spans="1:18" ht="18.75" hidden="1">
      <c r="A33" s="232"/>
      <c r="B33" s="235"/>
      <c r="C33" s="235"/>
      <c r="D33" s="235"/>
      <c r="E33" s="235"/>
      <c r="F33" s="235"/>
      <c r="G33" s="236"/>
      <c r="H33" s="236"/>
      <c r="I33" s="236"/>
      <c r="J33" s="250"/>
      <c r="K33" s="240"/>
      <c r="L33" s="240"/>
      <c r="M33" s="243"/>
      <c r="N33" s="243"/>
      <c r="O33" s="243"/>
      <c r="P33" s="243"/>
      <c r="Q33" s="243"/>
      <c r="R33" s="243"/>
    </row>
    <row r="34" spans="1:18" ht="18.75" hidden="1">
      <c r="A34" s="232"/>
      <c r="B34" s="235"/>
      <c r="C34" s="235"/>
      <c r="D34" s="235"/>
      <c r="E34" s="235"/>
      <c r="F34" s="235"/>
      <c r="G34" s="235"/>
      <c r="H34" s="235" t="s">
        <v>31</v>
      </c>
      <c r="I34" s="235"/>
      <c r="J34" s="251">
        <f>SUM(J17:J33)</f>
        <v>2625.89</v>
      </c>
      <c r="K34" s="240"/>
      <c r="L34" s="240"/>
      <c r="M34" s="243"/>
      <c r="N34" s="243"/>
      <c r="O34" s="243"/>
      <c r="P34" s="243"/>
      <c r="Q34" s="243"/>
      <c r="R34" s="243"/>
    </row>
    <row r="35" spans="1:12" ht="15">
      <c r="A35" s="668" t="s">
        <v>397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</row>
    <row r="36" spans="1:12" ht="15">
      <c r="A36" s="668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</row>
    <row r="37" spans="1:12" ht="18.75" hidden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ht="18.75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ht="18.75">
      <c r="A39" s="252"/>
      <c r="B39" s="253"/>
      <c r="C39" s="253"/>
      <c r="D39" s="253"/>
      <c r="E39" s="253"/>
      <c r="F39" s="253"/>
      <c r="G39" s="253"/>
      <c r="H39" s="252"/>
      <c r="I39" s="252"/>
      <c r="J39" s="252"/>
      <c r="K39" s="232"/>
      <c r="L39" s="232"/>
    </row>
    <row r="40" spans="1:12" ht="18.75">
      <c r="A40" s="252"/>
      <c r="B40" s="252" t="s">
        <v>398</v>
      </c>
      <c r="C40" s="253"/>
      <c r="D40" s="253"/>
      <c r="E40" s="253"/>
      <c r="F40" s="253"/>
      <c r="G40" s="252"/>
      <c r="H40" s="253"/>
      <c r="I40" s="253"/>
      <c r="J40" s="252"/>
      <c r="K40" s="232"/>
      <c r="L40" s="232"/>
    </row>
    <row r="41" spans="1:12" ht="18.75">
      <c r="A41" s="252"/>
      <c r="B41" s="253" t="s">
        <v>399</v>
      </c>
      <c r="C41" s="252" t="s">
        <v>445</v>
      </c>
      <c r="D41" s="252"/>
      <c r="E41" s="252"/>
      <c r="F41" s="253"/>
      <c r="G41" s="252"/>
      <c r="H41" s="253"/>
      <c r="I41" s="253"/>
      <c r="J41" s="252"/>
      <c r="K41" s="232"/>
      <c r="L41" s="232"/>
    </row>
    <row r="42" spans="1:12" ht="18.75">
      <c r="A42" s="252"/>
      <c r="B42" s="253" t="s">
        <v>400</v>
      </c>
      <c r="C42" s="254">
        <v>4471.299999999999</v>
      </c>
      <c r="D42" s="252" t="s">
        <v>401</v>
      </c>
      <c r="E42" s="252"/>
      <c r="F42" s="253"/>
      <c r="G42" s="252"/>
      <c r="H42" s="253"/>
      <c r="I42" s="253"/>
      <c r="J42" s="252"/>
      <c r="K42" s="232"/>
      <c r="L42" s="232"/>
    </row>
    <row r="43" spans="1:31" ht="18" customHeight="1">
      <c r="A43" s="252"/>
      <c r="B43" s="253" t="s">
        <v>402</v>
      </c>
      <c r="C43" s="255" t="s">
        <v>460</v>
      </c>
      <c r="D43" s="252" t="s">
        <v>592</v>
      </c>
      <c r="E43" s="252"/>
      <c r="F43" s="252"/>
      <c r="G43" s="253"/>
      <c r="H43" s="253"/>
      <c r="I43" s="253"/>
      <c r="J43" s="252"/>
      <c r="K43" s="232"/>
      <c r="L43" s="23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</row>
    <row r="44" spans="1:31" ht="18" customHeight="1">
      <c r="A44" s="252"/>
      <c r="B44" s="253"/>
      <c r="C44" s="255"/>
      <c r="D44" s="252"/>
      <c r="E44" s="252"/>
      <c r="F44" s="252"/>
      <c r="G44" s="253"/>
      <c r="H44" s="253"/>
      <c r="I44" s="253"/>
      <c r="J44" s="252"/>
      <c r="K44" s="232"/>
      <c r="L44" s="232"/>
      <c r="V44" s="243"/>
      <c r="W44" s="679"/>
      <c r="X44" s="679"/>
      <c r="Y44" s="679"/>
      <c r="Z44" s="679"/>
      <c r="AA44" s="679"/>
      <c r="AB44" s="243"/>
      <c r="AC44" s="243"/>
      <c r="AD44" s="243"/>
      <c r="AE44" s="243"/>
    </row>
    <row r="45" spans="1:31" ht="74.25" customHeight="1">
      <c r="A45" s="252"/>
      <c r="B45" s="253"/>
      <c r="C45" s="255"/>
      <c r="D45" s="252"/>
      <c r="E45" s="252"/>
      <c r="F45" s="252"/>
      <c r="G45" s="256" t="s">
        <v>405</v>
      </c>
      <c r="H45" s="257" t="s">
        <v>1</v>
      </c>
      <c r="I45" s="419" t="s">
        <v>551</v>
      </c>
      <c r="J45" s="257" t="s">
        <v>2</v>
      </c>
      <c r="K45" s="258" t="s">
        <v>406</v>
      </c>
      <c r="L45" s="569" t="s">
        <v>553</v>
      </c>
      <c r="O45" s="260"/>
      <c r="P45" s="260"/>
      <c r="Q45" s="260"/>
      <c r="R45" s="260"/>
      <c r="U45" s="233">
        <v>4658.610000000001</v>
      </c>
      <c r="V45" s="351"/>
      <c r="W45" s="352"/>
      <c r="X45" s="352"/>
      <c r="Y45" s="352"/>
      <c r="Z45" s="352"/>
      <c r="AA45" s="352"/>
      <c r="AB45" s="243"/>
      <c r="AC45" s="243"/>
      <c r="AD45" s="243"/>
      <c r="AE45" s="243"/>
    </row>
    <row r="46" spans="1:31" s="265" customFormat="1" ht="12.75" customHeight="1">
      <c r="A46" s="261"/>
      <c r="B46" s="262"/>
      <c r="C46" s="263"/>
      <c r="D46" s="261"/>
      <c r="E46" s="261"/>
      <c r="F46" s="261"/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  <c r="N46" s="266" t="s">
        <v>509</v>
      </c>
      <c r="O46" s="266" t="s">
        <v>510</v>
      </c>
      <c r="P46" s="267" t="s">
        <v>533</v>
      </c>
      <c r="Q46" s="267" t="s">
        <v>409</v>
      </c>
      <c r="R46" s="267" t="s">
        <v>534</v>
      </c>
      <c r="S46" s="267" t="s">
        <v>535</v>
      </c>
      <c r="T46" s="267" t="s">
        <v>540</v>
      </c>
      <c r="U46" s="267" t="s">
        <v>541</v>
      </c>
      <c r="V46" s="267" t="s">
        <v>542</v>
      </c>
      <c r="W46" s="267" t="s">
        <v>594</v>
      </c>
      <c r="X46" s="354"/>
      <c r="Y46" s="354"/>
      <c r="Z46" s="354"/>
      <c r="AA46" s="354"/>
      <c r="AB46" s="277"/>
      <c r="AC46" s="277"/>
      <c r="AD46" s="277"/>
      <c r="AE46" s="277"/>
    </row>
    <row r="47" spans="1:31" ht="33" customHeight="1">
      <c r="A47" s="252"/>
      <c r="B47" s="658" t="s">
        <v>412</v>
      </c>
      <c r="C47" s="658"/>
      <c r="D47" s="658"/>
      <c r="E47" s="658"/>
      <c r="F47" s="658"/>
      <c r="G47" s="268">
        <f aca="true" t="shared" si="0" ref="G47:L47">G49+G50+G51+G52</f>
        <v>17.693356965535752</v>
      </c>
      <c r="H47" s="269">
        <f t="shared" si="0"/>
        <v>78852.48699999998</v>
      </c>
      <c r="I47" s="269">
        <f t="shared" si="0"/>
        <v>0</v>
      </c>
      <c r="J47" s="269">
        <f t="shared" si="0"/>
        <v>116003.64</v>
      </c>
      <c r="K47" s="269">
        <f t="shared" si="0"/>
        <v>54922.987</v>
      </c>
      <c r="L47" s="269">
        <f t="shared" si="0"/>
        <v>61080.653</v>
      </c>
      <c r="N47" s="398">
        <v>197403.09999999998</v>
      </c>
      <c r="O47" s="398">
        <v>160252.04</v>
      </c>
      <c r="P47" s="399">
        <v>106693.61</v>
      </c>
      <c r="Q47" s="399">
        <v>78.92999999999999</v>
      </c>
      <c r="R47" s="399">
        <v>0</v>
      </c>
      <c r="S47" s="399">
        <v>971.84</v>
      </c>
      <c r="T47" s="399">
        <v>3664.9799999999996</v>
      </c>
      <c r="U47" s="444">
        <v>6684.27</v>
      </c>
      <c r="V47" s="411">
        <v>4673.26</v>
      </c>
      <c r="W47" s="355">
        <v>2546.8300000000004</v>
      </c>
      <c r="X47" s="355"/>
      <c r="Y47" s="355"/>
      <c r="Z47" s="354"/>
      <c r="AA47" s="356"/>
      <c r="AB47" s="243"/>
      <c r="AC47" s="243"/>
      <c r="AD47" s="243"/>
      <c r="AE47" s="243"/>
    </row>
    <row r="48" spans="1:31" ht="18" customHeight="1">
      <c r="A48" s="252"/>
      <c r="B48" s="659" t="s">
        <v>413</v>
      </c>
      <c r="C48" s="660"/>
      <c r="D48" s="660"/>
      <c r="E48" s="660"/>
      <c r="F48" s="661"/>
      <c r="G48" s="274"/>
      <c r="H48" s="275"/>
      <c r="I48" s="275"/>
      <c r="J48" s="275"/>
      <c r="K48" s="235"/>
      <c r="L48" s="235"/>
      <c r="M48" s="308">
        <f>I47+J47-K47</f>
        <v>61080.653</v>
      </c>
      <c r="V48" s="353"/>
      <c r="W48" s="355"/>
      <c r="X48" s="355"/>
      <c r="Y48" s="355"/>
      <c r="Z48" s="354"/>
      <c r="AA48" s="355"/>
      <c r="AB48" s="243"/>
      <c r="AC48" s="243"/>
      <c r="AD48" s="243"/>
      <c r="AE48" s="243"/>
    </row>
    <row r="49" spans="1:31" ht="18" customHeight="1">
      <c r="A49" s="252"/>
      <c r="B49" s="652" t="s">
        <v>11</v>
      </c>
      <c r="C49" s="652"/>
      <c r="D49" s="652"/>
      <c r="E49" s="652"/>
      <c r="F49" s="652"/>
      <c r="G49" s="274">
        <f>G60</f>
        <v>10.030000000000001</v>
      </c>
      <c r="H49" s="275">
        <f>G49*C42</f>
        <v>44847.138999999996</v>
      </c>
      <c r="I49" s="275">
        <v>0</v>
      </c>
      <c r="J49" s="275">
        <f>H49</f>
        <v>44847.138999999996</v>
      </c>
      <c r="K49" s="275">
        <f>H60</f>
        <v>44847.139</v>
      </c>
      <c r="L49" s="275">
        <f>I49+J49-K49</f>
        <v>0</v>
      </c>
      <c r="O49" s="276"/>
      <c r="V49" s="353"/>
      <c r="W49" s="357"/>
      <c r="X49" s="357"/>
      <c r="Y49" s="357"/>
      <c r="Z49" s="354"/>
      <c r="AA49" s="358"/>
      <c r="AB49" s="243"/>
      <c r="AC49" s="243"/>
      <c r="AD49" s="243"/>
      <c r="AE49" s="243"/>
    </row>
    <row r="50" spans="1:31" ht="18" customHeight="1">
      <c r="A50" s="252"/>
      <c r="B50" s="652" t="s">
        <v>61</v>
      </c>
      <c r="C50" s="652"/>
      <c r="D50" s="652"/>
      <c r="E50" s="652"/>
      <c r="F50" s="652"/>
      <c r="G50" s="274">
        <v>6</v>
      </c>
      <c r="H50" s="275">
        <f>G50*C42</f>
        <v>26827.799999999996</v>
      </c>
      <c r="I50" s="275">
        <v>0</v>
      </c>
      <c r="J50" s="275">
        <f>P47+Q47-J49</f>
        <v>61925.401</v>
      </c>
      <c r="K50" s="275">
        <f>H66-H67</f>
        <v>872.6400000000003</v>
      </c>
      <c r="L50" s="275">
        <f>I50+J50-K50</f>
        <v>61052.761</v>
      </c>
      <c r="O50" s="277"/>
      <c r="V50" s="353"/>
      <c r="W50" s="355"/>
      <c r="X50" s="355"/>
      <c r="Y50" s="355"/>
      <c r="Z50" s="354"/>
      <c r="AA50" s="356"/>
      <c r="AB50" s="243"/>
      <c r="AC50" s="243"/>
      <c r="AD50" s="243"/>
      <c r="AE50" s="243"/>
    </row>
    <row r="51" spans="1:31" ht="18" customHeight="1">
      <c r="A51" s="252"/>
      <c r="B51" s="686" t="s">
        <v>548</v>
      </c>
      <c r="C51" s="629"/>
      <c r="D51" s="629"/>
      <c r="E51" s="629"/>
      <c r="F51" s="630"/>
      <c r="G51" s="274">
        <v>1.1</v>
      </c>
      <c r="H51" s="275">
        <f>G51*C42-(236.2*G51)</f>
        <v>4658.61</v>
      </c>
      <c r="I51" s="275">
        <v>0</v>
      </c>
      <c r="J51" s="275">
        <f>U47</f>
        <v>6684.27</v>
      </c>
      <c r="K51" s="275">
        <f>H67</f>
        <v>6684.27</v>
      </c>
      <c r="L51" s="275">
        <f>I51+J51-K51</f>
        <v>0</v>
      </c>
      <c r="M51" s="308"/>
      <c r="O51" s="277"/>
      <c r="V51" s="353"/>
      <c r="W51" s="355"/>
      <c r="X51" s="355"/>
      <c r="Y51" s="355"/>
      <c r="Z51" s="354"/>
      <c r="AA51" s="356"/>
      <c r="AB51" s="243"/>
      <c r="AC51" s="243"/>
      <c r="AD51" s="243"/>
      <c r="AE51" s="243"/>
    </row>
    <row r="52" spans="1:31" ht="18" customHeight="1">
      <c r="A52" s="252"/>
      <c r="B52" s="686" t="s">
        <v>593</v>
      </c>
      <c r="C52" s="629"/>
      <c r="D52" s="629"/>
      <c r="E52" s="629"/>
      <c r="F52" s="630"/>
      <c r="G52" s="274">
        <v>0.5633569655357503</v>
      </c>
      <c r="H52" s="275">
        <f>G52*C42</f>
        <v>2518.938</v>
      </c>
      <c r="I52" s="275">
        <v>0</v>
      </c>
      <c r="J52" s="275">
        <f>W47</f>
        <v>2546.8300000000004</v>
      </c>
      <c r="K52" s="275">
        <f>H52</f>
        <v>2518.938</v>
      </c>
      <c r="L52" s="275">
        <f>I52+J52-K52</f>
        <v>27.89200000000028</v>
      </c>
      <c r="M52" s="308"/>
      <c r="O52" s="277"/>
      <c r="V52" s="353"/>
      <c r="W52" s="355"/>
      <c r="X52" s="355"/>
      <c r="Y52" s="355"/>
      <c r="Z52" s="354"/>
      <c r="AA52" s="356"/>
      <c r="AB52" s="243"/>
      <c r="AC52" s="243"/>
      <c r="AD52" s="243"/>
      <c r="AE52" s="243"/>
    </row>
    <row r="53" spans="1:31" ht="18.75" customHeight="1">
      <c r="A53" s="252"/>
      <c r="B53" s="685" t="s">
        <v>552</v>
      </c>
      <c r="C53" s="685"/>
      <c r="D53" s="685"/>
      <c r="E53" s="685"/>
      <c r="F53" s="685"/>
      <c r="G53" s="685"/>
      <c r="H53" s="685"/>
      <c r="I53" s="685"/>
      <c r="J53" s="232"/>
      <c r="K53" s="232"/>
      <c r="L53" s="278"/>
      <c r="O53" s="279"/>
      <c r="V53" s="353"/>
      <c r="W53" s="355"/>
      <c r="X53" s="355"/>
      <c r="Y53" s="355"/>
      <c r="Z53" s="354"/>
      <c r="AA53" s="356"/>
      <c r="AB53" s="243"/>
      <c r="AC53" s="243"/>
      <c r="AD53" s="243"/>
      <c r="AE53" s="243"/>
    </row>
    <row r="54" spans="1:31" ht="18.75">
      <c r="A54" s="252"/>
      <c r="B54" s="232"/>
      <c r="C54" s="232"/>
      <c r="D54" s="232"/>
      <c r="E54" s="232"/>
      <c r="F54" s="232"/>
      <c r="G54" s="280" t="s">
        <v>451</v>
      </c>
      <c r="H54" s="280" t="s">
        <v>1</v>
      </c>
      <c r="I54" s="422" t="s">
        <v>2</v>
      </c>
      <c r="J54" s="422" t="s">
        <v>452</v>
      </c>
      <c r="K54" s="422" t="s">
        <v>549</v>
      </c>
      <c r="L54" s="421"/>
      <c r="M54" s="281"/>
      <c r="O54" s="281"/>
      <c r="V54" s="353"/>
      <c r="W54" s="355"/>
      <c r="X54" s="355"/>
      <c r="Y54" s="355"/>
      <c r="Z54" s="354"/>
      <c r="AA54" s="356"/>
      <c r="AB54" s="243"/>
      <c r="AC54" s="243"/>
      <c r="AD54" s="243"/>
      <c r="AE54" s="243"/>
    </row>
    <row r="55" spans="1:31" ht="18" customHeight="1">
      <c r="A55" s="232"/>
      <c r="B55" s="658" t="s">
        <v>454</v>
      </c>
      <c r="C55" s="658"/>
      <c r="D55" s="658"/>
      <c r="E55" s="658"/>
      <c r="F55" s="658"/>
      <c r="G55" s="572">
        <f>'12 16 г'!J54</f>
        <v>4636.820000000009</v>
      </c>
      <c r="H55" s="572">
        <f>R47</f>
        <v>0</v>
      </c>
      <c r="I55" s="423">
        <f>S47</f>
        <v>971.84</v>
      </c>
      <c r="J55" s="423">
        <f>H55+G55-I55</f>
        <v>3664.9800000000087</v>
      </c>
      <c r="K55" s="423">
        <f>I55+E56</f>
        <v>971.84</v>
      </c>
      <c r="L55" s="285"/>
      <c r="O55" s="281"/>
      <c r="V55" s="353"/>
      <c r="W55" s="355"/>
      <c r="X55" s="355"/>
      <c r="Y55" s="355"/>
      <c r="Z55" s="354"/>
      <c r="AA55" s="356"/>
      <c r="AB55" s="243"/>
      <c r="AC55" s="243"/>
      <c r="AD55" s="243"/>
      <c r="AE55" s="243"/>
    </row>
    <row r="56" spans="1:31" ht="18" customHeight="1">
      <c r="A56" s="232"/>
      <c r="B56" s="684"/>
      <c r="C56" s="684"/>
      <c r="D56" s="307"/>
      <c r="E56" s="307"/>
      <c r="F56" s="426" t="s">
        <v>550</v>
      </c>
      <c r="G56" s="426"/>
      <c r="H56" s="426"/>
      <c r="I56" s="426"/>
      <c r="J56" s="426"/>
      <c r="K56" s="426"/>
      <c r="L56" s="420"/>
      <c r="O56" s="281"/>
      <c r="V56" s="353"/>
      <c r="W56" s="355"/>
      <c r="X56" s="355"/>
      <c r="Y56" s="355"/>
      <c r="Z56" s="354"/>
      <c r="AA56" s="356"/>
      <c r="AB56" s="243"/>
      <c r="AC56" s="243"/>
      <c r="AD56" s="243"/>
      <c r="AE56" s="243"/>
    </row>
    <row r="57" spans="1:31" ht="18.75">
      <c r="A57" s="252"/>
      <c r="B57" s="283"/>
      <c r="C57" s="284"/>
      <c r="D57" s="285"/>
      <c r="E57" s="285"/>
      <c r="F57" s="285"/>
      <c r="G57" s="572" t="s">
        <v>405</v>
      </c>
      <c r="H57" s="572" t="s">
        <v>415</v>
      </c>
      <c r="I57" s="573"/>
      <c r="J57" s="252"/>
      <c r="K57" s="232"/>
      <c r="L57" s="232"/>
      <c r="M57" s="610" t="s">
        <v>419</v>
      </c>
      <c r="N57" s="610"/>
      <c r="O57" s="615" t="s">
        <v>442</v>
      </c>
      <c r="P57" s="65"/>
      <c r="Q57" s="469"/>
      <c r="V57" s="353"/>
      <c r="W57" s="355"/>
      <c r="X57" s="355"/>
      <c r="Y57" s="355"/>
      <c r="Z57" s="354"/>
      <c r="AA57" s="356"/>
      <c r="AB57" s="243"/>
      <c r="AC57" s="243"/>
      <c r="AD57" s="243"/>
      <c r="AE57" s="243"/>
    </row>
    <row r="58" spans="1:31" s="265" customFormat="1" ht="18.75">
      <c r="A58" s="286"/>
      <c r="B58" s="287"/>
      <c r="C58" s="288"/>
      <c r="D58" s="289"/>
      <c r="E58" s="289"/>
      <c r="F58" s="289"/>
      <c r="G58" s="264" t="s">
        <v>50</v>
      </c>
      <c r="H58" s="264" t="s">
        <v>50</v>
      </c>
      <c r="I58" s="415"/>
      <c r="J58" s="261"/>
      <c r="M58" s="610"/>
      <c r="N58" s="610"/>
      <c r="O58" s="615"/>
      <c r="P58" s="470"/>
      <c r="Q58" s="135"/>
      <c r="V58" s="353"/>
      <c r="W58" s="355"/>
      <c r="X58" s="355"/>
      <c r="Y58" s="355"/>
      <c r="Z58" s="354"/>
      <c r="AA58" s="356"/>
      <c r="AB58" s="277"/>
      <c r="AC58" s="277"/>
      <c r="AD58" s="277"/>
      <c r="AE58" s="277"/>
    </row>
    <row r="59" spans="1:31" ht="36.75" customHeight="1">
      <c r="A59" s="290" t="s">
        <v>416</v>
      </c>
      <c r="B59" s="670" t="s">
        <v>448</v>
      </c>
      <c r="C59" s="671"/>
      <c r="D59" s="671"/>
      <c r="E59" s="671"/>
      <c r="F59" s="671"/>
      <c r="G59" s="235"/>
      <c r="H59" s="291">
        <f>H60+H66</f>
        <v>52404.049000000006</v>
      </c>
      <c r="I59" s="416"/>
      <c r="J59" s="252"/>
      <c r="K59" s="232"/>
      <c r="L59" s="232"/>
      <c r="M59" s="471" t="s">
        <v>566</v>
      </c>
      <c r="N59" s="691" t="s">
        <v>567</v>
      </c>
      <c r="O59" s="692"/>
      <c r="P59" s="472" t="s">
        <v>568</v>
      </c>
      <c r="Q59" s="473" t="s">
        <v>569</v>
      </c>
      <c r="V59" s="353"/>
      <c r="W59" s="355"/>
      <c r="X59" s="355"/>
      <c r="Y59" s="355"/>
      <c r="Z59" s="354"/>
      <c r="AA59" s="356"/>
      <c r="AB59" s="243"/>
      <c r="AC59" s="243"/>
      <c r="AD59" s="243"/>
      <c r="AE59" s="243"/>
    </row>
    <row r="60" spans="1:31" ht="18.75">
      <c r="A60" s="292" t="s">
        <v>418</v>
      </c>
      <c r="B60" s="672" t="s">
        <v>419</v>
      </c>
      <c r="C60" s="673"/>
      <c r="D60" s="673"/>
      <c r="E60" s="673"/>
      <c r="F60" s="674"/>
      <c r="G60" s="571">
        <f>SUM(G61:G65)</f>
        <v>10.030000000000001</v>
      </c>
      <c r="H60" s="435">
        <f>SUM(H61:H65)</f>
        <v>44847.139</v>
      </c>
      <c r="I60" s="417"/>
      <c r="J60" s="252"/>
      <c r="K60" s="232"/>
      <c r="L60" s="294"/>
      <c r="M60" s="474"/>
      <c r="N60" s="474"/>
      <c r="O60" s="474"/>
      <c r="P60" s="474"/>
      <c r="Q60" s="474"/>
      <c r="V60" s="359"/>
      <c r="W60" s="360"/>
      <c r="X60" s="360"/>
      <c r="Y60" s="360"/>
      <c r="Z60" s="360"/>
      <c r="AA60" s="360"/>
      <c r="AB60" s="243"/>
      <c r="AC60" s="243"/>
      <c r="AD60" s="243"/>
      <c r="AE60" s="243"/>
    </row>
    <row r="61" spans="1:17" ht="18.75">
      <c r="A61" s="568" t="s">
        <v>420</v>
      </c>
      <c r="B61" s="675" t="s">
        <v>421</v>
      </c>
      <c r="C61" s="673"/>
      <c r="D61" s="673"/>
      <c r="E61" s="673"/>
      <c r="F61" s="674"/>
      <c r="G61" s="293">
        <v>1.5600000000000005</v>
      </c>
      <c r="H61" s="570">
        <f>G61*C$42</f>
        <v>6975.228000000001</v>
      </c>
      <c r="I61" s="305"/>
      <c r="J61" s="252"/>
      <c r="K61" s="232"/>
      <c r="L61" s="294"/>
      <c r="M61" s="474"/>
      <c r="N61" s="474"/>
      <c r="O61" s="474"/>
      <c r="P61" s="474"/>
      <c r="Q61" s="474"/>
    </row>
    <row r="62" spans="1:17" ht="34.5" customHeight="1">
      <c r="A62" s="568" t="s">
        <v>422</v>
      </c>
      <c r="B62" s="663" t="s">
        <v>423</v>
      </c>
      <c r="C62" s="651"/>
      <c r="D62" s="651"/>
      <c r="E62" s="651"/>
      <c r="F62" s="651"/>
      <c r="G62" s="569">
        <v>1.8400000000000005</v>
      </c>
      <c r="H62" s="570">
        <f>G62*C$42</f>
        <v>8227.192000000001</v>
      </c>
      <c r="I62" s="305"/>
      <c r="J62" s="252"/>
      <c r="K62" s="232"/>
      <c r="L62" s="294"/>
      <c r="M62" s="474"/>
      <c r="N62" s="474"/>
      <c r="O62" s="474"/>
      <c r="P62" s="474"/>
      <c r="Q62" s="474"/>
    </row>
    <row r="63" spans="1:17" ht="34.5" customHeight="1">
      <c r="A63" s="406" t="s">
        <v>424</v>
      </c>
      <c r="B63" s="687" t="s">
        <v>425</v>
      </c>
      <c r="C63" s="688"/>
      <c r="D63" s="688"/>
      <c r="E63" s="688"/>
      <c r="F63" s="689"/>
      <c r="G63" s="408">
        <v>1.33</v>
      </c>
      <c r="H63" s="407">
        <f>G63*C$42</f>
        <v>5946.829</v>
      </c>
      <c r="I63" s="305"/>
      <c r="J63" s="252"/>
      <c r="K63" s="232"/>
      <c r="L63" s="232"/>
      <c r="M63" s="474"/>
      <c r="N63" s="474"/>
      <c r="O63" s="474"/>
      <c r="P63" s="474"/>
      <c r="Q63" s="474"/>
    </row>
    <row r="64" spans="1:17" ht="34.5" customHeight="1">
      <c r="A64" s="406" t="s">
        <v>426</v>
      </c>
      <c r="B64" s="687" t="s">
        <v>427</v>
      </c>
      <c r="C64" s="688"/>
      <c r="D64" s="688"/>
      <c r="E64" s="688"/>
      <c r="F64" s="689"/>
      <c r="G64" s="408">
        <v>1.36</v>
      </c>
      <c r="H64" s="407">
        <f>G64*C$42</f>
        <v>6080.968</v>
      </c>
      <c r="I64" s="305"/>
      <c r="J64" s="252"/>
      <c r="K64" s="232"/>
      <c r="L64" s="232"/>
      <c r="M64" s="474"/>
      <c r="N64" s="474"/>
      <c r="O64" s="474"/>
      <c r="P64" s="474"/>
      <c r="Q64" s="474"/>
    </row>
    <row r="65" spans="1:17" ht="18.75" customHeight="1">
      <c r="A65" s="568" t="s">
        <v>428</v>
      </c>
      <c r="B65" s="648" t="s">
        <v>543</v>
      </c>
      <c r="C65" s="648"/>
      <c r="D65" s="648"/>
      <c r="E65" s="648"/>
      <c r="F65" s="648"/>
      <c r="G65" s="572">
        <v>3.94</v>
      </c>
      <c r="H65" s="299">
        <f>G65*C$42</f>
        <v>17616.922</v>
      </c>
      <c r="I65" s="307"/>
      <c r="J65" s="252"/>
      <c r="K65" s="232"/>
      <c r="L65" s="232"/>
      <c r="M65" s="474"/>
      <c r="N65" s="474"/>
      <c r="O65" s="474"/>
      <c r="P65" s="474"/>
      <c r="Q65" s="474"/>
    </row>
    <row r="66" spans="1:17" ht="18.75">
      <c r="A66" s="291" t="s">
        <v>430</v>
      </c>
      <c r="B66" s="649" t="s">
        <v>431</v>
      </c>
      <c r="C66" s="635"/>
      <c r="D66" s="635"/>
      <c r="E66" s="635"/>
      <c r="F66" s="635"/>
      <c r="G66" s="291"/>
      <c r="H66" s="291">
        <f>SUM(H67:H74)</f>
        <v>7556.910000000001</v>
      </c>
      <c r="I66" s="416"/>
      <c r="J66" s="252"/>
      <c r="K66" s="232"/>
      <c r="L66" s="232"/>
      <c r="M66" s="476" t="s">
        <v>570</v>
      </c>
      <c r="N66" s="476"/>
      <c r="O66" s="476"/>
      <c r="P66" s="476"/>
      <c r="Q66" s="476"/>
    </row>
    <row r="67" spans="1:17" ht="18.75">
      <c r="A67" s="300"/>
      <c r="B67" s="650" t="s">
        <v>432</v>
      </c>
      <c r="C67" s="651"/>
      <c r="D67" s="651"/>
      <c r="E67" s="651"/>
      <c r="F67" s="651"/>
      <c r="G67" s="301"/>
      <c r="H67" s="302">
        <v>6684.27</v>
      </c>
      <c r="I67" s="418"/>
      <c r="J67" s="252"/>
      <c r="K67" s="232"/>
      <c r="L67" s="232"/>
      <c r="M67" s="476"/>
      <c r="N67" s="476"/>
      <c r="O67" s="476"/>
      <c r="P67" s="476"/>
      <c r="Q67" s="476"/>
    </row>
    <row r="68" spans="1:17" ht="18.75">
      <c r="A68" s="300"/>
      <c r="B68" s="650" t="s">
        <v>456</v>
      </c>
      <c r="C68" s="651"/>
      <c r="D68" s="651"/>
      <c r="E68" s="651"/>
      <c r="F68" s="651"/>
      <c r="G68" s="299"/>
      <c r="H68" s="299"/>
      <c r="I68" s="307"/>
      <c r="J68" s="252"/>
      <c r="K68" s="232"/>
      <c r="L68" s="232"/>
      <c r="M68" s="476" t="s">
        <v>571</v>
      </c>
      <c r="N68" s="476"/>
      <c r="O68" s="477" t="s">
        <v>572</v>
      </c>
      <c r="P68" s="476"/>
      <c r="Q68" s="476"/>
    </row>
    <row r="69" spans="1:17" ht="18.75" customHeight="1">
      <c r="A69" s="300"/>
      <c r="B69" s="686" t="s">
        <v>595</v>
      </c>
      <c r="C69" s="629"/>
      <c r="D69" s="629"/>
      <c r="E69" s="629"/>
      <c r="F69" s="630"/>
      <c r="G69" s="299"/>
      <c r="H69" s="303">
        <v>872.64</v>
      </c>
      <c r="I69" s="418"/>
      <c r="J69" s="252"/>
      <c r="K69" s="232"/>
      <c r="L69" s="232"/>
      <c r="M69" s="476"/>
      <c r="N69" s="476"/>
      <c r="O69" s="476"/>
      <c r="P69" s="476"/>
      <c r="Q69" s="476"/>
    </row>
    <row r="70" spans="1:12" ht="18.75" customHeight="1">
      <c r="A70" s="300"/>
      <c r="B70" s="686"/>
      <c r="C70" s="629"/>
      <c r="D70" s="629"/>
      <c r="E70" s="629"/>
      <c r="F70" s="630"/>
      <c r="G70" s="299"/>
      <c r="H70" s="303"/>
      <c r="I70" s="418"/>
      <c r="J70" s="252"/>
      <c r="K70" s="232"/>
      <c r="L70" s="232"/>
    </row>
    <row r="71" spans="1:12" ht="18.75" customHeight="1">
      <c r="A71" s="300"/>
      <c r="B71" s="686"/>
      <c r="C71" s="629"/>
      <c r="D71" s="629"/>
      <c r="E71" s="629"/>
      <c r="F71" s="630"/>
      <c r="G71" s="299"/>
      <c r="H71" s="303"/>
      <c r="I71" s="418"/>
      <c r="J71" s="304"/>
      <c r="K71" s="232"/>
      <c r="L71" s="232"/>
    </row>
    <row r="72" spans="1:12" ht="18.75" customHeight="1">
      <c r="A72" s="300"/>
      <c r="B72" s="686"/>
      <c r="C72" s="629"/>
      <c r="D72" s="629"/>
      <c r="E72" s="629"/>
      <c r="F72" s="630"/>
      <c r="G72" s="299"/>
      <c r="H72" s="303"/>
      <c r="I72" s="418"/>
      <c r="J72" s="252"/>
      <c r="K72" s="232"/>
      <c r="L72" s="232"/>
    </row>
    <row r="73" spans="1:12" ht="18.75" customHeight="1">
      <c r="A73" s="300"/>
      <c r="B73" s="628"/>
      <c r="C73" s="629"/>
      <c r="D73" s="629"/>
      <c r="E73" s="629"/>
      <c r="F73" s="630"/>
      <c r="G73" s="299"/>
      <c r="H73" s="303"/>
      <c r="I73" s="307"/>
      <c r="J73" s="252"/>
      <c r="K73" s="232"/>
      <c r="L73" s="232"/>
    </row>
    <row r="74" spans="1:13" ht="18.75" customHeight="1">
      <c r="A74" s="300"/>
      <c r="B74" s="628"/>
      <c r="C74" s="629"/>
      <c r="D74" s="629"/>
      <c r="E74" s="629"/>
      <c r="F74" s="630"/>
      <c r="G74" s="299"/>
      <c r="H74" s="303"/>
      <c r="I74" s="252"/>
      <c r="J74" s="252"/>
      <c r="K74" s="232"/>
      <c r="L74" s="232"/>
      <c r="M74" s="243">
        <v>96991.61</v>
      </c>
    </row>
    <row r="75" spans="1:12" ht="18.75" customHeight="1">
      <c r="A75" s="300"/>
      <c r="B75" s="305"/>
      <c r="C75" s="306"/>
      <c r="D75" s="306"/>
      <c r="E75" s="306"/>
      <c r="F75" s="306"/>
      <c r="G75" s="647" t="s">
        <v>61</v>
      </c>
      <c r="H75" s="646"/>
      <c r="I75" s="645" t="s">
        <v>414</v>
      </c>
      <c r="J75" s="645"/>
      <c r="K75" s="424"/>
      <c r="L75" s="232"/>
    </row>
    <row r="76" spans="1:11" s="265" customFormat="1" ht="15" customHeight="1">
      <c r="A76" s="310"/>
      <c r="B76" s="311"/>
      <c r="C76" s="312"/>
      <c r="D76" s="312"/>
      <c r="E76" s="312"/>
      <c r="F76" s="312"/>
      <c r="G76" s="632" t="s">
        <v>50</v>
      </c>
      <c r="H76" s="633"/>
      <c r="I76" s="682" t="s">
        <v>50</v>
      </c>
      <c r="J76" s="682"/>
      <c r="K76" s="311"/>
    </row>
    <row r="77" spans="1:14" s="243" customFormat="1" ht="18.75" customHeight="1">
      <c r="A77" s="690" t="s">
        <v>515</v>
      </c>
      <c r="B77" s="690"/>
      <c r="C77" s="690"/>
      <c r="D77" s="690"/>
      <c r="E77" s="690"/>
      <c r="F77" s="690"/>
      <c r="G77" s="637">
        <f>'12 16 г'!G77:H77</f>
        <v>132503.38300000006</v>
      </c>
      <c r="H77" s="638"/>
      <c r="I77" s="637">
        <f>'12 16 г'!I77:J77</f>
        <v>0</v>
      </c>
      <c r="J77" s="637"/>
      <c r="K77" s="305"/>
      <c r="L77" s="240"/>
      <c r="M77" s="243" t="s">
        <v>442</v>
      </c>
      <c r="N77" s="243" t="s">
        <v>443</v>
      </c>
    </row>
    <row r="78" spans="1:14" ht="18.75" customHeight="1">
      <c r="A78" s="690" t="s">
        <v>516</v>
      </c>
      <c r="B78" s="690"/>
      <c r="C78" s="690"/>
      <c r="D78" s="690"/>
      <c r="E78" s="690"/>
      <c r="F78" s="690"/>
      <c r="G78" s="637">
        <f>G77+K55+L47</f>
        <v>194555.87600000005</v>
      </c>
      <c r="H78" s="638"/>
      <c r="I78" s="642">
        <f>I77+I55-K55+D56</f>
        <v>0</v>
      </c>
      <c r="J78" s="642"/>
      <c r="K78" s="306"/>
      <c r="L78" s="232"/>
      <c r="M78" s="308">
        <f>G78</f>
        <v>194555.87600000005</v>
      </c>
      <c r="N78" s="308">
        <f>I78</f>
        <v>0</v>
      </c>
    </row>
    <row r="79" spans="1:12" ht="18.75">
      <c r="A79" s="252"/>
      <c r="B79" s="252"/>
      <c r="C79" s="252"/>
      <c r="D79" s="252"/>
      <c r="E79" s="252"/>
      <c r="F79" s="252"/>
      <c r="G79" s="313"/>
      <c r="H79" s="313"/>
      <c r="I79" s="313"/>
      <c r="J79" s="252"/>
      <c r="K79" s="232"/>
      <c r="L79" s="232"/>
    </row>
    <row r="80" spans="1:17" ht="16.5" customHeight="1">
      <c r="A80" s="252"/>
      <c r="B80" s="232"/>
      <c r="C80" s="232"/>
      <c r="D80" s="232"/>
      <c r="E80" s="232"/>
      <c r="F80" s="232"/>
      <c r="G80" s="314"/>
      <c r="H80" s="315"/>
      <c r="I80" s="315"/>
      <c r="J80" s="252"/>
      <c r="K80" s="232"/>
      <c r="L80" s="232"/>
      <c r="M80" s="643"/>
      <c r="N80" s="644"/>
      <c r="O80" s="644"/>
      <c r="P80" s="644"/>
      <c r="Q80" s="644"/>
    </row>
    <row r="81" spans="1:17" ht="18.75" customHeight="1">
      <c r="A81" s="252"/>
      <c r="B81" s="311"/>
      <c r="C81" s="312"/>
      <c r="D81" s="312"/>
      <c r="E81" s="312"/>
      <c r="F81" s="312"/>
      <c r="G81" s="632" t="s">
        <v>511</v>
      </c>
      <c r="H81" s="633"/>
      <c r="I81" s="682" t="s">
        <v>512</v>
      </c>
      <c r="J81" s="683"/>
      <c r="K81" s="311"/>
      <c r="L81" s="232"/>
      <c r="M81" s="316" t="s">
        <v>513</v>
      </c>
      <c r="N81" s="317"/>
      <c r="O81" s="316"/>
      <c r="P81" s="316"/>
      <c r="Q81" s="318"/>
    </row>
    <row r="82" spans="1:17" ht="18.75" customHeight="1">
      <c r="A82" s="252"/>
      <c r="C82" s="639" t="s">
        <v>514</v>
      </c>
      <c r="D82" s="640"/>
      <c r="E82" s="640"/>
      <c r="F82" s="641"/>
      <c r="G82" s="637">
        <f>N47</f>
        <v>197403.09999999998</v>
      </c>
      <c r="H82" s="638"/>
      <c r="I82" s="637">
        <f>O47</f>
        <v>160252.04</v>
      </c>
      <c r="J82" s="683"/>
      <c r="K82" s="305"/>
      <c r="L82" s="232"/>
      <c r="M82" s="319">
        <f>G82-I82+H47+I47-J47</f>
        <v>-0.0930000000516884</v>
      </c>
      <c r="N82" s="320"/>
      <c r="O82" s="320"/>
      <c r="P82" s="320"/>
      <c r="Q82" s="320"/>
    </row>
    <row r="83" spans="1:17" ht="16.5" customHeight="1">
      <c r="A83" s="252"/>
      <c r="B83" s="232"/>
      <c r="C83" s="232"/>
      <c r="D83" s="232"/>
      <c r="E83" s="232"/>
      <c r="F83" s="232"/>
      <c r="G83" s="232"/>
      <c r="H83" s="252"/>
      <c r="I83" s="252"/>
      <c r="J83" s="252"/>
      <c r="K83" s="232"/>
      <c r="L83" s="232"/>
      <c r="M83" s="321"/>
      <c r="N83" s="320"/>
      <c r="O83" s="320"/>
      <c r="P83" s="320"/>
      <c r="Q83" s="320"/>
    </row>
    <row r="84" spans="1:17" ht="18.75">
      <c r="A84" s="322" t="s">
        <v>539</v>
      </c>
      <c r="B84" s="232"/>
      <c r="C84" s="232"/>
      <c r="D84" s="232"/>
      <c r="E84" s="232"/>
      <c r="F84" s="232"/>
      <c r="G84" s="232"/>
      <c r="H84" s="425" t="s">
        <v>69</v>
      </c>
      <c r="I84" s="425"/>
      <c r="J84" s="425"/>
      <c r="K84" s="425"/>
      <c r="L84" s="232"/>
      <c r="M84" s="243"/>
      <c r="N84" s="243"/>
      <c r="O84" s="243"/>
      <c r="P84" s="243"/>
      <c r="Q84" s="243"/>
    </row>
    <row r="85" spans="1:17" ht="18.75">
      <c r="A85" s="322" t="s">
        <v>486</v>
      </c>
      <c r="B85" s="232"/>
      <c r="C85" s="232"/>
      <c r="D85" s="232"/>
      <c r="E85" s="232"/>
      <c r="G85" s="232"/>
      <c r="H85" s="323" t="s">
        <v>70</v>
      </c>
      <c r="I85" s="232"/>
      <c r="K85" s="232"/>
      <c r="M85" s="243"/>
      <c r="N85" s="243"/>
      <c r="O85" s="243"/>
      <c r="P85" s="243"/>
      <c r="Q85" s="243"/>
    </row>
  </sheetData>
  <sheetProtection password="ECC7" sheet="1" formatCells="0" formatColumns="0" formatRows="0" insertColumns="0" insertRows="0" insertHyperlinks="0" deleteColumns="0" deleteRows="0" sort="0" autoFilter="0" pivotTables="0"/>
  <mergeCells count="47">
    <mergeCell ref="C82:F82"/>
    <mergeCell ref="G82:H82"/>
    <mergeCell ref="I82:J82"/>
    <mergeCell ref="B52:F52"/>
    <mergeCell ref="A78:F78"/>
    <mergeCell ref="G78:H78"/>
    <mergeCell ref="I78:J78"/>
    <mergeCell ref="A77:F77"/>
    <mergeCell ref="B69:F69"/>
    <mergeCell ref="B70:F70"/>
    <mergeCell ref="M80:Q80"/>
    <mergeCell ref="G81:H81"/>
    <mergeCell ref="I81:J81"/>
    <mergeCell ref="G75:H75"/>
    <mergeCell ref="I75:J75"/>
    <mergeCell ref="G76:H76"/>
    <mergeCell ref="I76:J76"/>
    <mergeCell ref="G77:H77"/>
    <mergeCell ref="I77:J77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O57:O58"/>
    <mergeCell ref="B59:F59"/>
    <mergeCell ref="N59:O59"/>
    <mergeCell ref="B60:F60"/>
    <mergeCell ref="B61:F61"/>
    <mergeCell ref="B62:F62"/>
    <mergeCell ref="B50:F50"/>
    <mergeCell ref="B51:F51"/>
    <mergeCell ref="B53:I53"/>
    <mergeCell ref="B55:F55"/>
    <mergeCell ref="B56:C56"/>
    <mergeCell ref="M57:N58"/>
    <mergeCell ref="C14:D15"/>
    <mergeCell ref="A35:L36"/>
    <mergeCell ref="W44:AA44"/>
    <mergeCell ref="B47:F47"/>
    <mergeCell ref="B48:F48"/>
    <mergeCell ref="B49:F4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104"/>
  <sheetViews>
    <sheetView zoomScalePageLayoutView="0" workbookViewId="0" topLeftCell="C67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181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42124.23</v>
      </c>
      <c r="C9" s="1">
        <v>22848.41</v>
      </c>
      <c r="D9" s="1">
        <v>18998.41</v>
      </c>
      <c r="E9" s="1"/>
      <c r="F9" s="1">
        <v>18998.41</v>
      </c>
      <c r="G9" s="1">
        <v>45974.23</v>
      </c>
      <c r="H9" s="1"/>
    </row>
    <row r="10" spans="1:8" ht="15">
      <c r="A10" s="1" t="s">
        <v>11</v>
      </c>
      <c r="B10" s="1">
        <v>31534.33</v>
      </c>
      <c r="C10" s="1">
        <v>29913.22</v>
      </c>
      <c r="D10" s="1">
        <v>23471.34</v>
      </c>
      <c r="E10" s="1"/>
      <c r="F10" s="1">
        <f>SUM(D10:E10)</f>
        <v>23471.34</v>
      </c>
      <c r="G10" s="1">
        <v>37976.21</v>
      </c>
      <c r="H10" s="1"/>
    </row>
    <row r="11" spans="1:10" ht="15">
      <c r="A11" s="1" t="s">
        <v>12</v>
      </c>
      <c r="B11" s="1">
        <v>0</v>
      </c>
      <c r="C11" s="3">
        <f>SUM(C9:C10)</f>
        <v>52761.630000000005</v>
      </c>
      <c r="D11" s="1"/>
      <c r="E11" s="1"/>
      <c r="F11" s="3">
        <f>SUM(F9:F10)</f>
        <v>42469.75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175</v>
      </c>
      <c r="C18" s="1" t="s">
        <v>176</v>
      </c>
      <c r="D18" s="1"/>
      <c r="E18" s="1"/>
      <c r="F18" s="1"/>
      <c r="G18" s="1"/>
      <c r="H18" s="6"/>
      <c r="I18" s="10"/>
      <c r="J18" s="7"/>
      <c r="K18" s="1"/>
      <c r="L18" s="1"/>
      <c r="M18" s="1"/>
    </row>
    <row r="19" spans="1:13" ht="15">
      <c r="A19" s="1"/>
      <c r="B19" s="1"/>
      <c r="C19" s="1" t="s">
        <v>177</v>
      </c>
      <c r="D19" s="1"/>
      <c r="E19" s="1">
        <v>2</v>
      </c>
      <c r="F19" s="1"/>
      <c r="G19" s="1">
        <v>1</v>
      </c>
      <c r="H19" s="1">
        <v>330.66</v>
      </c>
      <c r="I19" s="9"/>
      <c r="J19" s="1"/>
      <c r="K19" s="1"/>
      <c r="L19" s="1"/>
      <c r="M19" s="1"/>
    </row>
    <row r="20" spans="1:13" ht="15">
      <c r="A20" s="1"/>
      <c r="B20" s="2" t="s">
        <v>178</v>
      </c>
      <c r="C20" s="1" t="s">
        <v>179</v>
      </c>
      <c r="D20" s="1"/>
      <c r="E20" s="1">
        <v>2</v>
      </c>
      <c r="F20" s="1"/>
      <c r="G20" s="1">
        <v>1</v>
      </c>
      <c r="H20" s="1">
        <v>330.66</v>
      </c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 t="s">
        <v>96</v>
      </c>
      <c r="K21" s="1"/>
      <c r="L21" s="1"/>
      <c r="M21" s="1"/>
    </row>
    <row r="22" spans="1:13" ht="15">
      <c r="A22" s="1"/>
      <c r="B22" s="1" t="s">
        <v>140</v>
      </c>
      <c r="C22" s="1" t="s">
        <v>357</v>
      </c>
      <c r="D22" s="1"/>
      <c r="E22" s="1"/>
      <c r="F22" s="1"/>
      <c r="G22" s="1"/>
      <c r="H22" s="1">
        <v>4020</v>
      </c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 t="s">
        <v>31</v>
      </c>
      <c r="L24" s="1">
        <f>SUM(L19:L23)</f>
        <v>0</v>
      </c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 t="s">
        <v>27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 t="s">
        <v>100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 t="s">
        <v>28</v>
      </c>
      <c r="H29" s="1">
        <f>SUM(H16:H28)</f>
        <v>4681.32</v>
      </c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>
        <v>4471.2</v>
      </c>
      <c r="F33" s="1" t="s">
        <v>163</v>
      </c>
      <c r="G33" s="1"/>
      <c r="H33" s="1">
        <v>7511.62</v>
      </c>
      <c r="I33" s="1"/>
      <c r="J33" s="1"/>
      <c r="K33" s="1"/>
      <c r="L33" s="1"/>
      <c r="M33" s="1"/>
    </row>
    <row r="34" spans="1:13" ht="15">
      <c r="A34" s="1"/>
      <c r="B34" s="1"/>
      <c r="C34" s="1" t="s">
        <v>29</v>
      </c>
      <c r="D34" s="1"/>
      <c r="E34" s="1"/>
      <c r="F34" s="1" t="s">
        <v>164</v>
      </c>
      <c r="G34" s="1"/>
      <c r="H34" s="1">
        <v>9926.06</v>
      </c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 t="s">
        <v>165</v>
      </c>
      <c r="G35" s="1"/>
      <c r="H35" s="1">
        <v>3085.13</v>
      </c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 t="s">
        <v>166</v>
      </c>
      <c r="G36" s="1"/>
      <c r="H36" s="1">
        <v>5097.17</v>
      </c>
      <c r="I36" s="1"/>
      <c r="J36" s="1"/>
      <c r="K36" s="1"/>
      <c r="L36" s="1"/>
      <c r="M36" s="1"/>
    </row>
    <row r="37" spans="1:13" ht="15">
      <c r="A37" s="1"/>
      <c r="B37" s="1"/>
      <c r="C37" s="1" t="s">
        <v>33</v>
      </c>
      <c r="D37" s="1"/>
      <c r="E37" s="1"/>
      <c r="F37" s="1" t="s">
        <v>34</v>
      </c>
      <c r="G37" s="1">
        <v>7621.61</v>
      </c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167</v>
      </c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 t="s">
        <v>84</v>
      </c>
      <c r="D39" s="1"/>
      <c r="E39" s="1"/>
      <c r="F39" s="1"/>
      <c r="G39" s="1" t="s">
        <v>168</v>
      </c>
      <c r="H39" s="1">
        <v>2548.58</v>
      </c>
      <c r="I39" s="1"/>
      <c r="J39" s="1"/>
      <c r="K39" s="1"/>
      <c r="L39" s="1"/>
      <c r="M39" s="1"/>
    </row>
    <row r="40" spans="1:13" ht="15">
      <c r="A40" s="1"/>
      <c r="B40" s="1"/>
      <c r="C40" s="1" t="s">
        <v>357</v>
      </c>
      <c r="D40" s="1"/>
      <c r="E40" s="1"/>
      <c r="F40" s="1"/>
      <c r="G40" s="1">
        <v>4020</v>
      </c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 t="s">
        <v>37</v>
      </c>
      <c r="D42" s="1"/>
      <c r="E42" s="1"/>
      <c r="F42" s="1"/>
      <c r="G42" s="1" t="s">
        <v>169</v>
      </c>
      <c r="H42" s="1">
        <v>1743.77</v>
      </c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 t="s">
        <v>31</v>
      </c>
      <c r="H45" s="1">
        <f>SUM(H29:H44)</f>
        <v>34593.65</v>
      </c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 t="s">
        <v>38</v>
      </c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5" ht="15">
      <c r="D50" t="s">
        <v>39</v>
      </c>
      <c r="E50" t="s">
        <v>40</v>
      </c>
    </row>
    <row r="51" ht="15">
      <c r="D51" t="s">
        <v>41</v>
      </c>
    </row>
    <row r="52" ht="15">
      <c r="G52" t="s">
        <v>80</v>
      </c>
    </row>
    <row r="60" ht="15">
      <c r="F60" t="s">
        <v>42</v>
      </c>
    </row>
    <row r="66" spans="8:10" ht="15">
      <c r="H66" t="s">
        <v>43</v>
      </c>
      <c r="J66" t="s">
        <v>173</v>
      </c>
    </row>
    <row r="67" spans="9:10" ht="15">
      <c r="I67" t="s">
        <v>174</v>
      </c>
      <c r="J67" t="s">
        <v>71</v>
      </c>
    </row>
    <row r="68" spans="7:10" ht="15">
      <c r="G68">
        <v>4471.2</v>
      </c>
      <c r="J68" t="s">
        <v>182</v>
      </c>
    </row>
    <row r="70" spans="7:18" ht="15">
      <c r="G70" s="1" t="s">
        <v>45</v>
      </c>
      <c r="H70" s="1" t="s">
        <v>46</v>
      </c>
      <c r="I70" s="1"/>
      <c r="J70" s="1"/>
      <c r="K70" s="1" t="s">
        <v>47</v>
      </c>
      <c r="L70" s="1" t="s">
        <v>48</v>
      </c>
      <c r="N70" s="1" t="s">
        <v>16</v>
      </c>
      <c r="O70" s="1"/>
      <c r="P70" s="1"/>
      <c r="Q70" s="1"/>
      <c r="R70" s="1"/>
    </row>
    <row r="71" spans="7:18" ht="15.75" thickBot="1">
      <c r="G71" s="3">
        <v>1</v>
      </c>
      <c r="H71" s="4" t="s">
        <v>49</v>
      </c>
      <c r="I71" s="3"/>
      <c r="J71" s="3"/>
      <c r="K71" s="3" t="s">
        <v>50</v>
      </c>
      <c r="L71" s="3">
        <v>52761.63</v>
      </c>
      <c r="N71" s="8" t="s">
        <v>21</v>
      </c>
      <c r="O71" s="1" t="s">
        <v>22</v>
      </c>
      <c r="P71" s="1" t="s">
        <v>23</v>
      </c>
      <c r="Q71" s="1" t="s">
        <v>24</v>
      </c>
      <c r="R71" s="1" t="s">
        <v>25</v>
      </c>
    </row>
    <row r="72" spans="7:18" ht="15.75" thickBot="1">
      <c r="G72" s="1"/>
      <c r="H72" s="1"/>
      <c r="I72" s="1"/>
      <c r="J72" s="1"/>
      <c r="K72" s="1"/>
      <c r="L72" s="1"/>
      <c r="N72" s="10"/>
      <c r="O72" s="7"/>
      <c r="P72" s="1"/>
      <c r="Q72" s="1"/>
      <c r="R72" s="1"/>
    </row>
    <row r="73" spans="7:18" ht="15">
      <c r="G73" s="3">
        <v>2</v>
      </c>
      <c r="H73" s="4" t="s">
        <v>51</v>
      </c>
      <c r="I73" s="3"/>
      <c r="J73" s="3"/>
      <c r="K73" s="3" t="s">
        <v>50</v>
      </c>
      <c r="L73" s="3">
        <v>42469.75</v>
      </c>
      <c r="N73" s="9"/>
      <c r="O73" s="1"/>
      <c r="P73" s="1"/>
      <c r="Q73" s="1"/>
      <c r="R73" s="1"/>
    </row>
    <row r="74" spans="7:18" ht="15">
      <c r="G74" s="1">
        <v>3</v>
      </c>
      <c r="H74" s="1" t="s">
        <v>52</v>
      </c>
      <c r="I74" s="1"/>
      <c r="J74" s="1"/>
      <c r="K74" s="1" t="s">
        <v>50</v>
      </c>
      <c r="L74" s="1"/>
      <c r="N74" s="1"/>
      <c r="O74" s="1"/>
      <c r="P74" s="1"/>
      <c r="Q74" s="1"/>
      <c r="R74" s="1"/>
    </row>
    <row r="75" spans="7:18" ht="15">
      <c r="G75" s="1">
        <v>4</v>
      </c>
      <c r="H75" s="5" t="s">
        <v>53</v>
      </c>
      <c r="I75" s="1"/>
      <c r="J75" s="1"/>
      <c r="K75" s="1" t="s">
        <v>50</v>
      </c>
      <c r="L75" s="1">
        <v>34593.65</v>
      </c>
      <c r="N75" s="1"/>
      <c r="O75" s="1" t="s">
        <v>96</v>
      </c>
      <c r="P75" s="1"/>
      <c r="Q75" s="1"/>
      <c r="R75" s="1"/>
    </row>
    <row r="76" spans="7:18" ht="15">
      <c r="G76" s="1"/>
      <c r="H76" s="5" t="s">
        <v>11</v>
      </c>
      <c r="I76" s="1"/>
      <c r="J76" s="1"/>
      <c r="K76" s="1"/>
      <c r="L76" s="1"/>
      <c r="N76" s="1"/>
      <c r="O76" s="1"/>
      <c r="P76" s="1"/>
      <c r="Q76" s="1"/>
      <c r="R76" s="1"/>
    </row>
    <row r="77" spans="7:18" ht="15">
      <c r="G77" s="1">
        <v>1.68</v>
      </c>
      <c r="H77" s="1" t="s">
        <v>150</v>
      </c>
      <c r="I77" s="1" t="s">
        <v>151</v>
      </c>
      <c r="J77" s="1"/>
      <c r="K77" s="1" t="s">
        <v>50</v>
      </c>
      <c r="L77" s="1">
        <v>7511.62</v>
      </c>
      <c r="N77" s="1"/>
      <c r="O77" s="1"/>
      <c r="P77" s="1"/>
      <c r="Q77" s="1"/>
      <c r="R77" s="1"/>
    </row>
    <row r="78" spans="7:18" ht="15">
      <c r="G78" s="1">
        <v>2.22</v>
      </c>
      <c r="H78" s="1" t="s">
        <v>152</v>
      </c>
      <c r="I78" s="1"/>
      <c r="J78" s="1"/>
      <c r="K78" s="1" t="s">
        <v>50</v>
      </c>
      <c r="L78" s="1"/>
      <c r="N78" s="1"/>
      <c r="O78" s="1"/>
      <c r="P78" s="1" t="s">
        <v>31</v>
      </c>
      <c r="Q78" s="1">
        <f>SUM(Q73:Q77)</f>
        <v>0</v>
      </c>
      <c r="R78" s="1"/>
    </row>
    <row r="79" spans="7:18" ht="15">
      <c r="G79" s="1"/>
      <c r="H79" s="1" t="s">
        <v>153</v>
      </c>
      <c r="I79" s="1"/>
      <c r="J79" s="1"/>
      <c r="K79" s="1" t="s">
        <v>50</v>
      </c>
      <c r="L79" s="1">
        <v>9926.06</v>
      </c>
      <c r="N79" s="1"/>
      <c r="O79" s="1"/>
      <c r="P79" s="1"/>
      <c r="Q79" s="1"/>
      <c r="R79" s="1"/>
    </row>
    <row r="80" spans="7:18" ht="15">
      <c r="G80" s="1">
        <v>0.69</v>
      </c>
      <c r="H80" s="1" t="s">
        <v>154</v>
      </c>
      <c r="I80" s="1"/>
      <c r="J80" s="1"/>
      <c r="K80" s="1" t="s">
        <v>50</v>
      </c>
      <c r="L80" s="1"/>
      <c r="N80" s="1"/>
      <c r="O80" s="1"/>
      <c r="P80" s="1"/>
      <c r="Q80" s="1"/>
      <c r="R80" s="1"/>
    </row>
    <row r="81" spans="7:18" ht="15">
      <c r="G81" s="1"/>
      <c r="H81" s="1" t="s">
        <v>155</v>
      </c>
      <c r="I81" s="1"/>
      <c r="J81" s="1"/>
      <c r="K81" s="1"/>
      <c r="L81" s="1">
        <v>3085.13</v>
      </c>
      <c r="N81" s="1"/>
      <c r="O81" s="1"/>
      <c r="P81" s="1"/>
      <c r="Q81" s="1"/>
      <c r="R81" s="1"/>
    </row>
    <row r="82" spans="7:18" ht="15">
      <c r="G82" s="1">
        <v>1.14</v>
      </c>
      <c r="H82" s="1" t="s">
        <v>156</v>
      </c>
      <c r="I82" s="1"/>
      <c r="J82" s="1"/>
      <c r="K82" s="1"/>
      <c r="L82" s="1"/>
      <c r="N82" s="1"/>
      <c r="O82" s="1"/>
      <c r="P82" s="1"/>
      <c r="Q82" s="1"/>
      <c r="R82" s="1"/>
    </row>
    <row r="83" spans="7:18" ht="15">
      <c r="G83" s="1"/>
      <c r="H83" s="1" t="s">
        <v>157</v>
      </c>
      <c r="I83" s="1"/>
      <c r="J83" s="1" t="s">
        <v>158</v>
      </c>
      <c r="K83" s="1"/>
      <c r="L83" s="1">
        <v>5097.17</v>
      </c>
      <c r="N83" s="1"/>
      <c r="O83" s="1"/>
      <c r="P83" s="1"/>
      <c r="Q83" s="1"/>
      <c r="R83" s="1"/>
    </row>
    <row r="84" spans="7:18" ht="15">
      <c r="G84" s="1">
        <v>0.57</v>
      </c>
      <c r="H84" s="1" t="s">
        <v>154</v>
      </c>
      <c r="I84" s="1"/>
      <c r="J84" s="1"/>
      <c r="K84" s="1"/>
      <c r="L84" s="1">
        <v>2548.58</v>
      </c>
      <c r="N84" s="1"/>
      <c r="O84" s="1"/>
      <c r="P84" s="1"/>
      <c r="Q84" s="1"/>
      <c r="R84" s="1"/>
    </row>
    <row r="85" spans="7:18" ht="15">
      <c r="G85" s="1"/>
      <c r="H85" s="1" t="s">
        <v>159</v>
      </c>
      <c r="I85" s="1"/>
      <c r="J85" s="1"/>
      <c r="K85" s="1"/>
      <c r="L85" s="1"/>
      <c r="N85" s="1"/>
      <c r="O85" s="1"/>
      <c r="P85" s="1"/>
      <c r="Q85" s="1"/>
      <c r="R85" s="1"/>
    </row>
    <row r="86" spans="7:18" ht="15">
      <c r="G86" s="1">
        <v>0.39</v>
      </c>
      <c r="H86" s="11" t="s">
        <v>160</v>
      </c>
      <c r="I86" s="1"/>
      <c r="J86" s="1"/>
      <c r="K86" s="1" t="s">
        <v>50</v>
      </c>
      <c r="L86" s="1">
        <v>1743.77</v>
      </c>
      <c r="N86" s="1"/>
      <c r="O86" s="1"/>
      <c r="P86" s="1"/>
      <c r="Q86" s="1"/>
      <c r="R86" s="1"/>
    </row>
    <row r="87" spans="7:18" ht="15">
      <c r="G87" s="1"/>
      <c r="H87" s="5" t="s">
        <v>61</v>
      </c>
      <c r="I87" s="1"/>
      <c r="J87" s="1"/>
      <c r="K87" s="1"/>
      <c r="L87" s="1"/>
      <c r="N87" s="1"/>
      <c r="O87" s="1"/>
      <c r="P87" s="1"/>
      <c r="Q87" s="1"/>
      <c r="R87" s="1"/>
    </row>
    <row r="88" spans="7:18" ht="15">
      <c r="G88" s="1"/>
      <c r="H88" s="1" t="s">
        <v>357</v>
      </c>
      <c r="I88" s="1"/>
      <c r="J88" s="1"/>
      <c r="K88" s="1"/>
      <c r="L88" s="1">
        <v>4020</v>
      </c>
      <c r="N88" s="1"/>
      <c r="O88" s="1"/>
      <c r="P88" s="1"/>
      <c r="Q88" s="1"/>
      <c r="R88" s="1"/>
    </row>
    <row r="89" spans="7:18" ht="15">
      <c r="G89" s="1"/>
      <c r="H89" s="1" t="s">
        <v>176</v>
      </c>
      <c r="I89" s="1"/>
      <c r="J89" s="1" t="s">
        <v>177</v>
      </c>
      <c r="K89" s="1"/>
      <c r="L89" s="1">
        <v>330.66</v>
      </c>
      <c r="N89" s="1"/>
      <c r="O89" s="1"/>
      <c r="P89" s="1"/>
      <c r="Q89" s="1"/>
      <c r="R89" s="1"/>
    </row>
    <row r="90" spans="7:18" ht="15">
      <c r="G90" s="1"/>
      <c r="H90" s="1" t="s">
        <v>179</v>
      </c>
      <c r="I90" s="1"/>
      <c r="J90" s="1"/>
      <c r="K90" s="1"/>
      <c r="L90" s="1">
        <v>330.66</v>
      </c>
      <c r="N90" s="1"/>
      <c r="O90" s="1"/>
      <c r="P90" s="1"/>
      <c r="Q90" s="1"/>
      <c r="R90" s="1"/>
    </row>
    <row r="91" spans="7:18" ht="15"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</row>
    <row r="92" spans="7:18" ht="15">
      <c r="G92" s="1"/>
      <c r="H92" s="1" t="s">
        <v>63</v>
      </c>
      <c r="I92" s="1"/>
      <c r="J92" s="1"/>
      <c r="K92" s="1" t="s">
        <v>50</v>
      </c>
      <c r="L92" s="1"/>
      <c r="N92" s="1"/>
      <c r="O92" s="1"/>
      <c r="P92" s="1"/>
      <c r="Q92" s="1"/>
      <c r="R92" s="1"/>
    </row>
    <row r="93" spans="7:18" ht="15">
      <c r="G93" s="1"/>
      <c r="H93" s="1" t="s">
        <v>64</v>
      </c>
      <c r="I93" s="1"/>
      <c r="J93" s="1"/>
      <c r="K93" s="1"/>
      <c r="L93" s="1"/>
      <c r="N93" s="1"/>
      <c r="O93" s="1"/>
      <c r="P93" s="1"/>
      <c r="Q93" s="1"/>
      <c r="R93" s="1"/>
    </row>
    <row r="94" spans="7:18" ht="15">
      <c r="G94" s="1">
        <v>6</v>
      </c>
      <c r="H94" s="1" t="s">
        <v>65</v>
      </c>
      <c r="I94" s="1"/>
      <c r="J94" s="1"/>
      <c r="K94" s="1" t="s">
        <v>50</v>
      </c>
      <c r="L94" s="1">
        <v>43209.55</v>
      </c>
      <c r="N94" s="1"/>
      <c r="O94" s="1"/>
      <c r="P94" s="1"/>
      <c r="Q94" s="1"/>
      <c r="R94" s="1"/>
    </row>
    <row r="95" spans="7:18" ht="15">
      <c r="G95" s="1">
        <v>7</v>
      </c>
      <c r="H95" s="1" t="s">
        <v>66</v>
      </c>
      <c r="I95" s="1"/>
      <c r="J95" s="1"/>
      <c r="K95" s="1" t="s">
        <v>50</v>
      </c>
      <c r="L95" s="1"/>
      <c r="N95" s="1"/>
      <c r="O95" s="1"/>
      <c r="P95" s="1"/>
      <c r="Q95" s="1"/>
      <c r="R95" s="1"/>
    </row>
    <row r="96" spans="7:18" ht="15">
      <c r="G96" s="1">
        <v>8</v>
      </c>
      <c r="H96" s="1" t="s">
        <v>51</v>
      </c>
      <c r="I96" s="1"/>
      <c r="J96" s="1"/>
      <c r="K96" s="1" t="s">
        <v>50</v>
      </c>
      <c r="L96" s="1"/>
      <c r="N96" s="1"/>
      <c r="O96" s="1"/>
      <c r="P96" s="1"/>
      <c r="Q96" s="1"/>
      <c r="R96" s="1"/>
    </row>
    <row r="97" spans="7:18" ht="15">
      <c r="G97" s="1">
        <v>9</v>
      </c>
      <c r="H97" s="1" t="s">
        <v>67</v>
      </c>
      <c r="I97" s="1"/>
      <c r="J97" s="1"/>
      <c r="K97" s="1" t="s">
        <v>50</v>
      </c>
      <c r="L97" s="1"/>
      <c r="N97" s="1"/>
      <c r="O97" s="1"/>
      <c r="P97" s="1"/>
      <c r="Q97" s="1"/>
      <c r="R97" s="1"/>
    </row>
    <row r="98" spans="7:18" ht="15">
      <c r="G98" s="1">
        <v>10</v>
      </c>
      <c r="H98" s="1" t="s">
        <v>68</v>
      </c>
      <c r="I98" s="1"/>
      <c r="J98" s="1"/>
      <c r="K98" s="1" t="s">
        <v>50</v>
      </c>
      <c r="L98" s="1">
        <v>51085.65</v>
      </c>
      <c r="N98" s="1"/>
      <c r="O98" s="1"/>
      <c r="P98" s="1"/>
      <c r="Q98" s="1"/>
      <c r="R98" s="1"/>
    </row>
    <row r="99" ht="15">
      <c r="I99" t="s">
        <v>69</v>
      </c>
    </row>
    <row r="100" ht="15">
      <c r="I100" t="s">
        <v>70</v>
      </c>
    </row>
    <row r="101" spans="7:12" ht="15">
      <c r="G101" s="1" t="s">
        <v>135</v>
      </c>
      <c r="H101" s="1" t="s">
        <v>136</v>
      </c>
      <c r="I101" s="1" t="s">
        <v>137</v>
      </c>
      <c r="J101" s="1" t="s">
        <v>138</v>
      </c>
      <c r="K101" s="1"/>
      <c r="L101" s="1" t="s">
        <v>139</v>
      </c>
    </row>
    <row r="102" spans="7:12" ht="15">
      <c r="G102" s="1" t="s">
        <v>133</v>
      </c>
      <c r="H102" s="1"/>
      <c r="I102" s="1"/>
      <c r="J102" s="1">
        <v>2593.14</v>
      </c>
      <c r="K102" s="1"/>
      <c r="L102" s="1">
        <v>3159.81</v>
      </c>
    </row>
    <row r="103" spans="7:12" ht="15">
      <c r="G103" s="1" t="s">
        <v>162</v>
      </c>
      <c r="H103" s="1">
        <v>3159.81</v>
      </c>
      <c r="I103" s="1">
        <v>5754.45</v>
      </c>
      <c r="J103" s="1">
        <v>4159.35</v>
      </c>
      <c r="K103" s="1"/>
      <c r="L103" s="1">
        <v>4754.91</v>
      </c>
    </row>
    <row r="104" spans="7:12" ht="15">
      <c r="G104" s="1" t="s">
        <v>180</v>
      </c>
      <c r="H104" s="1">
        <v>4754.91</v>
      </c>
      <c r="I104" s="1">
        <v>5754.6</v>
      </c>
      <c r="J104" s="1">
        <v>4638.66</v>
      </c>
      <c r="K104" s="1"/>
      <c r="L104" s="1">
        <v>5870.85</v>
      </c>
    </row>
  </sheetData>
  <sheetProtection/>
  <printOptions/>
  <pageMargins left="0.7086614173228347" right="0.7086614173228347" top="0.22" bottom="0.33" header="0.2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R111"/>
  <sheetViews>
    <sheetView zoomScalePageLayoutView="0" workbookViewId="0" topLeftCell="C24">
      <selection activeCell="Q72" sqref="Q72"/>
    </sheetView>
  </sheetViews>
  <sheetFormatPr defaultColWidth="9.140625" defaultRowHeight="15"/>
  <cols>
    <col min="1" max="1" width="12.421875" style="0" customWidth="1"/>
    <col min="2" max="2" width="12.140625" style="0" customWidth="1"/>
    <col min="5" max="5" width="11.00390625" style="0" customWidth="1"/>
    <col min="10" max="10" width="11.8515625" style="0" customWidth="1"/>
  </cols>
  <sheetData>
    <row r="3" ht="15">
      <c r="A3" t="s">
        <v>183</v>
      </c>
    </row>
    <row r="7" spans="1:8" ht="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/>
    </row>
    <row r="8" spans="1:8" ht="15">
      <c r="A8" s="1"/>
      <c r="B8" s="1" t="s">
        <v>6</v>
      </c>
      <c r="C8" s="1"/>
      <c r="D8" s="1"/>
      <c r="E8" s="1" t="s">
        <v>7</v>
      </c>
      <c r="F8" s="1" t="s">
        <v>8</v>
      </c>
      <c r="G8" s="1" t="s">
        <v>9</v>
      </c>
      <c r="H8" s="1"/>
    </row>
    <row r="9" spans="1:8" ht="15">
      <c r="A9" s="1" t="s">
        <v>10</v>
      </c>
      <c r="B9" s="1">
        <v>45974.23</v>
      </c>
      <c r="C9" s="1">
        <v>22848.39</v>
      </c>
      <c r="D9" s="1">
        <v>22895.19</v>
      </c>
      <c r="E9" s="1"/>
      <c r="F9" s="1">
        <v>22895.19</v>
      </c>
      <c r="G9" s="1">
        <v>45927.43</v>
      </c>
      <c r="H9" s="1"/>
    </row>
    <row r="10" spans="1:8" ht="15">
      <c r="A10" s="1" t="s">
        <v>11</v>
      </c>
      <c r="B10" s="1">
        <v>37976.21</v>
      </c>
      <c r="C10" s="1">
        <v>29913.22</v>
      </c>
      <c r="D10" s="1">
        <v>28942.74</v>
      </c>
      <c r="E10" s="1"/>
      <c r="F10" s="1">
        <f>SUM(D10:E10)</f>
        <v>28942.74</v>
      </c>
      <c r="G10" s="1">
        <v>38946.68</v>
      </c>
      <c r="H10" s="1"/>
    </row>
    <row r="11" spans="1:10" ht="15">
      <c r="A11" s="1" t="s">
        <v>12</v>
      </c>
      <c r="B11" s="1">
        <v>0</v>
      </c>
      <c r="C11" s="3">
        <f>SUM(C9:C10)</f>
        <v>52761.61</v>
      </c>
      <c r="D11" s="1"/>
      <c r="E11" s="1"/>
      <c r="F11" s="3">
        <f>SUM(F9:F10)</f>
        <v>51837.93</v>
      </c>
      <c r="G11" s="1"/>
      <c r="H11" s="1"/>
      <c r="J11" t="s">
        <v>77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 t="s">
        <v>13</v>
      </c>
      <c r="C16" s="1" t="s">
        <v>14</v>
      </c>
      <c r="D16" s="1"/>
      <c r="E16" s="1" t="s">
        <v>15</v>
      </c>
      <c r="F16" s="1"/>
      <c r="G16" s="1"/>
      <c r="H16" s="1"/>
      <c r="I16" s="1" t="s">
        <v>16</v>
      </c>
      <c r="J16" s="1"/>
      <c r="K16" s="1"/>
      <c r="L16" s="1"/>
      <c r="M16" s="1"/>
    </row>
    <row r="17" spans="1:13" ht="15.75" thickBot="1">
      <c r="A17" s="1"/>
      <c r="B17" s="1"/>
      <c r="C17" s="1"/>
      <c r="D17" s="1"/>
      <c r="E17" s="1" t="s">
        <v>17</v>
      </c>
      <c r="F17" s="1" t="s">
        <v>18</v>
      </c>
      <c r="G17" s="1" t="s">
        <v>19</v>
      </c>
      <c r="H17" s="1" t="s">
        <v>20</v>
      </c>
      <c r="I17" s="8" t="s">
        <v>21</v>
      </c>
      <c r="J17" s="1" t="s">
        <v>22</v>
      </c>
      <c r="K17" s="1" t="s">
        <v>23</v>
      </c>
      <c r="L17" s="1" t="s">
        <v>24</v>
      </c>
      <c r="M17" s="1" t="s">
        <v>25</v>
      </c>
    </row>
    <row r="18" spans="1:13" ht="15.75" thickBot="1">
      <c r="A18" s="1"/>
      <c r="B18" s="1" t="s">
        <v>185</v>
      </c>
      <c r="C18" s="1" t="s">
        <v>186</v>
      </c>
      <c r="D18" s="1"/>
      <c r="E18" s="1"/>
      <c r="F18" s="1"/>
      <c r="G18" s="1"/>
      <c r="H18" s="6">
        <v>16968</v>
      </c>
      <c r="I18" s="10"/>
      <c r="J18" s="7"/>
      <c r="K18" s="1"/>
      <c r="L18" s="1"/>
      <c r="M18" s="1"/>
    </row>
    <row r="19" spans="1:13" ht="15">
      <c r="A19" s="1"/>
      <c r="B19" s="1"/>
      <c r="C19" s="1" t="s">
        <v>187</v>
      </c>
      <c r="D19" s="1"/>
      <c r="E19" s="1"/>
      <c r="F19" s="1"/>
      <c r="G19" s="1"/>
      <c r="H19" s="1"/>
      <c r="I19" s="9"/>
      <c r="J19" s="1"/>
      <c r="K19" s="1"/>
      <c r="L19" s="1"/>
      <c r="M19" s="1"/>
    </row>
    <row r="20" spans="1:13" ht="15">
      <c r="A20" s="1"/>
      <c r="B20" s="2" t="s">
        <v>188</v>
      </c>
      <c r="C20" s="1" t="s">
        <v>189</v>
      </c>
      <c r="D20" s="1"/>
      <c r="E20" s="1"/>
      <c r="F20" s="1"/>
      <c r="G20" s="1"/>
      <c r="H20" s="1">
        <v>309.48</v>
      </c>
      <c r="I20" s="1"/>
      <c r="J20" s="1"/>
      <c r="K20" s="1"/>
      <c r="L20" s="1"/>
      <c r="M20" s="1"/>
    </row>
    <row r="21" spans="1:13" ht="15">
      <c r="A21" s="1"/>
      <c r="B21" s="1" t="s">
        <v>188</v>
      </c>
      <c r="C21" s="1" t="s">
        <v>186</v>
      </c>
      <c r="D21" s="1"/>
      <c r="E21" s="1"/>
      <c r="F21" s="1"/>
      <c r="G21" s="1"/>
      <c r="H21" s="1">
        <v>50904</v>
      </c>
      <c r="I21" s="1"/>
      <c r="J21" s="1" t="s">
        <v>96</v>
      </c>
      <c r="K21" s="1"/>
      <c r="L21" s="1"/>
      <c r="M21" s="1"/>
    </row>
    <row r="22" spans="1:13" ht="15">
      <c r="A22" s="1"/>
      <c r="B22" s="1"/>
      <c r="C22" s="1" t="s">
        <v>187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 t="s">
        <v>190</v>
      </c>
      <c r="C23" s="1" t="s">
        <v>189</v>
      </c>
      <c r="D23" s="1"/>
      <c r="E23" s="1"/>
      <c r="F23" s="1"/>
      <c r="G23" s="1"/>
      <c r="H23" s="1">
        <v>795</v>
      </c>
      <c r="I23" s="1"/>
      <c r="J23" s="1"/>
      <c r="K23" s="1"/>
      <c r="L23" s="1"/>
      <c r="M23" s="1"/>
    </row>
    <row r="24" spans="1:13" ht="15">
      <c r="A24" s="1"/>
      <c r="B24" s="1"/>
      <c r="C24" s="1" t="s">
        <v>357</v>
      </c>
      <c r="D24" s="1"/>
      <c r="E24" s="1"/>
      <c r="F24" s="1"/>
      <c r="G24" s="1">
        <v>3693</v>
      </c>
      <c r="H24" s="1">
        <v>3011</v>
      </c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31</v>
      </c>
      <c r="L26" s="1">
        <f>SUM(L19:L25)</f>
        <v>0</v>
      </c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 t="s">
        <v>27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 t="s">
        <v>191</v>
      </c>
      <c r="C30" s="1" t="s">
        <v>192</v>
      </c>
      <c r="D30" s="1"/>
      <c r="E30" s="1"/>
      <c r="F30" s="1"/>
      <c r="G30" s="1"/>
      <c r="H30" s="1">
        <v>8278.27</v>
      </c>
      <c r="I30" s="1"/>
      <c r="J30" s="1"/>
      <c r="K30" s="1"/>
      <c r="L30" s="1"/>
      <c r="M30" s="1"/>
    </row>
    <row r="31" spans="1:13" ht="15">
      <c r="A31" s="1"/>
      <c r="B31" s="1"/>
      <c r="C31" s="1" t="s">
        <v>193</v>
      </c>
      <c r="D31" s="1"/>
      <c r="E31" s="1"/>
      <c r="F31" s="1"/>
      <c r="G31" s="1" t="s">
        <v>28</v>
      </c>
      <c r="H31" s="1">
        <f>SUM(H16:H30)</f>
        <v>80265.75</v>
      </c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>
        <v>4471.2</v>
      </c>
      <c r="F35" s="1" t="s">
        <v>163</v>
      </c>
      <c r="G35" s="1"/>
      <c r="H35" s="1">
        <v>7511.62</v>
      </c>
      <c r="I35" s="1"/>
      <c r="J35" s="1"/>
      <c r="K35" s="1"/>
      <c r="L35" s="1"/>
      <c r="M35" s="1"/>
    </row>
    <row r="36" spans="1:13" ht="15">
      <c r="A36" s="1"/>
      <c r="B36" s="1"/>
      <c r="C36" s="1" t="s">
        <v>29</v>
      </c>
      <c r="D36" s="1"/>
      <c r="E36" s="1"/>
      <c r="F36" s="1" t="s">
        <v>164</v>
      </c>
      <c r="G36" s="1"/>
      <c r="H36" s="1">
        <v>9926.06</v>
      </c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 t="s">
        <v>165</v>
      </c>
      <c r="G37" s="1"/>
      <c r="H37" s="1">
        <v>3085.13</v>
      </c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 t="s">
        <v>166</v>
      </c>
      <c r="G38" s="1"/>
      <c r="H38" s="1">
        <v>5097.17</v>
      </c>
      <c r="I38" s="1"/>
      <c r="J38" s="1"/>
      <c r="K38" s="1"/>
      <c r="L38" s="1"/>
      <c r="M38" s="1"/>
    </row>
    <row r="39" spans="1:13" ht="15">
      <c r="A39" s="1"/>
      <c r="B39" s="1"/>
      <c r="C39" s="1" t="s">
        <v>33</v>
      </c>
      <c r="D39" s="1"/>
      <c r="E39" s="1"/>
      <c r="F39" s="1" t="s">
        <v>34</v>
      </c>
      <c r="G39" s="1">
        <v>7621.61</v>
      </c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 t="s">
        <v>167</v>
      </c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 t="s">
        <v>84</v>
      </c>
      <c r="D41" s="1"/>
      <c r="E41" s="1"/>
      <c r="F41" s="1"/>
      <c r="G41" s="1" t="s">
        <v>168</v>
      </c>
      <c r="H41" s="1">
        <v>2548.58</v>
      </c>
      <c r="I41" s="1"/>
      <c r="J41" s="1"/>
      <c r="K41" s="1"/>
      <c r="L41" s="1"/>
      <c r="M41" s="1"/>
    </row>
    <row r="42" spans="1:13" ht="15">
      <c r="A42" s="1"/>
      <c r="B42" s="1"/>
      <c r="C42" s="1" t="s">
        <v>357</v>
      </c>
      <c r="D42" s="1"/>
      <c r="E42" s="1"/>
      <c r="F42" s="1"/>
      <c r="G42" s="1">
        <v>4020</v>
      </c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 t="s">
        <v>37</v>
      </c>
      <c r="D44" s="1"/>
      <c r="E44" s="1"/>
      <c r="F44" s="1"/>
      <c r="G44" s="1" t="s">
        <v>169</v>
      </c>
      <c r="H44" s="1">
        <v>1743.77</v>
      </c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 t="s">
        <v>31</v>
      </c>
      <c r="H47" s="1">
        <f>SUM(H31:H46)</f>
        <v>110178.08</v>
      </c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 t="s">
        <v>38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5" ht="15">
      <c r="D52" t="s">
        <v>39</v>
      </c>
      <c r="E52" t="s">
        <v>40</v>
      </c>
    </row>
    <row r="53" ht="15">
      <c r="D53" t="s">
        <v>41</v>
      </c>
    </row>
    <row r="54" ht="15">
      <c r="G54" t="s">
        <v>80</v>
      </c>
    </row>
    <row r="62" ht="15">
      <c r="F62" t="s">
        <v>42</v>
      </c>
    </row>
    <row r="68" spans="8:10" ht="15">
      <c r="H68" t="s">
        <v>43</v>
      </c>
      <c r="J68" t="s">
        <v>173</v>
      </c>
    </row>
    <row r="69" spans="9:10" ht="15">
      <c r="I69" t="s">
        <v>174</v>
      </c>
      <c r="J69" t="s">
        <v>71</v>
      </c>
    </row>
    <row r="70" spans="7:10" ht="15">
      <c r="G70">
        <v>4471.2</v>
      </c>
      <c r="J70" t="s">
        <v>195</v>
      </c>
    </row>
    <row r="72" spans="7:18" ht="15">
      <c r="G72" s="1" t="s">
        <v>45</v>
      </c>
      <c r="H72" s="1" t="s">
        <v>46</v>
      </c>
      <c r="I72" s="1"/>
      <c r="J72" s="1"/>
      <c r="K72" s="1" t="s">
        <v>47</v>
      </c>
      <c r="L72" s="1" t="s">
        <v>48</v>
      </c>
      <c r="N72" s="1" t="s">
        <v>16</v>
      </c>
      <c r="O72" s="1"/>
      <c r="P72" s="1"/>
      <c r="Q72" s="1"/>
      <c r="R72" s="1"/>
    </row>
    <row r="73" spans="7:18" ht="15.75" thickBot="1">
      <c r="G73" s="3">
        <v>1</v>
      </c>
      <c r="H73" s="4" t="s">
        <v>49</v>
      </c>
      <c r="I73" s="3"/>
      <c r="J73" s="3"/>
      <c r="K73" s="3" t="s">
        <v>50</v>
      </c>
      <c r="L73" s="3">
        <v>52761.61</v>
      </c>
      <c r="N73" s="8" t="s">
        <v>21</v>
      </c>
      <c r="O73" s="1" t="s">
        <v>22</v>
      </c>
      <c r="P73" s="1" t="s">
        <v>23</v>
      </c>
      <c r="Q73" s="1" t="s">
        <v>24</v>
      </c>
      <c r="R73" s="1" t="s">
        <v>25</v>
      </c>
    </row>
    <row r="74" spans="7:18" ht="15.75" thickBot="1">
      <c r="G74" s="1"/>
      <c r="H74" s="1"/>
      <c r="I74" s="1"/>
      <c r="J74" s="1"/>
      <c r="K74" s="1"/>
      <c r="L74" s="1"/>
      <c r="N74" s="10"/>
      <c r="O74" s="7"/>
      <c r="P74" s="1"/>
      <c r="Q74" s="1"/>
      <c r="R74" s="1"/>
    </row>
    <row r="75" spans="7:18" ht="15">
      <c r="G75" s="3">
        <v>2</v>
      </c>
      <c r="H75" s="4" t="s">
        <v>51</v>
      </c>
      <c r="I75" s="3"/>
      <c r="J75" s="3"/>
      <c r="K75" s="3" t="s">
        <v>50</v>
      </c>
      <c r="L75" s="3">
        <v>51837.93</v>
      </c>
      <c r="N75" s="9"/>
      <c r="O75" s="1"/>
      <c r="P75" s="1"/>
      <c r="Q75" s="1"/>
      <c r="R75" s="1"/>
    </row>
    <row r="76" spans="7:18" ht="15">
      <c r="G76" s="1">
        <v>3</v>
      </c>
      <c r="H76" s="1" t="s">
        <v>52</v>
      </c>
      <c r="I76" s="1"/>
      <c r="J76" s="1"/>
      <c r="K76" s="1" t="s">
        <v>50</v>
      </c>
      <c r="L76" s="1"/>
      <c r="N76" s="1"/>
      <c r="O76" s="1"/>
      <c r="P76" s="1"/>
      <c r="Q76" s="1"/>
      <c r="R76" s="1"/>
    </row>
    <row r="77" spans="7:18" ht="15">
      <c r="G77" s="1">
        <v>4</v>
      </c>
      <c r="H77" s="5" t="s">
        <v>53</v>
      </c>
      <c r="I77" s="1"/>
      <c r="J77" s="1"/>
      <c r="K77" s="1" t="s">
        <v>50</v>
      </c>
      <c r="L77" s="1">
        <v>110178.08</v>
      </c>
      <c r="N77" s="1"/>
      <c r="O77" s="1" t="s">
        <v>96</v>
      </c>
      <c r="P77" s="1"/>
      <c r="Q77" s="1"/>
      <c r="R77" s="1"/>
    </row>
    <row r="78" spans="7:18" ht="15">
      <c r="G78" s="1"/>
      <c r="H78" s="5" t="s">
        <v>11</v>
      </c>
      <c r="I78" s="1"/>
      <c r="J78" s="1"/>
      <c r="K78" s="1"/>
      <c r="L78" s="1"/>
      <c r="N78" s="1"/>
      <c r="O78" s="1"/>
      <c r="P78" s="1"/>
      <c r="Q78" s="1"/>
      <c r="R78" s="1"/>
    </row>
    <row r="79" spans="7:18" ht="15">
      <c r="G79" s="1">
        <v>1.68</v>
      </c>
      <c r="H79" s="1" t="s">
        <v>150</v>
      </c>
      <c r="I79" s="1" t="s">
        <v>151</v>
      </c>
      <c r="J79" s="1"/>
      <c r="K79" s="1" t="s">
        <v>50</v>
      </c>
      <c r="L79" s="1">
        <v>7511.62</v>
      </c>
      <c r="N79" s="1"/>
      <c r="O79" s="1"/>
      <c r="P79" s="1"/>
      <c r="Q79" s="1"/>
      <c r="R79" s="1"/>
    </row>
    <row r="80" spans="7:18" ht="15">
      <c r="G80" s="1">
        <v>2.22</v>
      </c>
      <c r="H80" s="1" t="s">
        <v>152</v>
      </c>
      <c r="I80" s="1"/>
      <c r="J80" s="1"/>
      <c r="K80" s="1" t="s">
        <v>50</v>
      </c>
      <c r="L80" s="1"/>
      <c r="N80" s="1"/>
      <c r="O80" s="1"/>
      <c r="P80" s="1" t="s">
        <v>31</v>
      </c>
      <c r="Q80" s="1">
        <f>SUM(Q75:Q79)</f>
        <v>0</v>
      </c>
      <c r="R80" s="1"/>
    </row>
    <row r="81" spans="7:18" ht="15">
      <c r="G81" s="1"/>
      <c r="H81" s="1" t="s">
        <v>153</v>
      </c>
      <c r="I81" s="1"/>
      <c r="J81" s="1"/>
      <c r="K81" s="1" t="s">
        <v>50</v>
      </c>
      <c r="L81" s="1">
        <v>9926.06</v>
      </c>
      <c r="N81" s="1"/>
      <c r="O81" s="1"/>
      <c r="P81" s="1"/>
      <c r="Q81" s="1"/>
      <c r="R81" s="1"/>
    </row>
    <row r="82" spans="7:18" ht="15">
      <c r="G82" s="1">
        <v>0.69</v>
      </c>
      <c r="H82" s="1" t="s">
        <v>154</v>
      </c>
      <c r="I82" s="1"/>
      <c r="J82" s="1"/>
      <c r="K82" s="1" t="s">
        <v>50</v>
      </c>
      <c r="L82" s="1"/>
      <c r="N82" s="1"/>
      <c r="O82" s="1"/>
      <c r="P82" s="1"/>
      <c r="Q82" s="1"/>
      <c r="R82" s="1"/>
    </row>
    <row r="83" spans="7:18" ht="15">
      <c r="G83" s="1"/>
      <c r="H83" s="1" t="s">
        <v>155</v>
      </c>
      <c r="I83" s="1"/>
      <c r="J83" s="1"/>
      <c r="K83" s="1"/>
      <c r="L83" s="1">
        <v>3085.13</v>
      </c>
      <c r="N83" s="1"/>
      <c r="O83" s="1"/>
      <c r="P83" s="1"/>
      <c r="Q83" s="1"/>
      <c r="R83" s="1"/>
    </row>
    <row r="84" spans="7:18" ht="15">
      <c r="G84" s="1">
        <v>1.14</v>
      </c>
      <c r="H84" s="1" t="s">
        <v>156</v>
      </c>
      <c r="I84" s="1"/>
      <c r="J84" s="1"/>
      <c r="K84" s="1"/>
      <c r="L84" s="1"/>
      <c r="N84" s="1"/>
      <c r="O84" s="1"/>
      <c r="P84" s="1"/>
      <c r="Q84" s="1"/>
      <c r="R84" s="1"/>
    </row>
    <row r="85" spans="7:18" ht="15">
      <c r="G85" s="1"/>
      <c r="H85" s="1" t="s">
        <v>157</v>
      </c>
      <c r="I85" s="1"/>
      <c r="J85" s="1" t="s">
        <v>158</v>
      </c>
      <c r="K85" s="1"/>
      <c r="L85" s="1">
        <v>5097.17</v>
      </c>
      <c r="N85" s="1"/>
      <c r="O85" s="1"/>
      <c r="P85" s="1"/>
      <c r="Q85" s="1"/>
      <c r="R85" s="1"/>
    </row>
    <row r="86" spans="7:18" ht="15">
      <c r="G86" s="1">
        <v>0.57</v>
      </c>
      <c r="H86" s="1" t="s">
        <v>154</v>
      </c>
      <c r="I86" s="1"/>
      <c r="J86" s="1"/>
      <c r="K86" s="1"/>
      <c r="L86" s="1">
        <v>2548.58</v>
      </c>
      <c r="N86" s="1"/>
      <c r="O86" s="1"/>
      <c r="P86" s="1"/>
      <c r="Q86" s="1"/>
      <c r="R86" s="1"/>
    </row>
    <row r="87" spans="7:18" ht="15">
      <c r="G87" s="1"/>
      <c r="H87" s="1" t="s">
        <v>159</v>
      </c>
      <c r="I87" s="1"/>
      <c r="J87" s="1"/>
      <c r="K87" s="1"/>
      <c r="L87" s="1"/>
      <c r="N87" s="1"/>
      <c r="O87" s="1"/>
      <c r="P87" s="1"/>
      <c r="Q87" s="1"/>
      <c r="R87" s="1"/>
    </row>
    <row r="88" spans="7:18" ht="15">
      <c r="G88" s="1">
        <v>0.39</v>
      </c>
      <c r="H88" s="11" t="s">
        <v>160</v>
      </c>
      <c r="I88" s="1"/>
      <c r="J88" s="1"/>
      <c r="K88" s="1" t="s">
        <v>50</v>
      </c>
      <c r="L88" s="1">
        <v>1743.77</v>
      </c>
      <c r="N88" s="1"/>
      <c r="O88" s="1"/>
      <c r="P88" s="1"/>
      <c r="Q88" s="1"/>
      <c r="R88" s="1"/>
    </row>
    <row r="89" spans="7:18" ht="15">
      <c r="G89" s="1"/>
      <c r="H89" s="5" t="s">
        <v>61</v>
      </c>
      <c r="I89" s="1"/>
      <c r="J89" s="1"/>
      <c r="K89" s="1"/>
      <c r="L89" s="1">
        <v>80265.75</v>
      </c>
      <c r="N89" s="1"/>
      <c r="O89" s="1"/>
      <c r="P89" s="1"/>
      <c r="Q89" s="1"/>
      <c r="R89" s="1"/>
    </row>
    <row r="90" spans="7:18" ht="15">
      <c r="G90" s="1"/>
      <c r="H90" s="5"/>
      <c r="I90" s="1">
        <v>28</v>
      </c>
      <c r="J90" s="1">
        <v>654</v>
      </c>
      <c r="K90" s="1" t="s">
        <v>184</v>
      </c>
      <c r="L90" s="1"/>
      <c r="N90" s="1"/>
      <c r="O90" s="1"/>
      <c r="P90" s="1"/>
      <c r="Q90" s="1"/>
      <c r="R90" s="1"/>
    </row>
    <row r="91" spans="7:18" ht="15">
      <c r="G91" s="1"/>
      <c r="H91" s="1" t="s">
        <v>357</v>
      </c>
      <c r="I91" s="1"/>
      <c r="J91" s="1"/>
      <c r="K91" s="1">
        <v>3693</v>
      </c>
      <c r="L91" s="1">
        <v>3011</v>
      </c>
      <c r="N91" s="1"/>
      <c r="O91" s="1"/>
      <c r="P91" s="1"/>
      <c r="Q91" s="1"/>
      <c r="R91" s="1"/>
    </row>
    <row r="92" spans="7:18" ht="15">
      <c r="G92" s="1"/>
      <c r="H92" s="1" t="s">
        <v>186</v>
      </c>
      <c r="I92" s="1"/>
      <c r="J92" s="1" t="s">
        <v>187</v>
      </c>
      <c r="K92" s="1"/>
      <c r="L92" s="6">
        <v>16968</v>
      </c>
      <c r="N92" s="1"/>
      <c r="O92" s="1"/>
      <c r="P92" s="1"/>
      <c r="Q92" s="1"/>
      <c r="R92" s="1"/>
    </row>
    <row r="93" spans="7:18" ht="15">
      <c r="G93" s="1"/>
      <c r="H93" s="1" t="s">
        <v>189</v>
      </c>
      <c r="I93" s="1"/>
      <c r="J93" s="1"/>
      <c r="K93" s="1"/>
      <c r="L93" s="1">
        <v>309.48</v>
      </c>
      <c r="N93" s="1"/>
      <c r="O93" s="1"/>
      <c r="P93" s="1"/>
      <c r="Q93" s="1"/>
      <c r="R93" s="1"/>
    </row>
    <row r="94" spans="7:18" ht="15">
      <c r="G94" s="1"/>
      <c r="H94" s="1" t="s">
        <v>186</v>
      </c>
      <c r="I94" s="1"/>
      <c r="J94" s="1" t="s">
        <v>187</v>
      </c>
      <c r="K94" s="1"/>
      <c r="L94" s="1">
        <v>50904</v>
      </c>
      <c r="N94" s="1"/>
      <c r="O94" s="1"/>
      <c r="P94" s="1"/>
      <c r="Q94" s="1"/>
      <c r="R94" s="1"/>
    </row>
    <row r="95" spans="7:18" ht="15">
      <c r="G95" s="1"/>
      <c r="H95" s="1" t="s">
        <v>189</v>
      </c>
      <c r="I95" s="1"/>
      <c r="J95" s="1"/>
      <c r="K95" s="1"/>
      <c r="L95" s="1">
        <v>795</v>
      </c>
      <c r="N95" s="1"/>
      <c r="O95" s="1"/>
      <c r="P95" s="1"/>
      <c r="Q95" s="1"/>
      <c r="R95" s="1"/>
    </row>
    <row r="96" spans="7:18" ht="15">
      <c r="G96" s="1"/>
      <c r="H96" s="1" t="s">
        <v>192</v>
      </c>
      <c r="I96" s="1"/>
      <c r="J96" s="1" t="s">
        <v>193</v>
      </c>
      <c r="K96" s="1"/>
      <c r="L96" s="1">
        <v>8278.27</v>
      </c>
      <c r="N96" s="1"/>
      <c r="O96" s="1"/>
      <c r="P96" s="1"/>
      <c r="Q96" s="1"/>
      <c r="R96" s="1"/>
    </row>
    <row r="97" spans="7:18" ht="15"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</row>
    <row r="98" spans="7:18" ht="15">
      <c r="G98" s="1"/>
      <c r="H98" s="1" t="s">
        <v>63</v>
      </c>
      <c r="I98" s="1"/>
      <c r="J98" s="1"/>
      <c r="K98" s="1" t="s">
        <v>50</v>
      </c>
      <c r="L98" s="1"/>
      <c r="N98" s="1"/>
      <c r="O98" s="1"/>
      <c r="P98" s="1"/>
      <c r="Q98" s="1"/>
      <c r="R98" s="1"/>
    </row>
    <row r="99" spans="7:18" ht="15">
      <c r="G99" s="1"/>
      <c r="H99" s="1" t="s">
        <v>64</v>
      </c>
      <c r="I99" s="1"/>
      <c r="J99" s="1"/>
      <c r="K99" s="1"/>
      <c r="L99" s="1"/>
      <c r="N99" s="1"/>
      <c r="O99" s="1"/>
      <c r="P99" s="1"/>
      <c r="Q99" s="1"/>
      <c r="R99" s="1"/>
    </row>
    <row r="100" spans="7:18" ht="15">
      <c r="G100" s="1">
        <v>6</v>
      </c>
      <c r="H100" s="1" t="s">
        <v>65</v>
      </c>
      <c r="I100" s="1"/>
      <c r="J100" s="1"/>
      <c r="K100" s="1" t="s">
        <v>50</v>
      </c>
      <c r="L100" s="1">
        <v>51085.65</v>
      </c>
      <c r="N100" s="1"/>
      <c r="O100" s="1"/>
      <c r="P100" s="1"/>
      <c r="Q100" s="1"/>
      <c r="R100" s="1"/>
    </row>
    <row r="101" spans="7:18" ht="15">
      <c r="G101" s="1">
        <v>7</v>
      </c>
      <c r="H101" s="1" t="s">
        <v>66</v>
      </c>
      <c r="I101" s="1"/>
      <c r="J101" s="1"/>
      <c r="K101" s="1" t="s">
        <v>50</v>
      </c>
      <c r="L101" s="1"/>
      <c r="N101" s="1"/>
      <c r="O101" s="1"/>
      <c r="P101" s="1"/>
      <c r="Q101" s="1"/>
      <c r="R101" s="1"/>
    </row>
    <row r="102" spans="7:18" ht="15">
      <c r="G102" s="1">
        <v>8</v>
      </c>
      <c r="H102" s="1" t="s">
        <v>51</v>
      </c>
      <c r="I102" s="1"/>
      <c r="J102" s="1"/>
      <c r="K102" s="1" t="s">
        <v>50</v>
      </c>
      <c r="L102" s="1"/>
      <c r="N102" s="1"/>
      <c r="O102" s="1"/>
      <c r="P102" s="1"/>
      <c r="Q102" s="1"/>
      <c r="R102" s="1"/>
    </row>
    <row r="103" spans="7:18" ht="15">
      <c r="G103" s="1">
        <v>9</v>
      </c>
      <c r="H103" s="1" t="s">
        <v>67</v>
      </c>
      <c r="I103" s="1"/>
      <c r="J103" s="1"/>
      <c r="K103" s="1" t="s">
        <v>50</v>
      </c>
      <c r="L103" s="1">
        <v>7254.52</v>
      </c>
      <c r="N103" s="1"/>
      <c r="O103" s="1"/>
      <c r="P103" s="1"/>
      <c r="Q103" s="1"/>
      <c r="R103" s="1"/>
    </row>
    <row r="104" spans="7:18" ht="15">
      <c r="G104" s="1">
        <v>10</v>
      </c>
      <c r="H104" s="1" t="s">
        <v>68</v>
      </c>
      <c r="I104" s="1"/>
      <c r="J104" s="1"/>
      <c r="K104" s="1" t="s">
        <v>50</v>
      </c>
      <c r="L104" s="1"/>
      <c r="N104" s="1"/>
      <c r="O104" s="1"/>
      <c r="P104" s="1"/>
      <c r="Q104" s="1"/>
      <c r="R104" s="1"/>
    </row>
    <row r="105" ht="15">
      <c r="I105" t="s">
        <v>69</v>
      </c>
    </row>
    <row r="106" ht="15">
      <c r="I106" t="s">
        <v>70</v>
      </c>
    </row>
    <row r="107" spans="7:12" ht="15">
      <c r="G107" s="1" t="s">
        <v>135</v>
      </c>
      <c r="H107" s="1" t="s">
        <v>136</v>
      </c>
      <c r="I107" s="1" t="s">
        <v>137</v>
      </c>
      <c r="J107" s="1" t="s">
        <v>138</v>
      </c>
      <c r="K107" s="1"/>
      <c r="L107" s="1" t="s">
        <v>139</v>
      </c>
    </row>
    <row r="108" spans="7:12" ht="15">
      <c r="G108" s="1" t="s">
        <v>133</v>
      </c>
      <c r="H108" s="1"/>
      <c r="I108" s="1"/>
      <c r="J108" s="1">
        <v>2593.14</v>
      </c>
      <c r="K108" s="1"/>
      <c r="L108" s="1">
        <v>3159.81</v>
      </c>
    </row>
    <row r="109" spans="7:12" ht="15">
      <c r="G109" s="1" t="s">
        <v>162</v>
      </c>
      <c r="H109" s="1">
        <v>3159.81</v>
      </c>
      <c r="I109" s="1">
        <v>5754.45</v>
      </c>
      <c r="J109" s="1">
        <v>4159.35</v>
      </c>
      <c r="K109" s="1"/>
      <c r="L109" s="1">
        <v>4754.91</v>
      </c>
    </row>
    <row r="110" spans="7:12" ht="15">
      <c r="G110" s="1" t="s">
        <v>180</v>
      </c>
      <c r="H110" s="1">
        <v>4754.91</v>
      </c>
      <c r="I110" s="1">
        <v>5754.6</v>
      </c>
      <c r="J110" s="1">
        <v>4638.66</v>
      </c>
      <c r="K110" s="1"/>
      <c r="L110" s="1">
        <v>5870.85</v>
      </c>
    </row>
    <row r="111" spans="7:12" ht="15">
      <c r="G111" s="12" t="s">
        <v>194</v>
      </c>
      <c r="H111" s="1">
        <v>5870.85</v>
      </c>
      <c r="I111" s="1">
        <v>5754.56</v>
      </c>
      <c r="J111" s="12">
        <v>5931.56</v>
      </c>
      <c r="K111" s="1"/>
      <c r="L111" s="12">
        <v>5693.87</v>
      </c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2017-02-15T03:38:21Z</dcterms:modified>
  <cp:category/>
  <cp:version/>
  <cp:contentType/>
  <cp:contentStatus/>
</cp:coreProperties>
</file>