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725" yWindow="65401" windowWidth="15120" windowHeight="11760" tabRatio="373" firstSheet="67" activeTab="75"/>
  </bookViews>
  <sheets>
    <sheet name="дек2010г" sheetId="1" r:id="rId1"/>
    <sheet name="ноябрь" sheetId="2" r:id="rId2"/>
    <sheet name="10.2010г" sheetId="3" r:id="rId3"/>
    <sheet name="январь2011г" sheetId="4" r:id="rId4"/>
    <sheet name="февраль2011г" sheetId="5" r:id="rId5"/>
    <sheet name="март2011г" sheetId="6" r:id="rId6"/>
    <sheet name="апрель2011г" sheetId="7" r:id="rId7"/>
    <sheet name="май2011г" sheetId="8" r:id="rId8"/>
    <sheet name="июнь2011г" sheetId="9" r:id="rId9"/>
    <sheet name="июль2011г" sheetId="10" r:id="rId10"/>
    <sheet name="август2011г" sheetId="11" r:id="rId11"/>
    <sheet name="сент2011г" sheetId="12" r:id="rId12"/>
    <sheet name="окт2011г" sheetId="13" r:id="rId13"/>
    <sheet name="ноя2011г" sheetId="14" r:id="rId14"/>
    <sheet name="декаб2011г" sheetId="15" r:id="rId15"/>
    <sheet name="янв12" sheetId="16" r:id="rId16"/>
    <sheet name="февр2012г" sheetId="17" r:id="rId17"/>
    <sheet name="март2012г" sheetId="18" r:id="rId18"/>
    <sheet name="апр2012г" sheetId="19" r:id="rId19"/>
    <sheet name="май2012г" sheetId="20" r:id="rId20"/>
    <sheet name="июнь2012г" sheetId="21" r:id="rId21"/>
    <sheet name="июль2012г" sheetId="22" r:id="rId22"/>
    <sheet name="авг2012г" sheetId="23" r:id="rId23"/>
    <sheet name="сент2012г" sheetId="24" r:id="rId24"/>
    <sheet name="окт2012г" sheetId="25" r:id="rId25"/>
    <sheet name="нояб2012г" sheetId="26" r:id="rId26"/>
    <sheet name="декаб2012г" sheetId="27" r:id="rId27"/>
    <sheet name="январь2013г" sheetId="28" r:id="rId28"/>
    <sheet name="февраль2013г" sheetId="29" r:id="rId29"/>
    <sheet name="март2013г" sheetId="30" r:id="rId30"/>
    <sheet name="апрель2013г" sheetId="31" r:id="rId31"/>
    <sheet name="май2013г" sheetId="32" r:id="rId32"/>
    <sheet name="июнь2013г" sheetId="33" r:id="rId33"/>
    <sheet name="июль2013г" sheetId="34" r:id="rId34"/>
    <sheet name="август2013г" sheetId="35" r:id="rId35"/>
    <sheet name="сентябрь2013г" sheetId="36" r:id="rId36"/>
    <sheet name="окт 2013г" sheetId="37" r:id="rId37"/>
    <sheet name="11 13г" sheetId="38" r:id="rId38"/>
    <sheet name="12 13г" sheetId="39" r:id="rId39"/>
    <sheet name="01 14г" sheetId="40" r:id="rId40"/>
    <sheet name="02 14 г" sheetId="41" r:id="rId41"/>
    <sheet name="03 14 г" sheetId="42" r:id="rId42"/>
    <sheet name="04 14 г" sheetId="43" r:id="rId43"/>
    <sheet name="05 14 г" sheetId="44" r:id="rId44"/>
    <sheet name="06 14 г" sheetId="45" r:id="rId45"/>
    <sheet name="07 14 г" sheetId="46" r:id="rId46"/>
    <sheet name="08 14 г" sheetId="47" r:id="rId47"/>
    <sheet name="09 14 г" sheetId="48" r:id="rId48"/>
    <sheet name="10 14 г" sheetId="49" r:id="rId49"/>
    <sheet name="11 14 г" sheetId="50" r:id="rId50"/>
    <sheet name="12 14 г" sheetId="51" r:id="rId51"/>
    <sheet name="01 15 г" sheetId="52" r:id="rId52"/>
    <sheet name="02 15 г" sheetId="53" r:id="rId53"/>
    <sheet name="03 15 г" sheetId="54" r:id="rId54"/>
    <sheet name="04 15 г" sheetId="55" r:id="rId55"/>
    <sheet name="05 15 г" sheetId="56" r:id="rId56"/>
    <sheet name="06 15 г" sheetId="57" r:id="rId57"/>
    <sheet name="07 15 г" sheetId="58" r:id="rId58"/>
    <sheet name="08 15 г" sheetId="59" r:id="rId59"/>
    <sheet name="09 15 г" sheetId="60" r:id="rId60"/>
    <sheet name="10 15 г" sheetId="61" r:id="rId61"/>
    <sheet name="11 15 г" sheetId="62" r:id="rId62"/>
    <sheet name="12 15 г" sheetId="63" r:id="rId63"/>
    <sheet name="01 16 г" sheetId="64" r:id="rId64"/>
    <sheet name="02 16 г" sheetId="65" r:id="rId65"/>
    <sheet name="03 16 г" sheetId="66" r:id="rId66"/>
    <sheet name="04 16 г" sheetId="67" r:id="rId67"/>
    <sheet name="05 16 г" sheetId="68" r:id="rId68"/>
    <sheet name="06 16 г" sheetId="69" r:id="rId69"/>
    <sheet name="07 16 г" sheetId="70" r:id="rId70"/>
    <sheet name="08 16 г" sheetId="71" r:id="rId71"/>
    <sheet name="09 16 г" sheetId="72" r:id="rId72"/>
    <sheet name="10 16 г" sheetId="73" r:id="rId73"/>
    <sheet name="11 16 г" sheetId="74" r:id="rId74"/>
    <sheet name="12 16 г" sheetId="75" r:id="rId75"/>
    <sheet name="01 17 г" sheetId="76" r:id="rId76"/>
    <sheet name="07 14 г (2)" sheetId="77" state="hidden" r:id="rId77"/>
  </sheets>
  <externalReferences>
    <externalReference r:id="rId80"/>
    <externalReference r:id="rId81"/>
    <externalReference r:id="rId82"/>
  </externalReferences>
  <definedNames>
    <definedName name="_xlnm.Print_Area" localSheetId="39">'01 14г'!$A$35:$K$96</definedName>
    <definedName name="_xlnm.Print_Area" localSheetId="51">'01 15 г'!$A$35:$K$96</definedName>
    <definedName name="_xlnm.Print_Area" localSheetId="63">'01 16 г'!$A$35:$L$83</definedName>
    <definedName name="_xlnm.Print_Area" localSheetId="75">'01 17 г'!$A$35:$L$83</definedName>
    <definedName name="_xlnm.Print_Area" localSheetId="40">'02 14 г'!$A$35:$K$96</definedName>
    <definedName name="_xlnm.Print_Area" localSheetId="52">'02 15 г'!$A$35:$K$96</definedName>
    <definedName name="_xlnm.Print_Area" localSheetId="64">'02 16 г'!$A$35:$L$83</definedName>
    <definedName name="_xlnm.Print_Area" localSheetId="41">'03 14 г'!$A$35:$K$96</definedName>
    <definedName name="_xlnm.Print_Area" localSheetId="53">'03 15 г'!$A$35:$K$96</definedName>
    <definedName name="_xlnm.Print_Area" localSheetId="65">'03 16 г'!$A$35:$L$83</definedName>
    <definedName name="_xlnm.Print_Area" localSheetId="42">'04 14 г'!$A$35:$K$96</definedName>
    <definedName name="_xlnm.Print_Area" localSheetId="54">'04 15 г'!$A$35:$K$93</definedName>
    <definedName name="_xlnm.Print_Area" localSheetId="66">'04 16 г'!$A$35:$L$83</definedName>
    <definedName name="_xlnm.Print_Area" localSheetId="43">'05 14 г'!$A$35:$K$96</definedName>
    <definedName name="_xlnm.Print_Area" localSheetId="55">'05 15 г'!$A$35:$K$93</definedName>
    <definedName name="_xlnm.Print_Area" localSheetId="67">'05 16 г'!$A$35:$L$83</definedName>
    <definedName name="_xlnm.Print_Area" localSheetId="44">'06 14 г'!$A$35:$K$96</definedName>
    <definedName name="_xlnm.Print_Area" localSheetId="56">'06 15 г'!$A$35:$K$95</definedName>
    <definedName name="_xlnm.Print_Area" localSheetId="68">'06 16 г'!$A$35:$L$83</definedName>
    <definedName name="_xlnm.Print_Area" localSheetId="45">'07 14 г'!$A$35:$K$96</definedName>
    <definedName name="_xlnm.Print_Area" localSheetId="76">'07 14 г (2)'!$A$35:$K$96</definedName>
    <definedName name="_xlnm.Print_Area" localSheetId="57">'07 15 г'!$A$35:$K$95</definedName>
    <definedName name="_xlnm.Print_Area" localSheetId="69">'07 16 г'!$A$35:$L$83</definedName>
    <definedName name="_xlnm.Print_Area" localSheetId="46">'08 14 г'!$A$35:$K$96</definedName>
    <definedName name="_xlnm.Print_Area" localSheetId="58">'08 15 г'!$A$35:$L$83</definedName>
    <definedName name="_xlnm.Print_Area" localSheetId="70">'08 16 г'!$A$35:$L$83</definedName>
    <definedName name="_xlnm.Print_Area" localSheetId="47">'09 14 г'!$A$35:$K$96</definedName>
    <definedName name="_xlnm.Print_Area" localSheetId="59">'09 15 г'!$A$35:$L$83</definedName>
    <definedName name="_xlnm.Print_Area" localSheetId="71">'09 16 г'!$A$35:$L$83</definedName>
    <definedName name="_xlnm.Print_Area" localSheetId="48">'10 14 г'!$A$35:$K$96</definedName>
    <definedName name="_xlnm.Print_Area" localSheetId="60">'10 15 г'!$A$35:$L$83</definedName>
    <definedName name="_xlnm.Print_Area" localSheetId="72">'10 16 г'!$A$35:$L$83</definedName>
    <definedName name="_xlnm.Print_Area" localSheetId="37">'11 13г'!$A$35:$K$96</definedName>
    <definedName name="_xlnm.Print_Area" localSheetId="49">'11 14 г'!$A$35:$K$96</definedName>
    <definedName name="_xlnm.Print_Area" localSheetId="61">'11 15 г'!$A$35:$L$83</definedName>
    <definedName name="_xlnm.Print_Area" localSheetId="73">'11 16 г'!$A$35:$L$83</definedName>
    <definedName name="_xlnm.Print_Area" localSheetId="38">'12 13г'!$A$35:$K$96</definedName>
    <definedName name="_xlnm.Print_Area" localSheetId="50">'12 14 г'!$A$35:$K$96</definedName>
    <definedName name="_xlnm.Print_Area" localSheetId="62">'12 15 г'!$A$35:$L$83</definedName>
    <definedName name="_xlnm.Print_Area" localSheetId="74">'12 16 г'!$A$35:$L$83</definedName>
    <definedName name="_xlnm.Print_Area" localSheetId="36">'окт 2013г'!$A$35:$K$95</definedName>
  </definedNames>
  <calcPr fullCalcOnLoad="1"/>
</workbook>
</file>

<file path=xl/sharedStrings.xml><?xml version="1.0" encoding="utf-8"?>
<sst xmlns="http://schemas.openxmlformats.org/spreadsheetml/2006/main" count="9516" uniqueCount="618">
  <si>
    <t>ОООБелово Строй Гарант</t>
  </si>
  <si>
    <t xml:space="preserve">      Сальдо</t>
  </si>
  <si>
    <t>Начислено</t>
  </si>
  <si>
    <t>Оплачено</t>
  </si>
  <si>
    <t xml:space="preserve">  Оплачено</t>
  </si>
  <si>
    <t xml:space="preserve">   Всего</t>
  </si>
  <si>
    <t>Сальдо на конец</t>
  </si>
  <si>
    <t>на начало  м-ца</t>
  </si>
  <si>
    <t>льгот</t>
  </si>
  <si>
    <t>оплачено</t>
  </si>
  <si>
    <t>периода</t>
  </si>
  <si>
    <t>Тех. ремонт.</t>
  </si>
  <si>
    <t>Содержание</t>
  </si>
  <si>
    <t>ИТОГО:</t>
  </si>
  <si>
    <t xml:space="preserve"> Дата </t>
  </si>
  <si>
    <t xml:space="preserve">Краткое описание работ </t>
  </si>
  <si>
    <t xml:space="preserve"> Затрата    труда</t>
  </si>
  <si>
    <t xml:space="preserve">   Материалы</t>
  </si>
  <si>
    <t>Бригада</t>
  </si>
  <si>
    <t>ст-ть 1 час(руб)</t>
  </si>
  <si>
    <t xml:space="preserve">время </t>
  </si>
  <si>
    <t>Ст-ть работ(руб)</t>
  </si>
  <si>
    <t>нимен-е</t>
  </si>
  <si>
    <t>ед.изм</t>
  </si>
  <si>
    <t>кол-во</t>
  </si>
  <si>
    <t>цена в (руб)</t>
  </si>
  <si>
    <t>Стоим-ть(руб)</t>
  </si>
  <si>
    <t>2ч</t>
  </si>
  <si>
    <t>труба</t>
  </si>
  <si>
    <t>на 100</t>
  </si>
  <si>
    <t>муфта</t>
  </si>
  <si>
    <t>отвод</t>
  </si>
  <si>
    <t>итого</t>
  </si>
  <si>
    <t xml:space="preserve">                  электроцех</t>
  </si>
  <si>
    <t>установка эл.ламп.</t>
  </si>
  <si>
    <t>2чел</t>
  </si>
  <si>
    <t>электроды</t>
  </si>
  <si>
    <t>труба на 20</t>
  </si>
  <si>
    <t xml:space="preserve">Текущее и аварийное </t>
  </si>
  <si>
    <t>*1,33 *1,97</t>
  </si>
  <si>
    <t>к/гайка</t>
  </si>
  <si>
    <t>Уборка подъезда, обслуживание и уборка зем.участкак</t>
  </si>
  <si>
    <t>ремонт и осбл-е эл.сетей МОП</t>
  </si>
  <si>
    <t>*0,57</t>
  </si>
  <si>
    <t>зар/плата домкома</t>
  </si>
  <si>
    <t>прочие пасп.стол</t>
  </si>
  <si>
    <t>*0,32</t>
  </si>
  <si>
    <t>Всего затрат</t>
  </si>
  <si>
    <t>№ п/п</t>
  </si>
  <si>
    <t>Наименоваие</t>
  </si>
  <si>
    <t>ед .измерения</t>
  </si>
  <si>
    <t>сумма руб.</t>
  </si>
  <si>
    <t>Начисленно за месяц</t>
  </si>
  <si>
    <t>руб.</t>
  </si>
  <si>
    <t xml:space="preserve">      </t>
  </si>
  <si>
    <t>Оплаченно</t>
  </si>
  <si>
    <t>Задолженость</t>
  </si>
  <si>
    <t>Фактические затраты в т.ч.</t>
  </si>
  <si>
    <t>Уборка придомовой территории</t>
  </si>
  <si>
    <t>Услуги аварийно- диспетчерской службы</t>
  </si>
  <si>
    <t>поступило заявок</t>
  </si>
  <si>
    <t>шт</t>
  </si>
  <si>
    <t>выполнено заявок</t>
  </si>
  <si>
    <t>услуги паспортного стола, БЦКП</t>
  </si>
  <si>
    <t xml:space="preserve"> </t>
  </si>
  <si>
    <t>Текущий ремонт</t>
  </si>
  <si>
    <t xml:space="preserve"> перечисления с УК Сенат</t>
  </si>
  <si>
    <t>Остаток по дому фактический за месяц</t>
  </si>
  <si>
    <t>Накопления на капитальный ремонт</t>
  </si>
  <si>
    <t>Накоплено на начало месяца</t>
  </si>
  <si>
    <t>Задолженность на начало месяца</t>
  </si>
  <si>
    <t>Задолженность на конец месяца</t>
  </si>
  <si>
    <t>Накопленно на конец месяца</t>
  </si>
  <si>
    <t>Подпись уполномоченного:</t>
  </si>
  <si>
    <t>Дата:</t>
  </si>
  <si>
    <t>Киевская61</t>
  </si>
  <si>
    <t>Лицевой счет многоквартирного дома по адресу ул. Киевская, 61</t>
  </si>
  <si>
    <t>ноябрь   2010г</t>
  </si>
  <si>
    <t>за ноябрь  2010 года</t>
  </si>
  <si>
    <t>электроцех</t>
  </si>
  <si>
    <t xml:space="preserve">Текущее иаварийное </t>
  </si>
  <si>
    <t>*1,0*0,58</t>
  </si>
  <si>
    <t>*1,33*1,97</t>
  </si>
  <si>
    <t>частка</t>
  </si>
  <si>
    <t>обсужив-е и рем-т эл-я</t>
  </si>
  <si>
    <t>Зар/пл  домкома</t>
  </si>
  <si>
    <t>Лицевой счет</t>
  </si>
  <si>
    <t xml:space="preserve">Многоквартирного дома по адресу </t>
  </si>
  <si>
    <t>за октябрь месяц 2010 года</t>
  </si>
  <si>
    <t>руб</t>
  </si>
  <si>
    <t>ул. Киевская 61</t>
  </si>
  <si>
    <t>Обсужив-е ОООбелСтройГарант</t>
  </si>
  <si>
    <t xml:space="preserve">ул.Киевская 61   </t>
  </si>
  <si>
    <t>10.2010г</t>
  </si>
  <si>
    <t>установка свет-в</t>
  </si>
  <si>
    <t>РКУ-250</t>
  </si>
  <si>
    <t>10.2010г              гермитьизация примыкания</t>
  </si>
  <si>
    <t>бетон-й плиты кв45</t>
  </si>
  <si>
    <t>установка табличек</t>
  </si>
  <si>
    <t>замена канализации в подвале</t>
  </si>
  <si>
    <t>10,2010г</t>
  </si>
  <si>
    <t>сгон 15</t>
  </si>
  <si>
    <t>в сборе</t>
  </si>
  <si>
    <t>вентель 25</t>
  </si>
  <si>
    <t>рем-т системы отопл-я</t>
  </si>
  <si>
    <t>20.2010г</t>
  </si>
  <si>
    <t>замена стояка отопления</t>
  </si>
  <si>
    <t>кв,39</t>
  </si>
  <si>
    <t>/кобры/</t>
  </si>
  <si>
    <t>материалы</t>
  </si>
  <si>
    <t>11.2010г</t>
  </si>
  <si>
    <t>навеска замка</t>
  </si>
  <si>
    <t>смена остекления</t>
  </si>
  <si>
    <t>29.11.10г</t>
  </si>
  <si>
    <t>устройство ограж-ния</t>
  </si>
  <si>
    <t>контейнеров</t>
  </si>
  <si>
    <t>уст-ка  двер. полотно</t>
  </si>
  <si>
    <t>декабрь</t>
  </si>
  <si>
    <t>за декабрь  2010 года</t>
  </si>
  <si>
    <t>на 15</t>
  </si>
  <si>
    <t>вентель</t>
  </si>
  <si>
    <t>кислород</t>
  </si>
  <si>
    <t>ацителен</t>
  </si>
  <si>
    <t>27.12.10г</t>
  </si>
  <si>
    <t>замена стояка г/в</t>
  </si>
  <si>
    <t>в кв 1</t>
  </si>
  <si>
    <t>2.12.10г</t>
  </si>
  <si>
    <t>ревизия ВРУ, уст-ка</t>
  </si>
  <si>
    <t>элсчетчиков на мобщедом-е освещение</t>
  </si>
  <si>
    <t>22.12.10г</t>
  </si>
  <si>
    <t>уст-ка решетки</t>
  </si>
  <si>
    <t>2под-д  и5 под-д</t>
  </si>
  <si>
    <t>труба на 40</t>
  </si>
  <si>
    <t>24.12.2010г</t>
  </si>
  <si>
    <t>на 50</t>
  </si>
  <si>
    <t>на40</t>
  </si>
  <si>
    <t>кран в сборе</t>
  </si>
  <si>
    <t>сгон</t>
  </si>
  <si>
    <t>резьба</t>
  </si>
  <si>
    <t>проволока</t>
  </si>
  <si>
    <t>переврезка г/в 2й узел</t>
  </si>
  <si>
    <t>*1,58</t>
  </si>
  <si>
    <t>7.12.2010г</t>
  </si>
  <si>
    <t>обслуживание    и</t>
  </si>
  <si>
    <t>кап/рем</t>
  </si>
  <si>
    <t>н/сальдо</t>
  </si>
  <si>
    <t>начислен.</t>
  </si>
  <si>
    <t>оплата</t>
  </si>
  <si>
    <t>12.2010г</t>
  </si>
  <si>
    <t>к/сальдо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</si>
  <si>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</si>
  <si>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кв1</t>
  </si>
  <si>
    <t>набивка сальников</t>
  </si>
  <si>
    <t>кв 28</t>
  </si>
  <si>
    <t>25.01.11г</t>
  </si>
  <si>
    <t>*1,68</t>
  </si>
  <si>
    <t>*2,22</t>
  </si>
  <si>
    <t>*0,69</t>
  </si>
  <si>
    <t>*1,14</t>
  </si>
  <si>
    <t>*0,39</t>
  </si>
  <si>
    <t>01.2011г</t>
  </si>
  <si>
    <t>январь</t>
  </si>
  <si>
    <t>за январь  2011 года</t>
  </si>
  <si>
    <t>ул. Киевская, 61</t>
  </si>
  <si>
    <t xml:space="preserve">Лицевой счет многоквартирного дома по адресу </t>
  </si>
  <si>
    <t>уборка</t>
  </si>
  <si>
    <t>подъезда</t>
  </si>
  <si>
    <t>обслуживание и уборка придомовой</t>
  </si>
  <si>
    <t>территории и контейн-й площ-ки</t>
  </si>
  <si>
    <t xml:space="preserve">техобслуживание внутридом-х </t>
  </si>
  <si>
    <t>инженерных сетей</t>
  </si>
  <si>
    <t xml:space="preserve">аварийное обслуживание </t>
  </si>
  <si>
    <t xml:space="preserve"> внутридомовых</t>
  </si>
  <si>
    <t>сетей</t>
  </si>
  <si>
    <t xml:space="preserve">электросетей  </t>
  </si>
  <si>
    <t>прочие услуги</t>
  </si>
  <si>
    <t>17.02.11г</t>
  </si>
  <si>
    <t>установили заглушку</t>
  </si>
  <si>
    <t>3 под-д  подвал</t>
  </si>
  <si>
    <t>02,2011г</t>
  </si>
  <si>
    <t>март</t>
  </si>
  <si>
    <t>за март 2011 года</t>
  </si>
  <si>
    <t>10.03.11г</t>
  </si>
  <si>
    <t>гермитизация в кв.89</t>
  </si>
  <si>
    <t>кв.89</t>
  </si>
  <si>
    <t>балон</t>
  </si>
  <si>
    <t xml:space="preserve">замена канализации в </t>
  </si>
  <si>
    <t>подвале под.№1</t>
  </si>
  <si>
    <t>под-д №1</t>
  </si>
  <si>
    <t>труба 100</t>
  </si>
  <si>
    <t>м</t>
  </si>
  <si>
    <t>тройник</t>
  </si>
  <si>
    <t>заглушка</t>
  </si>
  <si>
    <t>манжет</t>
  </si>
  <si>
    <t>31.03.11г</t>
  </si>
  <si>
    <t>ремонт под-да №2</t>
  </si>
  <si>
    <t>26.03.11г</t>
  </si>
  <si>
    <t>гермитизация кв.43</t>
  </si>
  <si>
    <t>03,2011г</t>
  </si>
  <si>
    <t>за февраль 2011 года</t>
  </si>
  <si>
    <t>апрель</t>
  </si>
  <si>
    <t>04.2011г</t>
  </si>
  <si>
    <t>4.04.11г</t>
  </si>
  <si>
    <t>гермитизация кв.44</t>
  </si>
  <si>
    <t>известь</t>
  </si>
  <si>
    <t>21.04.11г</t>
  </si>
  <si>
    <t>распили и вывезли</t>
  </si>
  <si>
    <t>деревьев</t>
  </si>
  <si>
    <t>28.04.11г</t>
  </si>
  <si>
    <t>05.2011г</t>
  </si>
  <si>
    <t>запенили примыкание</t>
  </si>
  <si>
    <t>24.05.11г</t>
  </si>
  <si>
    <t>кв.28</t>
  </si>
  <si>
    <t>1105.11г</t>
  </si>
  <si>
    <t>завоз земли</t>
  </si>
  <si>
    <t>20.05.11г</t>
  </si>
  <si>
    <t>труба на 110</t>
  </si>
  <si>
    <t>5м</t>
  </si>
  <si>
    <t>крестовина</t>
  </si>
  <si>
    <t>переходник</t>
  </si>
  <si>
    <t>замена фановой трубы</t>
  </si>
  <si>
    <t>за май  2011 года</t>
  </si>
  <si>
    <t>06.2011г</t>
  </si>
  <si>
    <t>20.06.11г</t>
  </si>
  <si>
    <t>замена стояка х/в кв.50</t>
  </si>
  <si>
    <t>кв. 50</t>
  </si>
  <si>
    <t>труба на20</t>
  </si>
  <si>
    <t>труба на15</t>
  </si>
  <si>
    <t>кран шар</t>
  </si>
  <si>
    <t>а/усл</t>
  </si>
  <si>
    <t>07.2011г</t>
  </si>
  <si>
    <t>июнь</t>
  </si>
  <si>
    <t>за июнь 2011 года</t>
  </si>
  <si>
    <t>4.07.11г</t>
  </si>
  <si>
    <t>установка поручней</t>
  </si>
  <si>
    <t>заварили прутья на пролетах</t>
  </si>
  <si>
    <t>6.07.11г</t>
  </si>
  <si>
    <t>рем-т под-да №3</t>
  </si>
  <si>
    <t>за  апрель 2011 года</t>
  </si>
  <si>
    <t>за июль 2011 года</t>
  </si>
  <si>
    <t>08.2011г</t>
  </si>
  <si>
    <t>ремонт швов</t>
  </si>
  <si>
    <t>Остаток по кап/ рем</t>
  </si>
  <si>
    <t>август месяц  2011г</t>
  </si>
  <si>
    <t>август  месяц  2011г</t>
  </si>
  <si>
    <t>сентябрь месяц  2011г</t>
  </si>
  <si>
    <t>09.2011г</t>
  </si>
  <si>
    <t>ремонт меж-х швов</t>
  </si>
  <si>
    <t>16,08.</t>
  </si>
  <si>
    <t>установка кобры</t>
  </si>
  <si>
    <t>лампа дшт</t>
  </si>
  <si>
    <t>реле</t>
  </si>
  <si>
    <t>кап/р</t>
  </si>
  <si>
    <t>октябрь месяц  2011г</t>
  </si>
  <si>
    <t>10.2011г</t>
  </si>
  <si>
    <t>10.11г</t>
  </si>
  <si>
    <t>электромон</t>
  </si>
  <si>
    <t>11.2011г</t>
  </si>
  <si>
    <t>ремонт под-да №6</t>
  </si>
  <si>
    <t>ноябрь месяц  2011г</t>
  </si>
  <si>
    <t>уст-ка створок ниш</t>
  </si>
  <si>
    <t>12.2011г</t>
  </si>
  <si>
    <t>29.12.11г</t>
  </si>
  <si>
    <t>декабрь месяц  2011г</t>
  </si>
  <si>
    <t>Уборка подъезда, обслуживание и уборка зем.участка</t>
  </si>
  <si>
    <t>1.2012г</t>
  </si>
  <si>
    <t>Тек. ремонт.</t>
  </si>
  <si>
    <t>Начислено за месяц</t>
  </si>
  <si>
    <t xml:space="preserve"> Затраты    труда</t>
  </si>
  <si>
    <t>замена канал. В подвале</t>
  </si>
  <si>
    <t>замена кан. В подвале</t>
  </si>
  <si>
    <t>2.2012г</t>
  </si>
  <si>
    <t>февраль 2012г</t>
  </si>
  <si>
    <t xml:space="preserve"> перечисления </t>
  </si>
  <si>
    <t>Накоплено на начало месяца по т/р</t>
  </si>
  <si>
    <t>Накоплено на конец месяца по т/р</t>
  </si>
  <si>
    <t>с12.2010г</t>
  </si>
  <si>
    <t>март2012г</t>
  </si>
  <si>
    <t>март  2012г</t>
  </si>
  <si>
    <t>03.2012г</t>
  </si>
  <si>
    <t>ремонт системы г.в.с.</t>
  </si>
  <si>
    <t>3.2012г</t>
  </si>
  <si>
    <t>4.2012г</t>
  </si>
  <si>
    <t>042012г</t>
  </si>
  <si>
    <t>ремонт системы х.в.с.</t>
  </si>
  <si>
    <t>04.2012г</t>
  </si>
  <si>
    <t>ремонт  элементов ограждения</t>
  </si>
  <si>
    <t>апрель 2012г</t>
  </si>
  <si>
    <t>май 2012г</t>
  </si>
  <si>
    <t>5.2012г</t>
  </si>
  <si>
    <t>май2012г</t>
  </si>
  <si>
    <t>05.2012г</t>
  </si>
  <si>
    <t>ремонт системы хвс</t>
  </si>
  <si>
    <t>ремонт системы отопления/кв20/</t>
  </si>
  <si>
    <t>июнь  2012г</t>
  </si>
  <si>
    <t>6.2012г</t>
  </si>
  <si>
    <t>06.2012г</t>
  </si>
  <si>
    <t>ремонт системы отпление</t>
  </si>
  <si>
    <t>ремонт крыши</t>
  </si>
  <si>
    <t>июнь 2012г</t>
  </si>
  <si>
    <t>июль  2012г</t>
  </si>
  <si>
    <t>текущий ремонт</t>
  </si>
  <si>
    <t xml:space="preserve">содержание и обслуживание  </t>
  </si>
  <si>
    <t>общего имущества многоквартирного</t>
  </si>
  <si>
    <t>дома</t>
  </si>
  <si>
    <t>за 1 кв.м общей</t>
  </si>
  <si>
    <t>площади</t>
  </si>
  <si>
    <t>7.2012г</t>
  </si>
  <si>
    <t>07.2012г</t>
  </si>
  <si>
    <t>ремонт системы теплоснабжения</t>
  </si>
  <si>
    <t>тариф</t>
  </si>
  <si>
    <t>№ акта</t>
  </si>
  <si>
    <t>замена стояка    гвс  кв.72,75</t>
  </si>
  <si>
    <t>июль 2012г</t>
  </si>
  <si>
    <t>начисление</t>
  </si>
  <si>
    <t xml:space="preserve">  1,5руб.  за 1м2</t>
  </si>
  <si>
    <t xml:space="preserve">с12.2010г </t>
  </si>
  <si>
    <t>выполненные работы по гекущему ремонту за месяц</t>
  </si>
  <si>
    <t>Начисление  за месяц</t>
  </si>
  <si>
    <t xml:space="preserve">Лицевой счет   МКДпо адресу </t>
  </si>
  <si>
    <t>за 3 месяца 2012г</t>
  </si>
  <si>
    <t>август   2012г</t>
  </si>
  <si>
    <t>август 2012г</t>
  </si>
  <si>
    <t>8.2012г</t>
  </si>
  <si>
    <t>содержание и обслуживание</t>
  </si>
  <si>
    <r>
      <rPr>
        <b/>
        <sz val="11"/>
        <rFont val="Calibri"/>
        <family val="2"/>
      </rPr>
      <t xml:space="preserve">7,55 </t>
    </r>
    <r>
      <rPr>
        <sz val="11"/>
        <rFont val="Calibri"/>
        <family val="2"/>
      </rPr>
      <t>в том</t>
    </r>
  </si>
  <si>
    <t>числе</t>
  </si>
  <si>
    <t>фактич.</t>
  </si>
  <si>
    <t>тарифы</t>
  </si>
  <si>
    <t>9.2012г</t>
  </si>
  <si>
    <t>09.2012г</t>
  </si>
  <si>
    <t>окраска труб</t>
  </si>
  <si>
    <t>сентябрь   2012г</t>
  </si>
  <si>
    <t>10.2012г</t>
  </si>
  <si>
    <t>октябрь   2012г</t>
  </si>
  <si>
    <t>ноябрь   2012г</t>
  </si>
  <si>
    <t>11.2012г</t>
  </si>
  <si>
    <t>благоустройство /земля</t>
  </si>
  <si>
    <t>декабрь   2012г</t>
  </si>
  <si>
    <t>12.2012г</t>
  </si>
  <si>
    <t>теплоизоляция труб</t>
  </si>
  <si>
    <t>январь   2013г</t>
  </si>
  <si>
    <t>01.2013г</t>
  </si>
  <si>
    <t>ремонт продухов</t>
  </si>
  <si>
    <t>февраль 2013г</t>
  </si>
  <si>
    <t>февраль  2013г</t>
  </si>
  <si>
    <t>02.2013г</t>
  </si>
  <si>
    <t>03.2013г</t>
  </si>
  <si>
    <t>ремонт теплоснабжения   кв.19</t>
  </si>
  <si>
    <t>материалы адс</t>
  </si>
  <si>
    <t>март  2013г</t>
  </si>
  <si>
    <t xml:space="preserve">Лицевой счет   МКД    по адресу </t>
  </si>
  <si>
    <t>апрель 2013г 2013г</t>
  </si>
  <si>
    <t>041.2013г</t>
  </si>
  <si>
    <t>март2013г</t>
  </si>
  <si>
    <t xml:space="preserve">апрель2013г  </t>
  </si>
  <si>
    <t>04.2013г</t>
  </si>
  <si>
    <t>ремонт водоотведения</t>
  </si>
  <si>
    <t>3под-д</t>
  </si>
  <si>
    <t xml:space="preserve">май2013г </t>
  </si>
  <si>
    <t xml:space="preserve">май 2013г  </t>
  </si>
  <si>
    <t>05.2013г</t>
  </si>
  <si>
    <t xml:space="preserve">июнь 2013г </t>
  </si>
  <si>
    <t>06.2013г</t>
  </si>
  <si>
    <t>замена запорной арматуры кв.55,79</t>
  </si>
  <si>
    <t>ремонт теплоснабжения</t>
  </si>
  <si>
    <t>кв.44</t>
  </si>
  <si>
    <t>установка летнего водопровода</t>
  </si>
  <si>
    <t xml:space="preserve">июнь2013г  </t>
  </si>
  <si>
    <t xml:space="preserve">июль 2013г </t>
  </si>
  <si>
    <t xml:space="preserve">июль2013г  </t>
  </si>
  <si>
    <t>07.2013г</t>
  </si>
  <si>
    <t xml:space="preserve">август  2013г </t>
  </si>
  <si>
    <t xml:space="preserve">август 2013г  </t>
  </si>
  <si>
    <t>08.2013г</t>
  </si>
  <si>
    <t>08.2013Г</t>
  </si>
  <si>
    <t>РЕМОНТ ТЕПЛОСНАБЖЕНИЯ  КВ.16,19</t>
  </si>
  <si>
    <t xml:space="preserve">сентябрь 2013г </t>
  </si>
  <si>
    <t>09.2013г</t>
  </si>
  <si>
    <t xml:space="preserve">сентябрь  2013г  </t>
  </si>
  <si>
    <t>электромонтажные работы</t>
  </si>
  <si>
    <t>кв.36,63</t>
  </si>
  <si>
    <t>кв.19</t>
  </si>
  <si>
    <t>ул.Гастелло, 19</t>
  </si>
  <si>
    <t xml:space="preserve"> июль  2013г</t>
  </si>
  <si>
    <t>антена</t>
  </si>
  <si>
    <t>дата</t>
  </si>
  <si>
    <t>S     МКД</t>
  </si>
  <si>
    <t>ООО "БеловоСтройГарант"</t>
  </si>
  <si>
    <t>Сведения о состоянии лицевого счета</t>
  </si>
  <si>
    <t>Адрес:</t>
  </si>
  <si>
    <t>пгт.Новый-Городок, ул.Киевская, д.61</t>
  </si>
  <si>
    <t>Площадь:</t>
  </si>
  <si>
    <t>м2</t>
  </si>
  <si>
    <t>Месяц:</t>
  </si>
  <si>
    <t>октябрь</t>
  </si>
  <si>
    <t>2013г</t>
  </si>
  <si>
    <t>Тариф</t>
  </si>
  <si>
    <t>Фактич. расходы</t>
  </si>
  <si>
    <t>Фактич.остаток ("оплачено-расходы")</t>
  </si>
  <si>
    <t>Долг ("начисл.-оплач.")</t>
  </si>
  <si>
    <t>тр оплата</t>
  </si>
  <si>
    <t>с/с</t>
  </si>
  <si>
    <t>кр</t>
  </si>
  <si>
    <t>Содержание и текущий ремонт общего имущества многоквартирного дома</t>
  </si>
  <si>
    <t>в том числе:</t>
  </si>
  <si>
    <t>Капитальный ремонт</t>
  </si>
  <si>
    <t>Сумма</t>
  </si>
  <si>
    <t>1.</t>
  </si>
  <si>
    <t>Расходы за месяц всего, в т.ч.:</t>
  </si>
  <si>
    <t>1.1.</t>
  </si>
  <si>
    <t>Содержание:</t>
  </si>
  <si>
    <t>1.1.1.</t>
  </si>
  <si>
    <t>Уборка подъезда</t>
  </si>
  <si>
    <t>1.1.2.</t>
  </si>
  <si>
    <t>Обслуживание и уборка придомовой территории</t>
  </si>
  <si>
    <t>1.1.3.</t>
  </si>
  <si>
    <t>Техническое обслуживание внутридомовых инженерных и электрических сетей</t>
  </si>
  <si>
    <t>1.1.4.</t>
  </si>
  <si>
    <t>Аварийное обслуживание внутридомовых инженерных сетей</t>
  </si>
  <si>
    <t>1.1.5.</t>
  </si>
  <si>
    <t>Общехозяйственные</t>
  </si>
  <si>
    <t>1.2.</t>
  </si>
  <si>
    <t>Выполненные работы:</t>
  </si>
  <si>
    <t>Оплата ПСД</t>
  </si>
  <si>
    <t>Выполненные работы по текущему ремонту за месяц:</t>
  </si>
  <si>
    <t>-ремонт теплоснабжения</t>
  </si>
  <si>
    <t>-смена светильника</t>
  </si>
  <si>
    <t>-ремонт системы х.в.с.</t>
  </si>
  <si>
    <t>Остаток денежных средств на начало месяца</t>
  </si>
  <si>
    <t>тр</t>
  </si>
  <si>
    <t>Остаток денежных средств на конец месяца</t>
  </si>
  <si>
    <t>03,2013г</t>
  </si>
  <si>
    <t>,</t>
  </si>
  <si>
    <t>ноябрь</t>
  </si>
  <si>
    <t>-</t>
  </si>
  <si>
    <t>Выполненные работы и оказанные услуги за месяц всего, в т.ч.:</t>
  </si>
  <si>
    <t>Капитальный ремонт,руб.</t>
  </si>
  <si>
    <t>Н.сальдо</t>
  </si>
  <si>
    <t>К.сальдо</t>
  </si>
  <si>
    <t>Расходы</t>
  </si>
  <si>
    <t>начисл кр</t>
  </si>
  <si>
    <t>Выполненные работы по ремонту за месяц:</t>
  </si>
  <si>
    <t>-устройство козырьков-2</t>
  </si>
  <si>
    <t>2014 г</t>
  </si>
  <si>
    <t>н.сальдо</t>
  </si>
  <si>
    <t>начислено</t>
  </si>
  <si>
    <t>к.сальдо</t>
  </si>
  <si>
    <t>расход</t>
  </si>
  <si>
    <t>янв.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</si>
  <si>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</si>
  <si>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</si>
  <si>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</si>
  <si>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</si>
  <si>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</si>
  <si>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</si>
  <si>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</si>
  <si>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</si>
  <si>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</si>
  <si>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</si>
  <si>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</si>
  <si>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всего</t>
  </si>
  <si>
    <t>-ремонт швов</t>
  </si>
  <si>
    <t>февраль</t>
  </si>
  <si>
    <t>-замена запорной арматуры</t>
  </si>
  <si>
    <t>-электромонтажные работы</t>
  </si>
  <si>
    <t xml:space="preserve"> (в т.ч. - 97 195,23 финансирование со статьи КР)</t>
  </si>
  <si>
    <t xml:space="preserve">снять </t>
  </si>
  <si>
    <t>Исполнитель: гл.экономист Попова Е.О.</t>
  </si>
  <si>
    <t>тел.3-39-09</t>
  </si>
  <si>
    <t>Корректировка Кр</t>
  </si>
  <si>
    <t>-ремонт водоотведения</t>
  </si>
  <si>
    <t>-ремонт теплоснабжения (кв.83)</t>
  </si>
  <si>
    <t>-установка табличек</t>
  </si>
  <si>
    <t>-отсыпка щебнем</t>
  </si>
  <si>
    <t>-ремонт кирпичной кладки</t>
  </si>
  <si>
    <t>-ремонт теплоснабжения (кв.12)</t>
  </si>
  <si>
    <t>-ремонт бетонных крылец</t>
  </si>
  <si>
    <t>-покос травы</t>
  </si>
  <si>
    <t>-установка летнего водопровода</t>
  </si>
  <si>
    <t>июль</t>
  </si>
  <si>
    <t>-ремонт теплоснабжения(кв.25,36)</t>
  </si>
  <si>
    <t>Расходы*</t>
  </si>
  <si>
    <t>*расходы на работы по ремонту бетонных крылец(длит.снятие согласно протокола)</t>
  </si>
  <si>
    <t>Финансирование со статьи КР(согласно протокола)</t>
  </si>
  <si>
    <t>август</t>
  </si>
  <si>
    <t>-ремонт чердачного люка</t>
  </si>
  <si>
    <t>-ремонт продухов</t>
  </si>
  <si>
    <t>-ремонт теплоснабжения(кв.24)</t>
  </si>
  <si>
    <t>-ремонт водоотведения(кв.21,24,25)</t>
  </si>
  <si>
    <t>-ремонт асфальтобетонного покрытия</t>
  </si>
  <si>
    <t>*расходы на работы по ремонту бетонных крылец(длит.снятие согласно протокола) - 3991,75 руб.</t>
  </si>
  <si>
    <t>*расходы на эл.работы(длит.снятие согласно протокола) - 2972,88р.</t>
  </si>
  <si>
    <t>сентябрь</t>
  </si>
  <si>
    <t>*расходы КР за  эл.работы(длит.снятие) согласно протокола решения общего собрания.</t>
  </si>
  <si>
    <t>-ремонт крылец (2 шт.)</t>
  </si>
  <si>
    <t>-ремонт теплоснабжения  - 5,4 м (кв.53)</t>
  </si>
  <si>
    <t>Выполненные работы по ремонту общего имщества МКД за месяц:</t>
  </si>
  <si>
    <t>-ремонт теплоснабжения (кв.48) - 0,4 м</t>
  </si>
  <si>
    <t>-ремонт системы х.в.с.(кв.24) - 4,5 м</t>
  </si>
  <si>
    <t>долг н</t>
  </si>
  <si>
    <t>долг  к</t>
  </si>
  <si>
    <t>На начало меесяца</t>
  </si>
  <si>
    <t>На конец месяца</t>
  </si>
  <si>
    <t>Проверка</t>
  </si>
  <si>
    <t>Задолженность по оплате ТР</t>
  </si>
  <si>
    <t>Финансовый результат МКД на начало месяца</t>
  </si>
  <si>
    <t>Финансовый результат МКД на конец месяца</t>
  </si>
  <si>
    <t>-установка прибора учета х.в.с.</t>
  </si>
  <si>
    <t>1 узел</t>
  </si>
  <si>
    <t>-изг-ие и уст-ка металлической решетки</t>
  </si>
  <si>
    <t>-изготовление и установка мет.ограждений</t>
  </si>
  <si>
    <t>-установка замка</t>
  </si>
  <si>
    <t>2 шт.</t>
  </si>
  <si>
    <t>-ремонт теплоснабжения (кв.53)</t>
  </si>
  <si>
    <t>4,5 м</t>
  </si>
  <si>
    <t>-замена запорной арматуры (кв.11)</t>
  </si>
  <si>
    <t>-замена запорной арматуры (кв.42)</t>
  </si>
  <si>
    <t>2015 г</t>
  </si>
  <si>
    <t>-ремонт теплоснабжения (кв.11)</t>
  </si>
  <si>
    <t>3 м</t>
  </si>
  <si>
    <t>КР с ЕЗ</t>
  </si>
  <si>
    <t>р.</t>
  </si>
  <si>
    <t>1 шт.</t>
  </si>
  <si>
    <t>-замена выключателя</t>
  </si>
  <si>
    <t>-материалы</t>
  </si>
  <si>
    <t>пгт.Новый-Городок, ул.Гражданская, д.23</t>
  </si>
  <si>
    <t>Долг на начало месяца</t>
  </si>
  <si>
    <t>Фактич.расходы</t>
  </si>
  <si>
    <t>Фактический остаток</t>
  </si>
  <si>
    <t>Долг на конец месяца</t>
  </si>
  <si>
    <t>Долг н</t>
  </si>
  <si>
    <t>Долг к</t>
  </si>
  <si>
    <t>начисл ПСД</t>
  </si>
  <si>
    <t>Долг ПСД</t>
  </si>
  <si>
    <t>Жилые помещения, всего:</t>
  </si>
  <si>
    <t>Капитальный ремонт, руб.</t>
  </si>
  <si>
    <t>Техническое обслуживание внутридомовых инженерных и электрическихсетей</t>
  </si>
  <si>
    <t>Выполненные работы по  ремонту за месяц:</t>
  </si>
  <si>
    <t>ТР</t>
  </si>
  <si>
    <t>КР</t>
  </si>
  <si>
    <t>На начало месяца</t>
  </si>
  <si>
    <t>Задолженность по оплате(СС и ТР)</t>
  </si>
  <si>
    <t>Исполнитель:гл.экономист Попова Е.О.</t>
  </si>
  <si>
    <t>обс опл</t>
  </si>
  <si>
    <t>кр начисл</t>
  </si>
  <si>
    <t>кр опл</t>
  </si>
  <si>
    <t>-ремонт кровли</t>
  </si>
  <si>
    <t>-изготовление и установка лавочек</t>
  </si>
  <si>
    <t>-ремонт водоотведения (кв.76)</t>
  </si>
  <si>
    <t>-ремонт теплоснабжения (кв.5)</t>
  </si>
  <si>
    <t>-ремонт водоотведения (подвал)</t>
  </si>
  <si>
    <t>-изгот-е и усан-а песочницы, завоз песка, ремонт внут.водостоков</t>
  </si>
  <si>
    <t>-ремонт водоотведения (кв.18)</t>
  </si>
  <si>
    <t>Исполнитель:гл.экономист Лебедева А.В.</t>
  </si>
  <si>
    <t>Управление МКД</t>
  </si>
  <si>
    <t>-замена выключателей</t>
  </si>
  <si>
    <t>-ремонт теплоснабжения кв.39</t>
  </si>
  <si>
    <t>-ремонт теплоснабжения кв.1</t>
  </si>
  <si>
    <t>-ремонт теплоснабжения кв.48</t>
  </si>
  <si>
    <t>-ремонт плоской кровли кв.58</t>
  </si>
  <si>
    <t>Оплата ПСД*</t>
  </si>
  <si>
    <t>Расходы**</t>
  </si>
  <si>
    <t>**расходы КР (длит.снятие) согласно протокола решения общего собрания.</t>
  </si>
  <si>
    <t>* за исключением нанимателей муниципальных жилых помещений</t>
  </si>
  <si>
    <t>Корректировка</t>
  </si>
  <si>
    <t>Задолженность по оплате</t>
  </si>
  <si>
    <t>-благоустройство</t>
  </si>
  <si>
    <t>-очистка канализационной сети</t>
  </si>
  <si>
    <t>-ремонт теплоснабжения (кв. 11)</t>
  </si>
  <si>
    <t>-ремонт кровли (кв. 29)</t>
  </si>
  <si>
    <t>-уборка подвала</t>
  </si>
  <si>
    <t>-ремонт теплоснабжения (кв.7)</t>
  </si>
  <si>
    <t>-ремонт теплоснабжения (кв.25)</t>
  </si>
  <si>
    <t>-ремонт системы х.в.с. (кв.18)</t>
  </si>
  <si>
    <t>-замена датчика движения, патрона</t>
  </si>
  <si>
    <t>-замена запорной арматуры (кв.23)</t>
  </si>
  <si>
    <t>за 2015 г.</t>
  </si>
  <si>
    <t>только жил.площадь с 08.2015 г.</t>
  </si>
  <si>
    <t xml:space="preserve"> начислено всего ж.п.</t>
  </si>
  <si>
    <t>оплачено ж.п. всего</t>
  </si>
  <si>
    <t>тр вполнено с 08.2015</t>
  </si>
  <si>
    <t>псд</t>
  </si>
  <si>
    <t>2016 г</t>
  </si>
  <si>
    <t>-почтовый ящик</t>
  </si>
  <si>
    <t>-ремонт теплоснабжения (кв.54)</t>
  </si>
  <si>
    <t>-подъездное освещение</t>
  </si>
  <si>
    <t>-установка доски объявлений и табличек на подъезды</t>
  </si>
  <si>
    <t>-ремонт теплоснабжения (кв.26)</t>
  </si>
  <si>
    <t>ремонт мусоропроводов</t>
  </si>
  <si>
    <t>ремонт плоской кровли</t>
  </si>
  <si>
    <t>замена муфты на узле х.в.с.</t>
  </si>
  <si>
    <t>замена запорной арматуры кв.5</t>
  </si>
  <si>
    <t>замена запорной арматуры кв.28</t>
  </si>
  <si>
    <t>уличное освещение</t>
  </si>
  <si>
    <t>ремонт метал.конструкции</t>
  </si>
  <si>
    <t>покос травы</t>
  </si>
  <si>
    <t>кв.66,69 ремонт теплоснабжения</t>
  </si>
  <si>
    <t>кв.24 ремонт теплоснабжения</t>
  </si>
  <si>
    <t>ремонт плоской кровли кв.30</t>
  </si>
  <si>
    <t>кв.56 ремонт системы теплоснабжения</t>
  </si>
  <si>
    <t>Замена запорной арматуры (подвал)</t>
  </si>
  <si>
    <t>Замена запорной арматуры кв.4</t>
  </si>
  <si>
    <t>ремонт системы х и г.в кв.60,63</t>
  </si>
  <si>
    <t xml:space="preserve"> ремонт водоотведения кв.60,63</t>
  </si>
  <si>
    <t>Замена запорной арматуры кв.51</t>
  </si>
  <si>
    <t xml:space="preserve"> ремонт системы теплоснабжения кв.69,72</t>
  </si>
  <si>
    <t xml:space="preserve"> ремонт системы теплоснабжения кв. 30,37</t>
  </si>
  <si>
    <t>ремонт чердачного люка</t>
  </si>
  <si>
    <t>кв.63,66 ремонт системы теплоснабжения</t>
  </si>
  <si>
    <t>изготовление чипа</t>
  </si>
  <si>
    <t>кв.77 ремонт системы х.г.в.</t>
  </si>
  <si>
    <t>кв.63 ремонт теплоснабжения</t>
  </si>
  <si>
    <t>2017 г</t>
  </si>
  <si>
    <t>ОДН эл/эн</t>
  </si>
  <si>
    <t>Оплата ОДН</t>
  </si>
  <si>
    <t>замена светильника</t>
  </si>
  <si>
    <t>ремонт дер.перил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</si>
</sst>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  <numFmt numFmtId="167" formatCode="_(&quot;$&quot;* #,##0.00_);_(&quot;$&quot;* \(#,##0.00\);_(&quot;$&quot;* &quot;-&quot;??_);_(@_)"/>
    <numFmt numFmtId="168" formatCode="_-* #,##0.00[$р.-419]_-;\-* #,##0.00[$р.-419]_-;_-* &quot;-&quot;??[$р.-419]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1"/>
      <name val="Calibri"/>
      <family val="2"/>
    </font>
    <font>
      <sz val="12"/>
      <color indexed="8"/>
      <name val="Calibri"/>
      <family val="2"/>
    </font>
    <font>
      <b/>
      <sz val="10"/>
      <color indexed="11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b/>
      <sz val="10"/>
      <color indexed="11"/>
      <name val="Calibri"/>
      <family val="2"/>
    </font>
    <font>
      <b/>
      <sz val="12"/>
      <color indexed="9"/>
      <name val="Calibri"/>
      <family val="2"/>
    </font>
    <font>
      <b/>
      <sz val="18"/>
      <color indexed="10"/>
      <name val="Calibri"/>
      <family val="2"/>
    </font>
    <font>
      <b/>
      <sz val="10"/>
      <color indexed="62"/>
      <name val="Arial Cyr"/>
      <family val="0"/>
    </font>
    <font>
      <b/>
      <i/>
      <u val="single"/>
      <sz val="10"/>
      <color indexed="14"/>
      <name val="Arial Cyr"/>
      <family val="0"/>
    </font>
    <font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0"/>
      <color indexed="13"/>
      <name val="Calibri"/>
      <family val="2"/>
    </font>
    <font>
      <b/>
      <sz val="14"/>
      <color indexed="13"/>
      <name val="Calibri"/>
      <family val="2"/>
    </font>
    <font>
      <b/>
      <i/>
      <u val="single"/>
      <sz val="11"/>
      <color indexed="10"/>
      <name val="Calibri"/>
      <family val="2"/>
    </font>
    <font>
      <b/>
      <u val="single"/>
      <sz val="14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00FF00"/>
      <name val="Calibri"/>
      <family val="2"/>
    </font>
    <font>
      <sz val="12"/>
      <color theme="1"/>
      <name val="Calibri"/>
      <family val="2"/>
    </font>
    <font>
      <b/>
      <sz val="10"/>
      <color rgb="FF00FF00"/>
      <name val="Times New Roman"/>
      <family val="1"/>
    </font>
    <font>
      <b/>
      <sz val="10"/>
      <color theme="1"/>
      <name val="Calibri"/>
      <family val="2"/>
    </font>
    <font>
      <b/>
      <sz val="10"/>
      <color rgb="FF00FF00"/>
      <name val="Calibri"/>
      <family val="2"/>
    </font>
    <font>
      <b/>
      <sz val="12"/>
      <color theme="0"/>
      <name val="Calibri"/>
      <family val="2"/>
    </font>
    <font>
      <b/>
      <sz val="18"/>
      <color rgb="FFFF0000"/>
      <name val="Calibri"/>
      <family val="2"/>
    </font>
    <font>
      <b/>
      <sz val="10"/>
      <color theme="3" tint="0.39998000860214233"/>
      <name val="Arial Cyr"/>
      <family val="0"/>
    </font>
    <font>
      <b/>
      <i/>
      <u val="single"/>
      <sz val="10"/>
      <color rgb="FFFF33CC"/>
      <name val="Arial Cyr"/>
      <family val="0"/>
    </font>
    <font>
      <sz val="9"/>
      <color theme="1"/>
      <name val="Calibri"/>
      <family val="2"/>
    </font>
    <font>
      <u val="single"/>
      <sz val="10"/>
      <color theme="1"/>
      <name val="Calibri"/>
      <family val="2"/>
    </font>
    <font>
      <b/>
      <sz val="10"/>
      <color rgb="FFFFFF00"/>
      <name val="Calibri"/>
      <family val="2"/>
    </font>
    <font>
      <b/>
      <sz val="14"/>
      <color rgb="FFFFFF00"/>
      <name val="Calibri"/>
      <family val="2"/>
    </font>
    <font>
      <b/>
      <i/>
      <u val="single"/>
      <sz val="11"/>
      <color rgb="FFFF0000"/>
      <name val="Calibri"/>
      <family val="2"/>
    </font>
    <font>
      <b/>
      <u val="single"/>
      <sz val="14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sz val="16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C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7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9" fillId="0" borderId="10" xfId="0" applyFont="1" applyBorder="1" applyAlignment="1">
      <alignment/>
    </xf>
    <xf numFmtId="0" fontId="59" fillId="0" borderId="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59" fillId="33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2" fontId="59" fillId="34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59" fillId="0" borderId="11" xfId="0" applyFont="1" applyBorder="1" applyAlignment="1">
      <alignment/>
    </xf>
    <xf numFmtId="0" fontId="59" fillId="0" borderId="0" xfId="0" applyFont="1" applyAlignment="1">
      <alignment/>
    </xf>
    <xf numFmtId="0" fontId="0" fillId="35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59" fillId="0" borderId="16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59" fillId="35" borderId="10" xfId="0" applyFont="1" applyFill="1" applyBorder="1" applyAlignment="1">
      <alignment/>
    </xf>
    <xf numFmtId="0" fontId="68" fillId="33" borderId="19" xfId="0" applyFont="1" applyFill="1" applyBorder="1" applyAlignment="1">
      <alignment vertical="center"/>
    </xf>
    <xf numFmtId="0" fontId="69" fillId="33" borderId="10" xfId="0" applyFont="1" applyFill="1" applyBorder="1" applyAlignment="1">
      <alignment vertical="center"/>
    </xf>
    <xf numFmtId="0" fontId="68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68" fillId="36" borderId="19" xfId="0" applyFont="1" applyFill="1" applyBorder="1" applyAlignment="1">
      <alignment/>
    </xf>
    <xf numFmtId="0" fontId="69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68" fillId="37" borderId="19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68" fillId="37" borderId="10" xfId="0" applyFont="1" applyFill="1" applyBorder="1" applyAlignment="1">
      <alignment/>
    </xf>
    <xf numFmtId="0" fontId="69" fillId="37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8" fillId="0" borderId="0" xfId="0" applyFont="1" applyAlignment="1">
      <alignment/>
    </xf>
    <xf numFmtId="0" fontId="70" fillId="34" borderId="10" xfId="0" applyFont="1" applyFill="1" applyBorder="1" applyAlignment="1">
      <alignment/>
    </xf>
    <xf numFmtId="0" fontId="69" fillId="0" borderId="0" xfId="0" applyFont="1" applyAlignment="1">
      <alignment/>
    </xf>
    <xf numFmtId="0" fontId="59" fillId="0" borderId="10" xfId="0" applyFont="1" applyFill="1" applyBorder="1" applyAlignment="1">
      <alignment/>
    </xf>
    <xf numFmtId="164" fontId="2" fillId="35" borderId="10" xfId="55" applyNumberFormat="1" applyFont="1" applyFill="1" applyBorder="1" applyAlignment="1">
      <alignment horizontal="right"/>
      <protection/>
    </xf>
    <xf numFmtId="164" fontId="3" fillId="35" borderId="10" xfId="55" applyNumberFormat="1" applyFont="1" applyFill="1" applyBorder="1" applyAlignment="1">
      <alignment horizontal="right"/>
      <protection/>
    </xf>
    <xf numFmtId="0" fontId="0" fillId="0" borderId="10" xfId="0" applyFill="1" applyBorder="1" applyAlignment="1">
      <alignment horizontal="left"/>
    </xf>
    <xf numFmtId="0" fontId="0" fillId="33" borderId="10" xfId="0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0" borderId="20" xfId="0" applyFill="1" applyBorder="1" applyAlignment="1">
      <alignment/>
    </xf>
    <xf numFmtId="1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52" applyFont="1">
      <alignment/>
      <protection/>
    </xf>
    <xf numFmtId="0" fontId="0" fillId="0" borderId="10" xfId="52" applyFont="1" applyBorder="1">
      <alignment/>
      <protection/>
    </xf>
    <xf numFmtId="0" fontId="0" fillId="0" borderId="0" xfId="52" applyFont="1" applyBorder="1">
      <alignment/>
      <protection/>
    </xf>
    <xf numFmtId="0" fontId="71" fillId="0" borderId="0" xfId="52" applyFont="1">
      <alignment/>
      <protection/>
    </xf>
    <xf numFmtId="4" fontId="71" fillId="0" borderId="0" xfId="52" applyNumberFormat="1" applyFont="1">
      <alignment/>
      <protection/>
    </xf>
    <xf numFmtId="4" fontId="0" fillId="0" borderId="0" xfId="52" applyNumberFormat="1" applyFont="1">
      <alignment/>
      <protection/>
    </xf>
    <xf numFmtId="4" fontId="69" fillId="0" borderId="0" xfId="52" applyNumberFormat="1" applyFont="1">
      <alignment/>
      <protection/>
    </xf>
    <xf numFmtId="4" fontId="68" fillId="0" borderId="0" xfId="52" applyNumberFormat="1" applyFont="1">
      <alignment/>
      <protection/>
    </xf>
    <xf numFmtId="165" fontId="69" fillId="0" borderId="0" xfId="52" applyNumberFormat="1" applyFont="1" applyFill="1">
      <alignment/>
      <protection/>
    </xf>
    <xf numFmtId="4" fontId="69" fillId="0" borderId="0" xfId="52" applyNumberFormat="1" applyFont="1" applyAlignment="1">
      <alignment horizontal="center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72" fillId="0" borderId="0" xfId="52" applyFont="1" applyAlignment="1">
      <alignment horizontal="center" vertical="center"/>
      <protection/>
    </xf>
    <xf numFmtId="4" fontId="73" fillId="38" borderId="10" xfId="52" applyNumberFormat="1" applyFont="1" applyFill="1" applyBorder="1">
      <alignment/>
      <protection/>
    </xf>
    <xf numFmtId="2" fontId="74" fillId="39" borderId="0" xfId="53" applyNumberFormat="1" applyFont="1" applyFill="1" applyBorder="1" applyAlignment="1">
      <alignment horizontal="center" vertical="center"/>
      <protection/>
    </xf>
    <xf numFmtId="4" fontId="0" fillId="0" borderId="10" xfId="52" applyNumberFormat="1" applyFont="1" applyBorder="1">
      <alignment/>
      <protection/>
    </xf>
    <xf numFmtId="4" fontId="69" fillId="0" borderId="0" xfId="52" applyNumberFormat="1" applyFont="1" applyBorder="1" applyAlignment="1">
      <alignment horizontal="left"/>
      <protection/>
    </xf>
    <xf numFmtId="4" fontId="68" fillId="0" borderId="0" xfId="52" applyNumberFormat="1" applyFont="1" applyFill="1" applyBorder="1" applyAlignment="1">
      <alignment/>
      <protection/>
    </xf>
    <xf numFmtId="4" fontId="69" fillId="0" borderId="0" xfId="52" applyNumberFormat="1" applyFont="1" applyFill="1" applyBorder="1" applyAlignment="1">
      <alignment/>
      <protection/>
    </xf>
    <xf numFmtId="4" fontId="69" fillId="0" borderId="10" xfId="52" applyNumberFormat="1" applyFont="1" applyFill="1" applyBorder="1" applyAlignment="1">
      <alignment horizontal="center"/>
      <protection/>
    </xf>
    <xf numFmtId="4" fontId="71" fillId="0" borderId="0" xfId="52" applyNumberFormat="1" applyFont="1" applyBorder="1" applyAlignment="1">
      <alignment horizontal="left"/>
      <protection/>
    </xf>
    <xf numFmtId="4" fontId="68" fillId="0" borderId="10" xfId="52" applyNumberFormat="1" applyFont="1" applyBorder="1" applyAlignment="1">
      <alignment horizontal="left"/>
      <protection/>
    </xf>
    <xf numFmtId="4" fontId="68" fillId="0" borderId="10" xfId="52" applyNumberFormat="1" applyFont="1" applyBorder="1">
      <alignment/>
      <protection/>
    </xf>
    <xf numFmtId="4" fontId="68" fillId="0" borderId="11" xfId="52" applyNumberFormat="1" applyFont="1" applyBorder="1" applyAlignment="1">
      <alignment horizontal="left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71" fillId="0" borderId="0" xfId="52" applyNumberFormat="1" applyFont="1" applyBorder="1">
      <alignment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0" fontId="0" fillId="0" borderId="0" xfId="52" applyFont="1" applyBorder="1" applyAlignment="1">
      <alignment horizontal="center"/>
      <protection/>
    </xf>
    <xf numFmtId="4" fontId="0" fillId="0" borderId="0" xfId="52" applyNumberFormat="1" applyFont="1" applyAlignment="1">
      <alignment horizontal="center"/>
      <protection/>
    </xf>
    <xf numFmtId="4" fontId="59" fillId="0" borderId="10" xfId="52" applyNumberFormat="1" applyFont="1" applyBorder="1" applyAlignment="1">
      <alignment horizontal="center" vertical="center"/>
      <protection/>
    </xf>
    <xf numFmtId="4" fontId="0" fillId="0" borderId="10" xfId="52" applyNumberFormat="1" applyFont="1" applyBorder="1" applyAlignment="1">
      <alignment horizontal="center" vertical="center"/>
      <protection/>
    </xf>
    <xf numFmtId="4" fontId="0" fillId="35" borderId="10" xfId="52" applyNumberFormat="1" applyFill="1" applyBorder="1" applyAlignment="1">
      <alignment horizontal="center" vertical="center"/>
      <protection/>
    </xf>
    <xf numFmtId="0" fontId="0" fillId="0" borderId="10" xfId="52" applyBorder="1" applyAlignment="1">
      <alignment vertical="center"/>
      <protection/>
    </xf>
    <xf numFmtId="0" fontId="0" fillId="0" borderId="10" xfId="52" applyFont="1" applyBorder="1" applyAlignment="1">
      <alignment vertical="center"/>
      <protection/>
    </xf>
    <xf numFmtId="0" fontId="0" fillId="0" borderId="13" xfId="52" applyBorder="1" applyAlignment="1">
      <alignment vertical="center"/>
      <protection/>
    </xf>
    <xf numFmtId="0" fontId="69" fillId="0" borderId="0" xfId="52" applyFont="1">
      <alignment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0" fontId="68" fillId="0" borderId="0" xfId="52" applyFont="1">
      <alignment/>
      <protection/>
    </xf>
    <xf numFmtId="0" fontId="69" fillId="0" borderId="10" xfId="52" applyFont="1" applyBorder="1">
      <alignment/>
      <protection/>
    </xf>
    <xf numFmtId="0" fontId="68" fillId="0" borderId="10" xfId="52" applyFont="1" applyBorder="1">
      <alignment/>
      <protection/>
    </xf>
    <xf numFmtId="0" fontId="68" fillId="0" borderId="0" xfId="52" applyFont="1" applyBorder="1">
      <alignment/>
      <protection/>
    </xf>
    <xf numFmtId="0" fontId="69" fillId="34" borderId="10" xfId="52" applyFont="1" applyFill="1" applyBorder="1">
      <alignment/>
      <protection/>
    </xf>
    <xf numFmtId="2" fontId="69" fillId="34" borderId="10" xfId="52" applyNumberFormat="1" applyFont="1" applyFill="1" applyBorder="1">
      <alignment/>
      <protection/>
    </xf>
    <xf numFmtId="0" fontId="69" fillId="0" borderId="0" xfId="52" applyFont="1" applyBorder="1">
      <alignment/>
      <protection/>
    </xf>
    <xf numFmtId="0" fontId="68" fillId="0" borderId="13" xfId="52" applyFont="1" applyBorder="1">
      <alignment/>
      <protection/>
    </xf>
    <xf numFmtId="0" fontId="36" fillId="0" borderId="21" xfId="54" applyFont="1" applyBorder="1" applyAlignment="1">
      <alignment horizontal="center" wrapText="1"/>
      <protection/>
    </xf>
    <xf numFmtId="0" fontId="68" fillId="0" borderId="14" xfId="52" applyFont="1" applyBorder="1">
      <alignment/>
      <protection/>
    </xf>
    <xf numFmtId="0" fontId="36" fillId="0" borderId="22" xfId="54" applyFont="1" applyBorder="1" applyAlignment="1">
      <alignment horizontal="center" wrapText="1"/>
      <protection/>
    </xf>
    <xf numFmtId="0" fontId="69" fillId="0" borderId="14" xfId="52" applyFont="1" applyBorder="1">
      <alignment/>
      <protection/>
    </xf>
    <xf numFmtId="0" fontId="37" fillId="34" borderId="23" xfId="52" applyFont="1" applyFill="1" applyBorder="1">
      <alignment/>
      <protection/>
    </xf>
    <xf numFmtId="0" fontId="37" fillId="0" borderId="23" xfId="52" applyFont="1" applyBorder="1">
      <alignment/>
      <protection/>
    </xf>
    <xf numFmtId="0" fontId="69" fillId="0" borderId="10" xfId="52" applyFont="1" applyFill="1" applyBorder="1">
      <alignment/>
      <protection/>
    </xf>
    <xf numFmtId="2" fontId="68" fillId="34" borderId="10" xfId="52" applyNumberFormat="1" applyFont="1" applyFill="1" applyBorder="1">
      <alignment/>
      <protection/>
    </xf>
    <xf numFmtId="2" fontId="69" fillId="0" borderId="10" xfId="52" applyNumberFormat="1" applyFont="1" applyBorder="1">
      <alignment/>
      <protection/>
    </xf>
    <xf numFmtId="4" fontId="69" fillId="0" borderId="13" xfId="52" applyNumberFormat="1" applyFont="1" applyBorder="1" applyAlignment="1">
      <alignment horizontal="center" vertical="center"/>
      <protection/>
    </xf>
    <xf numFmtId="4" fontId="69" fillId="0" borderId="10" xfId="52" applyNumberFormat="1" applyFont="1" applyBorder="1" applyAlignment="1">
      <alignment horizontal="center" vertical="center"/>
      <protection/>
    </xf>
    <xf numFmtId="4" fontId="69" fillId="0" borderId="10" xfId="52" applyNumberFormat="1" applyFont="1" applyFill="1" applyBorder="1" applyAlignment="1">
      <alignment horizontal="center" vertical="center" wrapText="1"/>
      <protection/>
    </xf>
    <xf numFmtId="4" fontId="68" fillId="38" borderId="10" xfId="52" applyNumberFormat="1" applyFont="1" applyFill="1" applyBorder="1" applyAlignment="1">
      <alignment horizontal="center"/>
      <protection/>
    </xf>
    <xf numFmtId="4" fontId="68" fillId="38" borderId="10" xfId="52" applyNumberFormat="1" applyFont="1" applyFill="1" applyBorder="1">
      <alignment/>
      <protection/>
    </xf>
    <xf numFmtId="4" fontId="69" fillId="38" borderId="10" xfId="52" applyNumberFormat="1" applyFont="1" applyFill="1" applyBorder="1">
      <alignment/>
      <protection/>
    </xf>
    <xf numFmtId="4" fontId="68" fillId="0" borderId="10" xfId="52" applyNumberFormat="1" applyFont="1" applyBorder="1" applyAlignment="1">
      <alignment horizontal="center"/>
      <protection/>
    </xf>
    <xf numFmtId="4" fontId="69" fillId="0" borderId="10" xfId="52" applyNumberFormat="1" applyFont="1" applyBorder="1">
      <alignment/>
      <protection/>
    </xf>
    <xf numFmtId="0" fontId="69" fillId="38" borderId="10" xfId="52" applyFont="1" applyFill="1" applyBorder="1">
      <alignment/>
      <protection/>
    </xf>
    <xf numFmtId="4" fontId="69" fillId="0" borderId="0" xfId="52" applyNumberFormat="1" applyFont="1" applyFill="1" applyBorder="1">
      <alignment/>
      <protection/>
    </xf>
    <xf numFmtId="0" fontId="69" fillId="0" borderId="0" xfId="52" applyFont="1" applyAlignment="1">
      <alignment horizontal="right"/>
      <protection/>
    </xf>
    <xf numFmtId="4" fontId="69" fillId="0" borderId="10" xfId="52" applyNumberFormat="1" applyFont="1" applyBorder="1" applyAlignment="1">
      <alignment horizontal="right" wrapText="1"/>
      <protection/>
    </xf>
    <xf numFmtId="4" fontId="69" fillId="0" borderId="12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Fill="1" applyBorder="1">
      <alignment/>
      <protection/>
    </xf>
    <xf numFmtId="4" fontId="69" fillId="0" borderId="0" xfId="52" applyNumberFormat="1" applyFont="1" applyBorder="1">
      <alignment/>
      <protection/>
    </xf>
    <xf numFmtId="4" fontId="69" fillId="0" borderId="14" xfId="52" applyNumberFormat="1" applyFont="1" applyFill="1" applyBorder="1">
      <alignment/>
      <protection/>
    </xf>
    <xf numFmtId="4" fontId="37" fillId="0" borderId="10" xfId="52" applyNumberFormat="1" applyFont="1" applyFill="1" applyBorder="1">
      <alignment/>
      <protection/>
    </xf>
    <xf numFmtId="4" fontId="69" fillId="0" borderId="0" xfId="52" applyNumberFormat="1" applyFont="1" applyFill="1" applyBorder="1" applyAlignment="1">
      <alignment wrapText="1"/>
      <protection/>
    </xf>
    <xf numFmtId="4" fontId="69" fillId="0" borderId="0" xfId="52" applyNumberFormat="1" applyFont="1" applyBorder="1" applyAlignment="1">
      <alignment wrapText="1"/>
      <protection/>
    </xf>
    <xf numFmtId="4" fontId="69" fillId="0" borderId="0" xfId="52" applyNumberFormat="1" applyFont="1" applyFill="1" applyBorder="1" applyAlignment="1">
      <alignment horizontal="right"/>
      <protection/>
    </xf>
    <xf numFmtId="4" fontId="69" fillId="0" borderId="0" xfId="52" applyNumberFormat="1" applyFont="1" applyFill="1">
      <alignment/>
      <protection/>
    </xf>
    <xf numFmtId="4" fontId="68" fillId="0" borderId="0" xfId="52" applyNumberFormat="1" applyFont="1" applyBorder="1" applyAlignment="1">
      <alignment vertical="center"/>
      <protection/>
    </xf>
    <xf numFmtId="4" fontId="69" fillId="0" borderId="0" xfId="52" applyNumberFormat="1" applyFont="1" applyFill="1" applyBorder="1" applyAlignment="1">
      <alignment vertical="center"/>
      <protection/>
    </xf>
    <xf numFmtId="4" fontId="71" fillId="0" borderId="0" xfId="52" applyNumberFormat="1" applyFont="1" applyFill="1" applyBorder="1" applyAlignment="1">
      <alignment horizontal="left"/>
      <protection/>
    </xf>
    <xf numFmtId="4" fontId="75" fillId="0" borderId="0" xfId="52" applyNumberFormat="1" applyFont="1" applyFill="1" applyBorder="1" applyAlignment="1">
      <alignment/>
      <protection/>
    </xf>
    <xf numFmtId="4" fontId="71" fillId="0" borderId="0" xfId="52" applyNumberFormat="1" applyFont="1" applyFill="1" applyBorder="1" applyAlignment="1">
      <alignment/>
      <protection/>
    </xf>
    <xf numFmtId="4" fontId="71" fillId="0" borderId="13" xfId="52" applyNumberFormat="1" applyFont="1" applyBorder="1" applyAlignment="1">
      <alignment horizontal="center"/>
      <protection/>
    </xf>
    <xf numFmtId="4" fontId="75" fillId="0" borderId="0" xfId="52" applyNumberFormat="1" applyFont="1">
      <alignment/>
      <protection/>
    </xf>
    <xf numFmtId="4" fontId="71" fillId="0" borderId="0" xfId="52" applyNumberFormat="1" applyFont="1" applyAlignment="1">
      <alignment horizontal="center"/>
      <protection/>
    </xf>
    <xf numFmtId="0" fontId="71" fillId="0" borderId="10" xfId="52" applyFont="1" applyBorder="1">
      <alignment/>
      <protection/>
    </xf>
    <xf numFmtId="0" fontId="76" fillId="0" borderId="0" xfId="52" applyFont="1" applyAlignment="1">
      <alignment horizontal="center" vertical="center"/>
      <protection/>
    </xf>
    <xf numFmtId="4" fontId="71" fillId="0" borderId="0" xfId="52" applyNumberFormat="1" applyFont="1" applyFill="1" applyBorder="1" applyAlignment="1">
      <alignment wrapText="1"/>
      <protection/>
    </xf>
    <xf numFmtId="4" fontId="71" fillId="0" borderId="0" xfId="52" applyNumberFormat="1" applyFont="1" applyBorder="1" applyAlignment="1">
      <alignment wrapText="1"/>
      <protection/>
    </xf>
    <xf numFmtId="0" fontId="69" fillId="0" borderId="0" xfId="52" applyFont="1" applyFill="1">
      <alignment/>
      <protection/>
    </xf>
    <xf numFmtId="0" fontId="0" fillId="0" borderId="0" xfId="52" applyFont="1" applyFill="1">
      <alignment/>
      <protection/>
    </xf>
    <xf numFmtId="4" fontId="0" fillId="0" borderId="0" xfId="52" applyNumberFormat="1" applyFont="1" applyFill="1">
      <alignment/>
      <protection/>
    </xf>
    <xf numFmtId="0" fontId="73" fillId="0" borderId="10" xfId="52" applyFont="1" applyFill="1" applyBorder="1" applyAlignment="1">
      <alignment horizontal="center"/>
      <protection/>
    </xf>
    <xf numFmtId="4" fontId="73" fillId="0" borderId="10" xfId="52" applyNumberFormat="1" applyFont="1" applyFill="1" applyBorder="1" applyAlignment="1">
      <alignment horizontal="center" wrapText="1"/>
      <protection/>
    </xf>
    <xf numFmtId="4" fontId="73" fillId="0" borderId="10" xfId="52" applyNumberFormat="1" applyFont="1" applyFill="1" applyBorder="1" applyAlignment="1">
      <alignment horizontal="center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0" fontId="0" fillId="0" borderId="0" xfId="0" applyAlignment="1" applyProtection="1">
      <alignment/>
      <protection hidden="1"/>
    </xf>
    <xf numFmtId="0" fontId="59" fillId="0" borderId="13" xfId="0" applyFont="1" applyBorder="1" applyAlignment="1" applyProtection="1">
      <alignment horizontal="center"/>
      <protection hidden="1"/>
    </xf>
    <xf numFmtId="4" fontId="68" fillId="40" borderId="10" xfId="0" applyNumberFormat="1" applyFont="1" applyFill="1" applyBorder="1" applyAlignment="1" applyProtection="1">
      <alignment wrapText="1"/>
      <protection hidden="1"/>
    </xf>
    <xf numFmtId="4" fontId="69" fillId="0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77" fillId="0" borderId="10" xfId="0" applyFont="1" applyBorder="1" applyAlignment="1" applyProtection="1">
      <alignment horizontal="center"/>
      <protection hidden="1"/>
    </xf>
    <xf numFmtId="4" fontId="77" fillId="0" borderId="10" xfId="0" applyNumberFormat="1" applyFont="1" applyBorder="1" applyAlignment="1" applyProtection="1">
      <alignment horizontal="center"/>
      <protection hidden="1"/>
    </xf>
    <xf numFmtId="4" fontId="69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0" fillId="0" borderId="10" xfId="0" applyNumberFormat="1" applyFont="1" applyBorder="1" applyAlignment="1" applyProtection="1">
      <alignment/>
      <protection hidden="1"/>
    </xf>
    <xf numFmtId="4" fontId="59" fillId="0" borderId="0" xfId="52" applyNumberFormat="1" applyFont="1" applyBorder="1" applyAlignment="1">
      <alignment horizontal="center" vertical="center"/>
      <protection/>
    </xf>
    <xf numFmtId="4" fontId="0" fillId="0" borderId="0" xfId="52" applyNumberFormat="1" applyFont="1" applyBorder="1" applyAlignment="1">
      <alignment horizontal="center" vertical="center"/>
      <protection/>
    </xf>
    <xf numFmtId="4" fontId="0" fillId="35" borderId="0" xfId="52" applyNumberFormat="1" applyFill="1" applyBorder="1" applyAlignment="1">
      <alignment horizontal="center" vertical="center"/>
      <protection/>
    </xf>
    <xf numFmtId="0" fontId="0" fillId="0" borderId="0" xfId="52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4" fontId="0" fillId="0" borderId="0" xfId="52" applyNumberFormat="1" applyFont="1" applyBorder="1">
      <alignment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0" fillId="0" borderId="0" xfId="52" applyNumberFormat="1" applyFont="1">
      <alignment/>
      <protection/>
    </xf>
    <xf numFmtId="0" fontId="78" fillId="0" borderId="0" xfId="52" applyFont="1">
      <alignment/>
      <protection/>
    </xf>
    <xf numFmtId="0" fontId="78" fillId="0" borderId="0" xfId="52" applyFont="1" applyAlignment="1">
      <alignment horizontal="left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0" fontId="0" fillId="0" borderId="0" xfId="52" applyFont="1" applyAlignment="1">
      <alignment horizontal="center"/>
      <protection/>
    </xf>
    <xf numFmtId="4" fontId="0" fillId="0" borderId="10" xfId="0" applyNumberFormat="1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4" fontId="0" fillId="0" borderId="10" xfId="0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0" fontId="71" fillId="0" borderId="0" xfId="52" applyFont="1" applyAlignment="1">
      <alignment horizontal="center"/>
      <protection/>
    </xf>
    <xf numFmtId="0" fontId="69" fillId="0" borderId="0" xfId="52" applyFont="1" applyAlignment="1">
      <alignment horizontal="center"/>
      <protection/>
    </xf>
    <xf numFmtId="2" fontId="79" fillId="41" borderId="0" xfId="0" applyNumberFormat="1" applyFont="1" applyFill="1" applyAlignment="1">
      <alignment horizontal="center"/>
    </xf>
    <xf numFmtId="2" fontId="80" fillId="41" borderId="0" xfId="0" applyNumberFormat="1" applyFont="1" applyFill="1" applyAlignment="1">
      <alignment horizontal="center"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7" fillId="41" borderId="0" xfId="0" applyNumberFormat="1" applyFont="1" applyFill="1" applyAlignment="1">
      <alignment horizontal="center"/>
    </xf>
    <xf numFmtId="2" fontId="7" fillId="41" borderId="0" xfId="0" applyNumberFormat="1" applyFont="1" applyFill="1" applyAlignment="1">
      <alignment horizontal="center"/>
    </xf>
    <xf numFmtId="0" fontId="59" fillId="0" borderId="13" xfId="0" applyFont="1" applyBorder="1" applyAlignment="1" applyProtection="1">
      <alignment horizontal="center" vertical="center"/>
      <protection hidden="1"/>
    </xf>
    <xf numFmtId="4" fontId="69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2" fontId="8" fillId="42" borderId="0" xfId="0" applyNumberFormat="1" applyFont="1" applyFill="1" applyBorder="1" applyAlignment="1">
      <alignment horizontal="center"/>
    </xf>
    <xf numFmtId="2" fontId="0" fillId="39" borderId="0" xfId="0" applyNumberFormat="1" applyFill="1" applyBorder="1" applyAlignment="1">
      <alignment horizontal="right"/>
    </xf>
    <xf numFmtId="2" fontId="0" fillId="43" borderId="24" xfId="0" applyNumberFormat="1" applyFill="1" applyBorder="1" applyAlignment="1">
      <alignment horizontal="right"/>
    </xf>
    <xf numFmtId="2" fontId="0" fillId="42" borderId="0" xfId="0" applyNumberFormat="1" applyFill="1" applyAlignment="1">
      <alignment horizontal="right"/>
    </xf>
    <xf numFmtId="2" fontId="0" fillId="9" borderId="0" xfId="0" applyNumberFormat="1" applyFill="1" applyAlignment="1">
      <alignment horizontal="right"/>
    </xf>
    <xf numFmtId="2" fontId="0" fillId="43" borderId="0" xfId="0" applyNumberFormat="1" applyFill="1" applyAlignment="1">
      <alignment horizontal="right"/>
    </xf>
    <xf numFmtId="0" fontId="81" fillId="0" borderId="0" xfId="52" applyFont="1">
      <alignment/>
      <protection/>
    </xf>
    <xf numFmtId="4" fontId="82" fillId="0" borderId="0" xfId="52" applyNumberFormat="1" applyFont="1">
      <alignment/>
      <protection/>
    </xf>
    <xf numFmtId="0" fontId="69" fillId="0" borderId="0" xfId="52" applyFont="1" applyProtection="1">
      <alignment/>
      <protection hidden="1"/>
    </xf>
    <xf numFmtId="0" fontId="0" fillId="0" borderId="0" xfId="52" applyFont="1" applyProtection="1">
      <alignment/>
      <protection hidden="1"/>
    </xf>
    <xf numFmtId="0" fontId="0" fillId="0" borderId="0" xfId="52" applyFont="1" applyAlignment="1" applyProtection="1">
      <alignment horizontal="center"/>
      <protection hidden="1"/>
    </xf>
    <xf numFmtId="0" fontId="68" fillId="0" borderId="0" xfId="52" applyFont="1" applyProtection="1">
      <alignment/>
      <protection hidden="1"/>
    </xf>
    <xf numFmtId="0" fontId="69" fillId="0" borderId="10" xfId="52" applyFont="1" applyBorder="1" applyProtection="1">
      <alignment/>
      <protection hidden="1"/>
    </xf>
    <xf numFmtId="0" fontId="68" fillId="0" borderId="10" xfId="52" applyFont="1" applyBorder="1" applyProtection="1">
      <alignment/>
      <protection hidden="1"/>
    </xf>
    <xf numFmtId="0" fontId="68" fillId="0" borderId="0" xfId="52" applyFont="1" applyBorder="1" applyProtection="1">
      <alignment/>
      <protection hidden="1"/>
    </xf>
    <xf numFmtId="0" fontId="69" fillId="34" borderId="10" xfId="52" applyFont="1" applyFill="1" applyBorder="1" applyProtection="1">
      <alignment/>
      <protection hidden="1"/>
    </xf>
    <xf numFmtId="2" fontId="69" fillId="34" borderId="10" xfId="52" applyNumberFormat="1" applyFont="1" applyFill="1" applyBorder="1" applyProtection="1">
      <alignment/>
      <protection hidden="1"/>
    </xf>
    <xf numFmtId="0" fontId="69" fillId="0" borderId="0" xfId="52" applyFont="1" applyBorder="1" applyProtection="1">
      <alignment/>
      <protection hidden="1"/>
    </xf>
    <xf numFmtId="0" fontId="68" fillId="0" borderId="13" xfId="52" applyFont="1" applyBorder="1" applyProtection="1">
      <alignment/>
      <protection hidden="1"/>
    </xf>
    <xf numFmtId="0" fontId="36" fillId="0" borderId="21" xfId="54" applyFont="1" applyBorder="1" applyAlignment="1" applyProtection="1">
      <alignment horizontal="center" wrapText="1"/>
      <protection hidden="1"/>
    </xf>
    <xf numFmtId="0" fontId="0" fillId="0" borderId="0" xfId="52" applyFont="1" applyBorder="1" applyProtection="1">
      <alignment/>
      <protection hidden="1"/>
    </xf>
    <xf numFmtId="0" fontId="68" fillId="0" borderId="14" xfId="52" applyFont="1" applyBorder="1" applyProtection="1">
      <alignment/>
      <protection hidden="1"/>
    </xf>
    <xf numFmtId="0" fontId="36" fillId="0" borderId="22" xfId="54" applyFont="1" applyBorder="1" applyAlignment="1" applyProtection="1">
      <alignment horizontal="center" wrapText="1"/>
      <protection hidden="1"/>
    </xf>
    <xf numFmtId="0" fontId="69" fillId="0" borderId="14" xfId="52" applyFont="1" applyBorder="1" applyProtection="1">
      <alignment/>
      <protection hidden="1"/>
    </xf>
    <xf numFmtId="0" fontId="37" fillId="34" borderId="23" xfId="52" applyFont="1" applyFill="1" applyBorder="1" applyProtection="1">
      <alignment/>
      <protection hidden="1"/>
    </xf>
    <xf numFmtId="0" fontId="37" fillId="0" borderId="23" xfId="52" applyFont="1" applyBorder="1" applyProtection="1">
      <alignment/>
      <protection hidden="1"/>
    </xf>
    <xf numFmtId="0" fontId="69" fillId="0" borderId="10" xfId="52" applyFont="1" applyFill="1" applyBorder="1" applyProtection="1">
      <alignment/>
      <protection hidden="1"/>
    </xf>
    <xf numFmtId="2" fontId="68" fillId="34" borderId="10" xfId="52" applyNumberFormat="1" applyFont="1" applyFill="1" applyBorder="1" applyProtection="1">
      <alignment/>
      <protection hidden="1"/>
    </xf>
    <xf numFmtId="2" fontId="69" fillId="0" borderId="10" xfId="52" applyNumberFormat="1" applyFont="1" applyBorder="1" applyProtection="1">
      <alignment/>
      <protection hidden="1"/>
    </xf>
    <xf numFmtId="4" fontId="69" fillId="0" borderId="0" xfId="52" applyNumberFormat="1" applyFont="1" applyProtection="1">
      <alignment/>
      <protection hidden="1"/>
    </xf>
    <xf numFmtId="4" fontId="68" fillId="0" borderId="0" xfId="52" applyNumberFormat="1" applyFont="1" applyProtection="1">
      <alignment/>
      <protection hidden="1"/>
    </xf>
    <xf numFmtId="165" fontId="69" fillId="0" borderId="0" xfId="52" applyNumberFormat="1" applyFont="1" applyFill="1" applyProtection="1">
      <alignment/>
      <protection hidden="1"/>
    </xf>
    <xf numFmtId="4" fontId="69" fillId="0" borderId="0" xfId="52" applyNumberFormat="1" applyFont="1" applyAlignment="1" applyProtection="1">
      <alignment horizontal="center"/>
      <protection hidden="1"/>
    </xf>
    <xf numFmtId="4" fontId="69" fillId="0" borderId="13" xfId="52" applyNumberFormat="1" applyFont="1" applyBorder="1" applyAlignment="1" applyProtection="1">
      <alignment horizontal="center" vertical="center"/>
      <protection hidden="1"/>
    </xf>
    <xf numFmtId="4" fontId="69" fillId="0" borderId="10" xfId="52" applyNumberFormat="1" applyFont="1" applyBorder="1" applyAlignment="1" applyProtection="1">
      <alignment horizontal="center" vertical="center"/>
      <protection hidden="1"/>
    </xf>
    <xf numFmtId="4" fontId="69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9" fillId="0" borderId="10" xfId="52" applyNumberFormat="1" applyFont="1" applyFill="1" applyBorder="1" applyAlignment="1" applyProtection="1">
      <alignment horizontal="center" wrapText="1"/>
      <protection hidden="1"/>
    </xf>
    <xf numFmtId="0" fontId="0" fillId="0" borderId="10" xfId="52" applyFont="1" applyBorder="1" applyAlignment="1" applyProtection="1">
      <alignment horizontal="center" vertical="center" wrapText="1"/>
      <protection hidden="1"/>
    </xf>
    <xf numFmtId="4" fontId="71" fillId="0" borderId="0" xfId="52" applyNumberFormat="1" applyFont="1" applyProtection="1">
      <alignment/>
      <protection hidden="1"/>
    </xf>
    <xf numFmtId="4" fontId="75" fillId="0" borderId="0" xfId="52" applyNumberFormat="1" applyFont="1" applyProtection="1">
      <alignment/>
      <protection hidden="1"/>
    </xf>
    <xf numFmtId="4" fontId="71" fillId="0" borderId="0" xfId="52" applyNumberFormat="1" applyFont="1" applyAlignment="1" applyProtection="1">
      <alignment horizontal="center"/>
      <protection hidden="1"/>
    </xf>
    <xf numFmtId="4" fontId="71" fillId="0" borderId="13" xfId="52" applyNumberFormat="1" applyFont="1" applyBorder="1" applyAlignment="1" applyProtection="1">
      <alignment horizontal="center"/>
      <protection hidden="1"/>
    </xf>
    <xf numFmtId="0" fontId="71" fillId="0" borderId="10" xfId="52" applyFont="1" applyBorder="1" applyProtection="1">
      <alignment/>
      <protection hidden="1"/>
    </xf>
    <xf numFmtId="0" fontId="71" fillId="0" borderId="0" xfId="52" applyFont="1" applyProtection="1">
      <alignment/>
      <protection hidden="1"/>
    </xf>
    <xf numFmtId="0" fontId="76" fillId="0" borderId="0" xfId="52" applyFont="1" applyAlignment="1" applyProtection="1">
      <alignment horizontal="center" vertical="center"/>
      <protection hidden="1"/>
    </xf>
    <xf numFmtId="4" fontId="68" fillId="38" borderId="10" xfId="52" applyNumberFormat="1" applyFont="1" applyFill="1" applyBorder="1" applyAlignment="1" applyProtection="1">
      <alignment horizontal="center"/>
      <protection hidden="1"/>
    </xf>
    <xf numFmtId="4" fontId="68" fillId="38" borderId="10" xfId="52" applyNumberFormat="1" applyFont="1" applyFill="1" applyBorder="1" applyProtection="1">
      <alignment/>
      <protection hidden="1"/>
    </xf>
    <xf numFmtId="4" fontId="69" fillId="38" borderId="10" xfId="52" applyNumberFormat="1" applyFont="1" applyFill="1" applyBorder="1" applyProtection="1">
      <alignment/>
      <protection hidden="1"/>
    </xf>
    <xf numFmtId="4" fontId="73" fillId="38" borderId="10" xfId="52" applyNumberFormat="1" applyFont="1" applyFill="1" applyBorder="1" applyProtection="1">
      <alignment/>
      <protection hidden="1"/>
    </xf>
    <xf numFmtId="4" fontId="9" fillId="44" borderId="0" xfId="0" applyNumberFormat="1" applyFont="1" applyFill="1" applyAlignment="1" applyProtection="1">
      <alignment horizontal="center"/>
      <protection hidden="1"/>
    </xf>
    <xf numFmtId="2" fontId="0" fillId="45" borderId="0" xfId="0" applyNumberFormat="1" applyFill="1" applyAlignment="1" applyProtection="1">
      <alignment horizontal="right"/>
      <protection hidden="1"/>
    </xf>
    <xf numFmtId="2" fontId="0" fillId="43" borderId="0" xfId="0" applyNumberFormat="1" applyFill="1" applyAlignment="1" applyProtection="1">
      <alignment horizontal="right"/>
      <protection hidden="1"/>
    </xf>
    <xf numFmtId="4" fontId="68" fillId="0" borderId="10" xfId="52" applyNumberFormat="1" applyFont="1" applyBorder="1" applyAlignment="1" applyProtection="1">
      <alignment horizontal="center"/>
      <protection hidden="1"/>
    </xf>
    <xf numFmtId="4" fontId="69" fillId="0" borderId="10" xfId="52" applyNumberFormat="1" applyFont="1" applyBorder="1" applyProtection="1">
      <alignment/>
      <protection hidden="1"/>
    </xf>
    <xf numFmtId="4" fontId="0" fillId="0" borderId="10" xfId="52" applyNumberFormat="1" applyFont="1" applyBorder="1" applyProtection="1">
      <alignment/>
      <protection hidden="1"/>
    </xf>
    <xf numFmtId="0" fontId="73" fillId="0" borderId="10" xfId="52" applyFont="1" applyFill="1" applyBorder="1" applyAlignment="1" applyProtection="1">
      <alignment horizontal="center"/>
      <protection hidden="1"/>
    </xf>
    <xf numFmtId="4" fontId="69" fillId="0" borderId="0" xfId="52" applyNumberFormat="1" applyFont="1" applyFill="1" applyBorder="1" applyProtection="1">
      <alignment/>
      <protection hidden="1"/>
    </xf>
    <xf numFmtId="0" fontId="69" fillId="0" borderId="0" xfId="52" applyFont="1" applyFill="1" applyProtection="1">
      <alignment/>
      <protection hidden="1"/>
    </xf>
    <xf numFmtId="4" fontId="73" fillId="0" borderId="10" xfId="52" applyNumberFormat="1" applyFont="1" applyFill="1" applyBorder="1" applyAlignment="1" applyProtection="1">
      <alignment horizontal="center" wrapText="1"/>
      <protection hidden="1"/>
    </xf>
    <xf numFmtId="4" fontId="73" fillId="0" borderId="10" xfId="52" applyNumberFormat="1" applyFont="1" applyFill="1" applyBorder="1" applyAlignment="1" applyProtection="1">
      <alignment horizontal="center"/>
      <protection hidden="1"/>
    </xf>
    <xf numFmtId="4" fontId="0" fillId="0" borderId="0" xfId="52" applyNumberFormat="1" applyFont="1" applyFill="1" applyProtection="1">
      <alignment/>
      <protection hidden="1"/>
    </xf>
    <xf numFmtId="0" fontId="0" fillId="0" borderId="0" xfId="52" applyFont="1" applyFill="1" applyProtection="1">
      <alignment/>
      <protection hidden="1"/>
    </xf>
    <xf numFmtId="4" fontId="69" fillId="0" borderId="0" xfId="52" applyNumberFormat="1" applyFont="1" applyBorder="1" applyAlignment="1" applyProtection="1">
      <alignment horizontal="left"/>
      <protection hidden="1"/>
    </xf>
    <xf numFmtId="4" fontId="68" fillId="0" borderId="0" xfId="52" applyNumberFormat="1" applyFont="1" applyFill="1" applyBorder="1" applyAlignment="1" applyProtection="1">
      <alignment/>
      <protection hidden="1"/>
    </xf>
    <xf numFmtId="4" fontId="69" fillId="0" borderId="0" xfId="52" applyNumberFormat="1" applyFont="1" applyFill="1" applyBorder="1" applyAlignment="1" applyProtection="1">
      <alignment/>
      <protection hidden="1"/>
    </xf>
    <xf numFmtId="4" fontId="69" fillId="0" borderId="10" xfId="52" applyNumberFormat="1" applyFont="1" applyFill="1" applyBorder="1" applyAlignment="1" applyProtection="1">
      <alignment horizontal="center"/>
      <protection hidden="1"/>
    </xf>
    <xf numFmtId="4" fontId="71" fillId="0" borderId="0" xfId="52" applyNumberFormat="1" applyFont="1" applyBorder="1" applyAlignment="1" applyProtection="1">
      <alignment horizontal="left"/>
      <protection hidden="1"/>
    </xf>
    <xf numFmtId="4" fontId="71" fillId="0" borderId="0" xfId="52" applyNumberFormat="1" applyFont="1" applyFill="1" applyBorder="1" applyAlignment="1" applyProtection="1">
      <alignment horizontal="left"/>
      <protection hidden="1"/>
    </xf>
    <xf numFmtId="4" fontId="75" fillId="0" borderId="0" xfId="52" applyNumberFormat="1" applyFont="1" applyFill="1" applyBorder="1" applyAlignment="1" applyProtection="1">
      <alignment/>
      <protection hidden="1"/>
    </xf>
    <xf numFmtId="4" fontId="71" fillId="0" borderId="0" xfId="52" applyNumberFormat="1" applyFont="1" applyFill="1" applyBorder="1" applyAlignment="1" applyProtection="1">
      <alignment/>
      <protection hidden="1"/>
    </xf>
    <xf numFmtId="4" fontId="68" fillId="0" borderId="10" xfId="52" applyNumberFormat="1" applyFont="1" applyBorder="1" applyAlignment="1" applyProtection="1">
      <alignment horizontal="left"/>
      <protection hidden="1"/>
    </xf>
    <xf numFmtId="4" fontId="68" fillId="0" borderId="10" xfId="52" applyNumberFormat="1" applyFont="1" applyBorder="1" applyProtection="1">
      <alignment/>
      <protection hidden="1"/>
    </xf>
    <xf numFmtId="4" fontId="68" fillId="0" borderId="11" xfId="52" applyNumberFormat="1" applyFont="1" applyBorder="1" applyAlignment="1" applyProtection="1">
      <alignment horizontal="left" wrapText="1"/>
      <protection hidden="1"/>
    </xf>
    <xf numFmtId="4" fontId="69" fillId="0" borderId="10" xfId="52" applyNumberFormat="1" applyFont="1" applyFill="1" applyBorder="1" applyAlignment="1" applyProtection="1">
      <alignment wrapText="1"/>
      <protection hidden="1"/>
    </xf>
    <xf numFmtId="0" fontId="69" fillId="0" borderId="0" xfId="52" applyFont="1" applyAlignment="1" applyProtection="1">
      <alignment horizontal="right"/>
      <protection hidden="1"/>
    </xf>
    <xf numFmtId="4" fontId="69" fillId="0" borderId="10" xfId="52" applyNumberFormat="1" applyFont="1" applyBorder="1" applyAlignment="1" applyProtection="1">
      <alignment horizontal="right" wrapText="1"/>
      <protection hidden="1"/>
    </xf>
    <xf numFmtId="4" fontId="69" fillId="0" borderId="12" xfId="52" applyNumberFormat="1" applyFont="1" applyFill="1" applyBorder="1" applyAlignment="1" applyProtection="1">
      <alignment horizontal="center" wrapText="1"/>
      <protection hidden="1"/>
    </xf>
    <xf numFmtId="4" fontId="69" fillId="0" borderId="10" xfId="52" applyNumberFormat="1" applyFont="1" applyFill="1" applyBorder="1" applyAlignment="1" applyProtection="1">
      <alignment horizontal="center" wrapText="1"/>
      <protection hidden="1"/>
    </xf>
    <xf numFmtId="4" fontId="69" fillId="0" borderId="10" xfId="52" applyNumberFormat="1" applyFont="1" applyFill="1" applyBorder="1" applyAlignment="1" applyProtection="1">
      <alignment wrapText="1"/>
      <protection hidden="1"/>
    </xf>
    <xf numFmtId="4" fontId="69" fillId="0" borderId="10" xfId="52" applyNumberFormat="1" applyFont="1" applyFill="1" applyBorder="1" applyProtection="1">
      <alignment/>
      <protection hidden="1"/>
    </xf>
    <xf numFmtId="4" fontId="69" fillId="0" borderId="0" xfId="52" applyNumberFormat="1" applyFont="1" applyBorder="1" applyProtection="1">
      <alignment/>
      <protection hidden="1"/>
    </xf>
    <xf numFmtId="4" fontId="69" fillId="0" borderId="14" xfId="52" applyNumberFormat="1" applyFont="1" applyFill="1" applyBorder="1" applyProtection="1">
      <alignment/>
      <protection hidden="1"/>
    </xf>
    <xf numFmtId="4" fontId="37" fillId="0" borderId="10" xfId="52" applyNumberFormat="1" applyFont="1" applyFill="1" applyBorder="1" applyProtection="1">
      <alignment/>
      <protection hidden="1"/>
    </xf>
    <xf numFmtId="4" fontId="0" fillId="0" borderId="0" xfId="52" applyNumberFormat="1" applyFont="1" applyProtection="1">
      <alignment/>
      <protection hidden="1"/>
    </xf>
    <xf numFmtId="4" fontId="69" fillId="0" borderId="0" xfId="52" applyNumberFormat="1" applyFont="1" applyFill="1" applyBorder="1" applyAlignment="1" applyProtection="1">
      <alignment wrapText="1"/>
      <protection hidden="1"/>
    </xf>
    <xf numFmtId="4" fontId="69" fillId="0" borderId="0" xfId="52" applyNumberFormat="1" applyFont="1" applyBorder="1" applyAlignment="1" applyProtection="1">
      <alignment wrapText="1"/>
      <protection hidden="1"/>
    </xf>
    <xf numFmtId="4" fontId="69" fillId="0" borderId="0" xfId="52" applyNumberFormat="1" applyFont="1" applyFill="1" applyBorder="1" applyAlignment="1" applyProtection="1">
      <alignment horizontal="right"/>
      <protection hidden="1"/>
    </xf>
    <xf numFmtId="0" fontId="78" fillId="0" borderId="0" xfId="52" applyFont="1" applyProtection="1">
      <alignment/>
      <protection hidden="1"/>
    </xf>
    <xf numFmtId="0" fontId="78" fillId="0" borderId="0" xfId="52" applyFont="1" applyAlignment="1" applyProtection="1">
      <alignment horizontal="left"/>
      <protection hidden="1"/>
    </xf>
    <xf numFmtId="0" fontId="81" fillId="0" borderId="0" xfId="52" applyFont="1" applyProtection="1">
      <alignment/>
      <protection hidden="1"/>
    </xf>
    <xf numFmtId="4" fontId="71" fillId="0" borderId="0" xfId="52" applyNumberFormat="1" applyFont="1" applyBorder="1" applyProtection="1">
      <alignment/>
      <protection hidden="1"/>
    </xf>
    <xf numFmtId="4" fontId="71" fillId="0" borderId="0" xfId="52" applyNumberFormat="1" applyFont="1" applyFill="1" applyBorder="1" applyAlignment="1" applyProtection="1">
      <alignment wrapText="1"/>
      <protection hidden="1"/>
    </xf>
    <xf numFmtId="4" fontId="71" fillId="0" borderId="0" xfId="52" applyNumberFormat="1" applyFont="1" applyBorder="1" applyAlignment="1" applyProtection="1">
      <alignment wrapText="1"/>
      <protection hidden="1"/>
    </xf>
    <xf numFmtId="0" fontId="71" fillId="0" borderId="0" xfId="52" applyFont="1" applyAlignment="1" applyProtection="1">
      <alignment horizontal="center"/>
      <protection hidden="1"/>
    </xf>
    <xf numFmtId="0" fontId="0" fillId="0" borderId="0" xfId="52" applyFont="1" applyBorder="1" applyAlignment="1" applyProtection="1">
      <alignment horizontal="center"/>
      <protection hidden="1"/>
    </xf>
    <xf numFmtId="4" fontId="0" fillId="0" borderId="0" xfId="52" applyNumberFormat="1" applyFont="1" applyAlignment="1" applyProtection="1">
      <alignment horizontal="center"/>
      <protection hidden="1"/>
    </xf>
    <xf numFmtId="4" fontId="69" fillId="0" borderId="0" xfId="52" applyNumberFormat="1" applyFont="1" applyFill="1" applyProtection="1">
      <alignment/>
      <protection hidden="1"/>
    </xf>
    <xf numFmtId="4" fontId="68" fillId="0" borderId="0" xfId="52" applyNumberFormat="1" applyFont="1" applyBorder="1" applyAlignment="1" applyProtection="1">
      <alignment vertical="center"/>
      <protection hidden="1"/>
    </xf>
    <xf numFmtId="4" fontId="69" fillId="0" borderId="0" xfId="52" applyNumberFormat="1" applyFont="1" applyFill="1" applyBorder="1" applyAlignment="1" applyProtection="1">
      <alignment vertical="center"/>
      <protection hidden="1"/>
    </xf>
    <xf numFmtId="4" fontId="59" fillId="0" borderId="0" xfId="52" applyNumberFormat="1" applyFont="1" applyBorder="1" applyAlignment="1" applyProtection="1">
      <alignment horizontal="center" vertical="center"/>
      <protection hidden="1"/>
    </xf>
    <xf numFmtId="4" fontId="0" fillId="0" borderId="0" xfId="52" applyNumberFormat="1" applyFont="1" applyBorder="1" applyAlignment="1" applyProtection="1">
      <alignment horizontal="center" vertical="center"/>
      <protection hidden="1"/>
    </xf>
    <xf numFmtId="4" fontId="0" fillId="35" borderId="0" xfId="52" applyNumberFormat="1" applyFill="1" applyBorder="1" applyAlignment="1" applyProtection="1">
      <alignment horizontal="center" vertical="center"/>
      <protection hidden="1"/>
    </xf>
    <xf numFmtId="0" fontId="0" fillId="0" borderId="0" xfId="52" applyBorder="1" applyAlignment="1" applyProtection="1">
      <alignment vertical="center"/>
      <protection hidden="1"/>
    </xf>
    <xf numFmtId="0" fontId="0" fillId="0" borderId="0" xfId="52" applyFont="1" applyBorder="1" applyAlignment="1" applyProtection="1">
      <alignment vertical="center"/>
      <protection hidden="1"/>
    </xf>
    <xf numFmtId="4" fontId="0" fillId="0" borderId="0" xfId="52" applyNumberFormat="1" applyFont="1" applyBorder="1" applyProtection="1">
      <alignment/>
      <protection hidden="1"/>
    </xf>
    <xf numFmtId="0" fontId="69" fillId="0" borderId="0" xfId="52" applyFont="1" applyAlignment="1" applyProtection="1">
      <alignment horizontal="center"/>
      <protection hidden="1"/>
    </xf>
    <xf numFmtId="0" fontId="83" fillId="0" borderId="10" xfId="52" applyFont="1" applyBorder="1" applyAlignment="1" applyProtection="1">
      <alignment horizontal="center" vertical="center"/>
      <protection hidden="1"/>
    </xf>
    <xf numFmtId="0" fontId="83" fillId="0" borderId="10" xfId="52" applyFont="1" applyBorder="1" applyAlignment="1" applyProtection="1">
      <alignment horizontal="center"/>
      <protection hidden="1"/>
    </xf>
    <xf numFmtId="4" fontId="59" fillId="0" borderId="0" xfId="52" applyNumberFormat="1" applyFont="1" applyBorder="1" applyAlignment="1" applyProtection="1">
      <alignment vertical="center" wrapText="1"/>
      <protection hidden="1"/>
    </xf>
    <xf numFmtId="4" fontId="0" fillId="0" borderId="0" xfId="52" applyNumberFormat="1" applyBorder="1" applyAlignment="1" applyProtection="1">
      <alignment wrapText="1"/>
      <protection hidden="1"/>
    </xf>
    <xf numFmtId="1" fontId="7" fillId="15" borderId="0" xfId="0" applyNumberFormat="1" applyFont="1" applyFill="1" applyAlignment="1">
      <alignment horizontal="center"/>
    </xf>
    <xf numFmtId="2" fontId="7" fillId="42" borderId="0" xfId="0" applyNumberFormat="1" applyFont="1" applyFill="1" applyAlignment="1">
      <alignment horizontal="center"/>
    </xf>
    <xf numFmtId="4" fontId="69" fillId="0" borderId="10" xfId="52" applyNumberFormat="1" applyFont="1" applyFill="1" applyBorder="1" applyAlignment="1" applyProtection="1">
      <alignment horizontal="center" wrapText="1"/>
      <protection hidden="1"/>
    </xf>
    <xf numFmtId="4" fontId="69" fillId="0" borderId="10" xfId="52" applyNumberFormat="1" applyFont="1" applyBorder="1" applyAlignment="1" applyProtection="1">
      <alignment horizontal="right" wrapText="1"/>
      <protection hidden="1"/>
    </xf>
    <xf numFmtId="4" fontId="69" fillId="0" borderId="10" xfId="52" applyNumberFormat="1" applyFont="1" applyFill="1" applyBorder="1" applyAlignment="1" applyProtection="1">
      <alignment wrapText="1"/>
      <protection hidden="1"/>
    </xf>
    <xf numFmtId="0" fontId="36" fillId="0" borderId="21" xfId="54" applyFont="1" applyBorder="1" applyAlignment="1" applyProtection="1">
      <alignment horizontal="center" wrapText="1"/>
      <protection hidden="1"/>
    </xf>
    <xf numFmtId="0" fontId="36" fillId="0" borderId="22" xfId="54" applyFont="1" applyBorder="1" applyAlignment="1" applyProtection="1">
      <alignment horizontal="center" wrapText="1"/>
      <protection hidden="1"/>
    </xf>
    <xf numFmtId="0" fontId="73" fillId="0" borderId="0" xfId="52" applyFont="1" applyProtection="1">
      <alignment/>
      <protection hidden="1"/>
    </xf>
    <xf numFmtId="0" fontId="73" fillId="0" borderId="0" xfId="52" applyFont="1" applyBorder="1" applyProtection="1">
      <alignment/>
      <protection hidden="1"/>
    </xf>
    <xf numFmtId="0" fontId="73" fillId="0" borderId="0" xfId="52" applyFont="1" applyAlignment="1" applyProtection="1">
      <alignment horizontal="center"/>
      <protection hidden="1"/>
    </xf>
    <xf numFmtId="1" fontId="10" fillId="17" borderId="25" xfId="0" applyNumberFormat="1" applyFont="1" applyFill="1" applyBorder="1" applyAlignment="1">
      <alignment horizontal="center"/>
    </xf>
    <xf numFmtId="2" fontId="10" fillId="17" borderId="25" xfId="0" applyNumberFormat="1" applyFont="1" applyFill="1" applyBorder="1" applyAlignment="1">
      <alignment horizontal="right"/>
    </xf>
    <xf numFmtId="2" fontId="7" fillId="10" borderId="0" xfId="0" applyNumberFormat="1" applyFont="1" applyFill="1" applyAlignment="1">
      <alignment horizontal="center"/>
    </xf>
    <xf numFmtId="2" fontId="7" fillId="46" borderId="0" xfId="0" applyNumberFormat="1" applyFont="1" applyFill="1" applyAlignment="1">
      <alignment horizontal="center"/>
    </xf>
    <xf numFmtId="2" fontId="11" fillId="43" borderId="0" xfId="0" applyNumberFormat="1" applyFont="1" applyFill="1" applyAlignment="1">
      <alignment horizontal="right"/>
    </xf>
    <xf numFmtId="0" fontId="36" fillId="0" borderId="21" xfId="54" applyFont="1" applyBorder="1" applyAlignment="1" applyProtection="1">
      <alignment horizontal="center" wrapText="1"/>
      <protection hidden="1"/>
    </xf>
    <xf numFmtId="0" fontId="36" fillId="0" borderId="22" xfId="54" applyFont="1" applyBorder="1" applyAlignment="1" applyProtection="1">
      <alignment horizontal="center" wrapText="1"/>
      <protection hidden="1"/>
    </xf>
    <xf numFmtId="4" fontId="69" fillId="0" borderId="10" xfId="52" applyNumberFormat="1" applyFont="1" applyBorder="1" applyAlignment="1" applyProtection="1">
      <alignment horizontal="right" wrapText="1"/>
      <protection hidden="1"/>
    </xf>
    <xf numFmtId="4" fontId="69" fillId="0" borderId="10" xfId="52" applyNumberFormat="1" applyFont="1" applyFill="1" applyBorder="1" applyAlignment="1" applyProtection="1">
      <alignment horizontal="center" wrapText="1"/>
      <protection hidden="1"/>
    </xf>
    <xf numFmtId="4" fontId="69" fillId="0" borderId="10" xfId="52" applyNumberFormat="1" applyFont="1" applyFill="1" applyBorder="1" applyAlignment="1" applyProtection="1">
      <alignment wrapText="1"/>
      <protection hidden="1"/>
    </xf>
    <xf numFmtId="0" fontId="0" fillId="0" borderId="0" xfId="52" applyFont="1" applyBorder="1" applyAlignment="1" applyProtection="1">
      <alignment horizontal="center" vertical="center" wrapText="1"/>
      <protection hidden="1"/>
    </xf>
    <xf numFmtId="0" fontId="71" fillId="0" borderId="0" xfId="52" applyFont="1" applyBorder="1" applyProtection="1">
      <alignment/>
      <protection hidden="1"/>
    </xf>
    <xf numFmtId="4" fontId="73" fillId="38" borderId="0" xfId="52" applyNumberFormat="1" applyFont="1" applyFill="1" applyBorder="1" applyProtection="1">
      <alignment/>
      <protection hidden="1"/>
    </xf>
    <xf numFmtId="1" fontId="7" fillId="47" borderId="0" xfId="0" applyNumberFormat="1" applyFont="1" applyFill="1" applyAlignment="1">
      <alignment horizontal="center"/>
    </xf>
    <xf numFmtId="2" fontId="7" fillId="19" borderId="0" xfId="0" applyNumberFormat="1" applyFont="1" applyFill="1" applyAlignment="1">
      <alignment horizontal="center"/>
    </xf>
    <xf numFmtId="2" fontId="7" fillId="40" borderId="0" xfId="0" applyNumberFormat="1" applyFont="1" applyFill="1" applyAlignment="1">
      <alignment horizontal="center"/>
    </xf>
    <xf numFmtId="2" fontId="7" fillId="39" borderId="0" xfId="0" applyNumberFormat="1" applyFont="1" applyFill="1" applyAlignment="1">
      <alignment horizontal="center"/>
    </xf>
    <xf numFmtId="4" fontId="69" fillId="0" borderId="10" xfId="52" applyNumberFormat="1" applyFont="1" applyFill="1" applyBorder="1" applyAlignment="1" applyProtection="1">
      <alignment horizontal="center" wrapText="1"/>
      <protection hidden="1"/>
    </xf>
    <xf numFmtId="4" fontId="69" fillId="0" borderId="10" xfId="52" applyNumberFormat="1" applyFont="1" applyBorder="1" applyAlignment="1" applyProtection="1">
      <alignment horizontal="right" wrapText="1"/>
      <protection hidden="1"/>
    </xf>
    <xf numFmtId="4" fontId="69" fillId="0" borderId="10" xfId="52" applyNumberFormat="1" applyFont="1" applyFill="1" applyBorder="1" applyAlignment="1" applyProtection="1">
      <alignment wrapText="1"/>
      <protection hidden="1"/>
    </xf>
    <xf numFmtId="0" fontId="36" fillId="0" borderId="21" xfId="54" applyFont="1" applyBorder="1" applyAlignment="1" applyProtection="1">
      <alignment horizontal="center" wrapText="1"/>
      <protection hidden="1"/>
    </xf>
    <xf numFmtId="0" fontId="36" fillId="0" borderId="22" xfId="54" applyFont="1" applyBorder="1" applyAlignment="1" applyProtection="1">
      <alignment horizontal="center" wrapText="1"/>
      <protection hidden="1"/>
    </xf>
    <xf numFmtId="0" fontId="36" fillId="0" borderId="21" xfId="54" applyFont="1" applyBorder="1" applyAlignment="1" applyProtection="1">
      <alignment horizontal="center" wrapText="1"/>
      <protection hidden="1"/>
    </xf>
    <xf numFmtId="0" fontId="36" fillId="0" borderId="22" xfId="54" applyFont="1" applyBorder="1" applyAlignment="1" applyProtection="1">
      <alignment horizontal="center" wrapText="1"/>
      <protection hidden="1"/>
    </xf>
    <xf numFmtId="4" fontId="69" fillId="0" borderId="10" xfId="52" applyNumberFormat="1" applyFont="1" applyBorder="1" applyAlignment="1" applyProtection="1">
      <alignment horizontal="right" wrapText="1"/>
      <protection hidden="1"/>
    </xf>
    <xf numFmtId="4" fontId="69" fillId="0" borderId="10" xfId="52" applyNumberFormat="1" applyFont="1" applyFill="1" applyBorder="1" applyAlignment="1" applyProtection="1">
      <alignment horizontal="center" wrapText="1"/>
      <protection hidden="1"/>
    </xf>
    <xf numFmtId="4" fontId="69" fillId="0" borderId="10" xfId="52" applyNumberFormat="1" applyFont="1" applyFill="1" applyBorder="1" applyAlignment="1" applyProtection="1">
      <alignment wrapText="1"/>
      <protection hidden="1"/>
    </xf>
    <xf numFmtId="3" fontId="10" fillId="43" borderId="10" xfId="0" applyNumberFormat="1" applyFont="1" applyFill="1" applyBorder="1" applyAlignment="1">
      <alignment horizontal="center"/>
    </xf>
    <xf numFmtId="2" fontId="10" fillId="43" borderId="10" xfId="0" applyNumberFormat="1" applyFont="1" applyFill="1" applyBorder="1" applyAlignment="1">
      <alignment horizontal="center"/>
    </xf>
    <xf numFmtId="2" fontId="0" fillId="16" borderId="10" xfId="0" applyNumberFormat="1" applyFill="1" applyBorder="1" applyAlignment="1">
      <alignment horizontal="right"/>
    </xf>
    <xf numFmtId="0" fontId="0" fillId="0" borderId="0" xfId="0" applyBorder="1" applyAlignment="1" applyProtection="1">
      <alignment/>
      <protection hidden="1"/>
    </xf>
    <xf numFmtId="0" fontId="59" fillId="0" borderId="0" xfId="0" applyFont="1" applyBorder="1" applyAlignment="1" applyProtection="1">
      <alignment horizontal="center" vertical="center"/>
      <protection hidden="1"/>
    </xf>
    <xf numFmtId="4" fontId="68" fillId="40" borderId="0" xfId="0" applyNumberFormat="1" applyFont="1" applyFill="1" applyBorder="1" applyAlignment="1" applyProtection="1">
      <alignment wrapText="1"/>
      <protection hidden="1"/>
    </xf>
    <xf numFmtId="4" fontId="69" fillId="0" borderId="0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77" fillId="0" borderId="0" xfId="0" applyFont="1" applyBorder="1" applyAlignment="1" applyProtection="1">
      <alignment horizontal="center"/>
      <protection hidden="1"/>
    </xf>
    <xf numFmtId="4" fontId="77" fillId="0" borderId="0" xfId="0" applyNumberFormat="1" applyFont="1" applyBorder="1" applyAlignment="1" applyProtection="1">
      <alignment horizontal="center"/>
      <protection hidden="1"/>
    </xf>
    <xf numFmtId="4" fontId="69" fillId="0" borderId="10" xfId="52" applyNumberFormat="1" applyFont="1" applyFill="1" applyBorder="1" applyAlignment="1" applyProtection="1">
      <alignment horizontal="center" wrapText="1"/>
      <protection hidden="1"/>
    </xf>
    <xf numFmtId="4" fontId="69" fillId="0" borderId="10" xfId="52" applyNumberFormat="1" applyFont="1" applyBorder="1" applyAlignment="1" applyProtection="1">
      <alignment horizontal="right" wrapText="1"/>
      <protection hidden="1"/>
    </xf>
    <xf numFmtId="4" fontId="69" fillId="0" borderId="10" xfId="52" applyNumberFormat="1" applyFont="1" applyFill="1" applyBorder="1" applyAlignment="1" applyProtection="1">
      <alignment wrapText="1"/>
      <protection hidden="1"/>
    </xf>
    <xf numFmtId="0" fontId="36" fillId="0" borderId="21" xfId="54" applyFont="1" applyBorder="1" applyAlignment="1" applyProtection="1">
      <alignment horizontal="center" wrapText="1"/>
      <protection hidden="1"/>
    </xf>
    <xf numFmtId="0" fontId="36" fillId="0" borderId="22" xfId="54" applyFont="1" applyBorder="1" applyAlignment="1" applyProtection="1">
      <alignment horizontal="center" wrapText="1"/>
      <protection hidden="1"/>
    </xf>
    <xf numFmtId="1" fontId="10" fillId="43" borderId="0" xfId="0" applyNumberFormat="1" applyFont="1" applyFill="1" applyAlignment="1">
      <alignment horizontal="center"/>
    </xf>
    <xf numFmtId="2" fontId="10" fillId="8" borderId="0" xfId="0" applyNumberFormat="1" applyFont="1" applyFill="1" applyAlignment="1">
      <alignment horizontal="center"/>
    </xf>
    <xf numFmtId="2" fontId="0" fillId="45" borderId="0" xfId="0" applyNumberFormat="1" applyFill="1" applyAlignment="1">
      <alignment horizontal="right"/>
    </xf>
    <xf numFmtId="2" fontId="10" fillId="48" borderId="0" xfId="0" applyNumberFormat="1" applyFont="1" applyFill="1" applyAlignment="1">
      <alignment horizontal="right"/>
    </xf>
    <xf numFmtId="4" fontId="69" fillId="0" borderId="10" xfId="52" applyNumberFormat="1" applyFont="1" applyFill="1" applyBorder="1" applyAlignment="1" applyProtection="1">
      <alignment horizontal="center" wrapText="1"/>
      <protection hidden="1"/>
    </xf>
    <xf numFmtId="4" fontId="69" fillId="0" borderId="10" xfId="52" applyNumberFormat="1" applyFont="1" applyBorder="1" applyAlignment="1" applyProtection="1">
      <alignment horizontal="right" wrapText="1"/>
      <protection hidden="1"/>
    </xf>
    <xf numFmtId="4" fontId="69" fillId="0" borderId="10" xfId="52" applyNumberFormat="1" applyFont="1" applyFill="1" applyBorder="1" applyAlignment="1" applyProtection="1">
      <alignment wrapText="1"/>
      <protection hidden="1"/>
    </xf>
    <xf numFmtId="0" fontId="36" fillId="0" borderId="21" xfId="54" applyFont="1" applyBorder="1" applyAlignment="1" applyProtection="1">
      <alignment horizontal="center" wrapText="1"/>
      <protection hidden="1"/>
    </xf>
    <xf numFmtId="0" fontId="36" fillId="0" borderId="22" xfId="54" applyFont="1" applyBorder="1" applyAlignment="1" applyProtection="1">
      <alignment horizontal="center" wrapText="1"/>
      <protection hidden="1"/>
    </xf>
    <xf numFmtId="3" fontId="10" fillId="49" borderId="0" xfId="0" applyNumberFormat="1" applyFont="1" applyFill="1" applyAlignment="1">
      <alignment horizontal="center"/>
    </xf>
    <xf numFmtId="2" fontId="10" fillId="26" borderId="0" xfId="0" applyNumberFormat="1" applyFont="1" applyFill="1" applyAlignment="1">
      <alignment horizontal="center"/>
    </xf>
    <xf numFmtId="2" fontId="0" fillId="41" borderId="0" xfId="0" applyNumberFormat="1" applyFill="1" applyAlignment="1">
      <alignment horizontal="center"/>
    </xf>
    <xf numFmtId="4" fontId="69" fillId="33" borderId="10" xfId="52" applyNumberFormat="1" applyFont="1" applyFill="1" applyBorder="1" applyProtection="1">
      <alignment/>
      <protection hidden="1"/>
    </xf>
    <xf numFmtId="1" fontId="10" fillId="41" borderId="10" xfId="0" applyNumberFormat="1" applyFont="1" applyFill="1" applyBorder="1" applyAlignment="1">
      <alignment horizontal="center"/>
    </xf>
    <xf numFmtId="2" fontId="7" fillId="40" borderId="10" xfId="0" applyNumberFormat="1" applyFont="1" applyFill="1" applyBorder="1" applyAlignment="1">
      <alignment horizontal="center"/>
    </xf>
    <xf numFmtId="2" fontId="0" fillId="9" borderId="10" xfId="0" applyNumberFormat="1" applyFill="1" applyBorder="1" applyAlignment="1">
      <alignment horizontal="right"/>
    </xf>
    <xf numFmtId="4" fontId="68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center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center"/>
      <protection/>
    </xf>
    <xf numFmtId="2" fontId="69" fillId="34" borderId="0" xfId="52" applyNumberFormat="1" applyFont="1" applyFill="1" applyBorder="1">
      <alignment/>
      <protection/>
    </xf>
    <xf numFmtId="2" fontId="68" fillId="34" borderId="0" xfId="52" applyNumberFormat="1" applyFont="1" applyFill="1" applyBorder="1">
      <alignment/>
      <protection/>
    </xf>
    <xf numFmtId="2" fontId="69" fillId="0" borderId="0" xfId="52" applyNumberFormat="1" applyFont="1" applyBorder="1">
      <alignment/>
      <protection/>
    </xf>
    <xf numFmtId="4" fontId="68" fillId="0" borderId="13" xfId="52" applyNumberFormat="1" applyFont="1" applyBorder="1" applyAlignment="1">
      <alignment horizontal="center" vertical="center"/>
      <protection/>
    </xf>
    <xf numFmtId="0" fontId="68" fillId="0" borderId="10" xfId="52" applyFont="1" applyFill="1" applyBorder="1" applyAlignment="1" applyProtection="1">
      <alignment horizontal="center" vertical="center" wrapText="1"/>
      <protection hidden="1"/>
    </xf>
    <xf numFmtId="4" fontId="68" fillId="0" borderId="10" xfId="52" applyNumberFormat="1" applyFont="1" applyBorder="1" applyAlignment="1">
      <alignment horizontal="center" vertical="center"/>
      <protection/>
    </xf>
    <xf numFmtId="4" fontId="68" fillId="0" borderId="10" xfId="52" applyNumberFormat="1" applyFont="1" applyBorder="1" applyAlignment="1">
      <alignment horizontal="center" vertical="center" wrapText="1"/>
      <protection/>
    </xf>
    <xf numFmtId="4" fontId="6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 applyProtection="1">
      <alignment horizontal="center"/>
      <protection hidden="1"/>
    </xf>
    <xf numFmtId="0" fontId="83" fillId="0" borderId="10" xfId="52" applyFont="1" applyBorder="1" applyAlignment="1">
      <alignment horizontal="center" vertical="center"/>
      <protection/>
    </xf>
    <xf numFmtId="4" fontId="84" fillId="40" borderId="10" xfId="0" applyNumberFormat="1" applyFont="1" applyFill="1" applyBorder="1" applyAlignment="1" applyProtection="1">
      <alignment horizontal="center" vertical="center" wrapText="1"/>
      <protection hidden="1"/>
    </xf>
    <xf numFmtId="1" fontId="7" fillId="43" borderId="0" xfId="0" applyNumberFormat="1" applyFont="1" applyFill="1" applyAlignment="1">
      <alignment horizontal="center"/>
    </xf>
    <xf numFmtId="165" fontId="12" fillId="47" borderId="0" xfId="0" applyNumberFormat="1" applyFont="1" applyFill="1" applyAlignment="1">
      <alignment horizontal="center"/>
    </xf>
    <xf numFmtId="2" fontId="0" fillId="10" borderId="0" xfId="0" applyNumberFormat="1" applyFill="1" applyAlignment="1">
      <alignment horizontal="right"/>
    </xf>
    <xf numFmtId="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85" fillId="33" borderId="0" xfId="52" applyFont="1" applyFill="1">
      <alignment/>
      <protection/>
    </xf>
    <xf numFmtId="4" fontId="0" fillId="0" borderId="0" xfId="0" applyNumberFormat="1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4" fontId="69" fillId="18" borderId="10" xfId="52" applyNumberFormat="1" applyFont="1" applyFill="1" applyBorder="1" applyAlignment="1">
      <alignment horizontal="center"/>
      <protection/>
    </xf>
    <xf numFmtId="4" fontId="86" fillId="0" borderId="15" xfId="52" applyNumberFormat="1" applyFont="1" applyBorder="1" applyAlignment="1">
      <alignment horizontal="center"/>
      <protection/>
    </xf>
    <xf numFmtId="0" fontId="0" fillId="0" borderId="10" xfId="52" applyFont="1" applyFill="1" applyBorder="1" applyAlignment="1">
      <alignment horizontal="center"/>
      <protection/>
    </xf>
    <xf numFmtId="166" fontId="68" fillId="0" borderId="0" xfId="52" applyNumberFormat="1" applyFont="1" applyBorder="1" applyAlignment="1">
      <alignment/>
      <protection/>
    </xf>
    <xf numFmtId="166" fontId="0" fillId="0" borderId="0" xfId="52" applyNumberFormat="1" applyFont="1" applyBorder="1" applyAlignment="1">
      <alignment horizontal="center"/>
      <protection/>
    </xf>
    <xf numFmtId="4" fontId="0" fillId="0" borderId="10" xfId="52" applyNumberFormat="1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center"/>
      <protection/>
    </xf>
    <xf numFmtId="4" fontId="69" fillId="0" borderId="0" xfId="52" applyNumberFormat="1" applyFont="1" applyFill="1" applyBorder="1" applyAlignment="1">
      <alignment horizontal="center"/>
      <protection/>
    </xf>
    <xf numFmtId="0" fontId="87" fillId="0" borderId="0" xfId="52" applyFont="1">
      <alignment/>
      <protection/>
    </xf>
    <xf numFmtId="4" fontId="69" fillId="0" borderId="0" xfId="52" applyNumberFormat="1" applyFont="1" applyFill="1" applyBorder="1" applyAlignment="1">
      <alignment horizontal="center" vertical="center" wrapText="1"/>
      <protection/>
    </xf>
    <xf numFmtId="4" fontId="69" fillId="0" borderId="0" xfId="52" applyNumberFormat="1" applyFont="1" applyFill="1" applyBorder="1" applyAlignment="1">
      <alignment horizontal="center" wrapText="1"/>
      <protection/>
    </xf>
    <xf numFmtId="4" fontId="71" fillId="0" borderId="0" xfId="52" applyNumberFormat="1" applyFont="1" applyBorder="1" applyAlignment="1">
      <alignment horizontal="center"/>
      <protection/>
    </xf>
    <xf numFmtId="4" fontId="69" fillId="38" borderId="0" xfId="52" applyNumberFormat="1" applyFont="1" applyFill="1" applyBorder="1">
      <alignment/>
      <protection/>
    </xf>
    <xf numFmtId="4" fontId="68" fillId="0" borderId="0" xfId="52" applyNumberFormat="1" applyFont="1" applyBorder="1" applyAlignment="1">
      <alignment wrapText="1"/>
      <protection/>
    </xf>
    <xf numFmtId="4" fontId="68" fillId="0" borderId="0" xfId="52" applyNumberFormat="1" applyFont="1" applyBorder="1" applyAlignment="1">
      <alignment horizontal="center" wrapText="1"/>
      <protection/>
    </xf>
    <xf numFmtId="4" fontId="71" fillId="0" borderId="0" xfId="52" applyNumberFormat="1" applyFont="1" applyFill="1" applyBorder="1" applyAlignment="1">
      <alignment horizontal="center" wrapText="1"/>
      <protection/>
    </xf>
    <xf numFmtId="0" fontId="59" fillId="0" borderId="10" xfId="52" applyFont="1" applyBorder="1" applyAlignment="1">
      <alignment horizontal="center"/>
      <protection/>
    </xf>
    <xf numFmtId="4" fontId="69" fillId="0" borderId="12" xfId="52" applyNumberFormat="1" applyFont="1" applyFill="1" applyBorder="1" applyAlignment="1">
      <alignment horizontal="center" wrapText="1"/>
      <protection/>
    </xf>
    <xf numFmtId="4" fontId="59" fillId="0" borderId="10" xfId="52" applyNumberFormat="1" applyFont="1" applyBorder="1" applyAlignment="1">
      <alignment horizontal="center"/>
      <protection/>
    </xf>
    <xf numFmtId="4" fontId="69" fillId="0" borderId="0" xfId="52" applyNumberFormat="1" applyFont="1" applyBorder="1" applyAlignment="1">
      <alignment horizontal="center" wrapText="1"/>
      <protection/>
    </xf>
    <xf numFmtId="4" fontId="68" fillId="0" borderId="0" xfId="52" applyNumberFormat="1" applyFont="1" applyFill="1" applyBorder="1" applyAlignment="1">
      <alignment wrapText="1"/>
      <protection/>
    </xf>
    <xf numFmtId="0" fontId="73" fillId="0" borderId="0" xfId="52" applyFont="1">
      <alignment/>
      <protection/>
    </xf>
    <xf numFmtId="4" fontId="69" fillId="33" borderId="10" xfId="52" applyNumberFormat="1" applyFont="1" applyFill="1" applyBorder="1" applyAlignment="1">
      <alignment horizontal="center"/>
      <protection/>
    </xf>
    <xf numFmtId="4" fontId="69" fillId="0" borderId="10" xfId="52" applyNumberFormat="1" applyFont="1" applyBorder="1" applyAlignment="1">
      <alignment horizontal="center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center"/>
      <protection/>
    </xf>
    <xf numFmtId="4" fontId="69" fillId="0" borderId="12" xfId="52" applyNumberFormat="1" applyFont="1" applyFill="1" applyBorder="1" applyAlignment="1">
      <alignment horizontal="center" wrapText="1"/>
      <protection/>
    </xf>
    <xf numFmtId="1" fontId="7" fillId="42" borderId="0" xfId="0" applyNumberFormat="1" applyFont="1" applyFill="1" applyAlignment="1">
      <alignment horizontal="center"/>
    </xf>
    <xf numFmtId="2" fontId="7" fillId="15" borderId="0" xfId="0" applyNumberFormat="1" applyFont="1" applyFill="1" applyAlignment="1">
      <alignment horizontal="center"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center"/>
      <protection/>
    </xf>
    <xf numFmtId="4" fontId="69" fillId="0" borderId="12" xfId="52" applyNumberFormat="1" applyFont="1" applyFill="1" applyBorder="1" applyAlignment="1">
      <alignment horizontal="center" wrapText="1"/>
      <protection/>
    </xf>
    <xf numFmtId="4" fontId="69" fillId="33" borderId="14" xfId="52" applyNumberFormat="1" applyFont="1" applyFill="1" applyBorder="1">
      <alignment/>
      <protection/>
    </xf>
    <xf numFmtId="4" fontId="69" fillId="0" borderId="13" xfId="52" applyNumberFormat="1" applyFont="1" applyBorder="1" applyAlignment="1">
      <alignment horizontal="right" wrapText="1"/>
      <protection/>
    </xf>
    <xf numFmtId="4" fontId="69" fillId="0" borderId="13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center"/>
      <protection/>
    </xf>
    <xf numFmtId="0" fontId="0" fillId="0" borderId="10" xfId="52" applyFont="1" applyFill="1" applyBorder="1" applyAlignment="1">
      <alignment horizontal="center"/>
      <protection/>
    </xf>
    <xf numFmtId="4" fontId="66" fillId="0" borderId="0" xfId="52" applyNumberFormat="1" applyFont="1" applyBorder="1" applyAlignment="1">
      <alignment horizontal="center" vertical="center"/>
      <protection/>
    </xf>
    <xf numFmtId="4" fontId="69" fillId="0" borderId="0" xfId="52" applyNumberFormat="1" applyFont="1" applyFill="1" applyBorder="1" applyAlignment="1" applyProtection="1" quotePrefix="1">
      <alignment horizontal="right" wrapText="1"/>
      <protection hidden="1"/>
    </xf>
    <xf numFmtId="4" fontId="69" fillId="0" borderId="0" xfId="52" applyNumberFormat="1" applyFont="1" applyBorder="1" applyAlignment="1" applyProtection="1">
      <alignment horizontal="right" wrapText="1"/>
      <protection hidden="1"/>
    </xf>
    <xf numFmtId="4" fontId="69" fillId="0" borderId="26" xfId="52" applyNumberFormat="1" applyFont="1" applyFill="1" applyBorder="1" applyAlignment="1" applyProtection="1">
      <alignment horizontal="center"/>
      <protection hidden="1"/>
    </xf>
    <xf numFmtId="4" fontId="68" fillId="0" borderId="10" xfId="52" applyNumberFormat="1" applyFont="1" applyBorder="1" applyAlignment="1" applyProtection="1">
      <alignment horizontal="center" vertical="center" wrapText="1"/>
      <protection hidden="1"/>
    </xf>
    <xf numFmtId="4" fontId="37" fillId="0" borderId="27" xfId="52" applyNumberFormat="1" applyFont="1" applyFill="1" applyBorder="1" applyProtection="1">
      <alignment/>
      <protection hidden="1"/>
    </xf>
    <xf numFmtId="4" fontId="68" fillId="0" borderId="0" xfId="52" applyNumberFormat="1" applyFont="1" applyBorder="1" applyAlignment="1">
      <alignment/>
      <protection/>
    </xf>
    <xf numFmtId="4" fontId="37" fillId="0" borderId="0" xfId="52" applyNumberFormat="1" applyFont="1" applyFill="1" applyBorder="1" applyAlignment="1" applyProtection="1">
      <alignment/>
      <protection hidden="1"/>
    </xf>
    <xf numFmtId="4" fontId="37" fillId="0" borderId="0" xfId="52" applyNumberFormat="1" applyFont="1" applyFill="1" applyBorder="1" applyProtection="1">
      <alignment/>
      <protection hidden="1"/>
    </xf>
    <xf numFmtId="4" fontId="71" fillId="0" borderId="10" xfId="52" applyNumberFormat="1" applyFont="1" applyBorder="1" applyAlignment="1">
      <alignment horizontal="center"/>
      <protection/>
    </xf>
    <xf numFmtId="4" fontId="68" fillId="0" borderId="10" xfId="52" applyNumberFormat="1" applyFont="1" applyBorder="1" applyAlignment="1">
      <alignment/>
      <protection/>
    </xf>
    <xf numFmtId="4" fontId="69" fillId="0" borderId="10" xfId="52" applyNumberFormat="1" applyFont="1" applyFill="1" applyBorder="1" applyAlignment="1">
      <alignment/>
      <protection/>
    </xf>
    <xf numFmtId="4" fontId="37" fillId="0" borderId="10" xfId="52" applyNumberFormat="1" applyFont="1" applyFill="1" applyBorder="1" applyAlignment="1" applyProtection="1">
      <alignment/>
      <protection hidden="1"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center"/>
      <protection/>
    </xf>
    <xf numFmtId="4" fontId="69" fillId="0" borderId="12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center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center"/>
      <protection/>
    </xf>
    <xf numFmtId="4" fontId="69" fillId="0" borderId="12" xfId="52" applyNumberFormat="1" applyFont="1" applyFill="1" applyBorder="1" applyAlignment="1">
      <alignment horizontal="center" wrapText="1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center"/>
      <protection/>
    </xf>
    <xf numFmtId="4" fontId="69" fillId="0" borderId="12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center"/>
      <protection/>
    </xf>
    <xf numFmtId="4" fontId="69" fillId="0" borderId="12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center"/>
      <protection/>
    </xf>
    <xf numFmtId="4" fontId="69" fillId="0" borderId="12" xfId="52" applyNumberFormat="1" applyFont="1" applyFill="1" applyBorder="1" applyAlignment="1">
      <alignment horizontal="center" wrapText="1"/>
      <protection/>
    </xf>
    <xf numFmtId="4" fontId="69" fillId="0" borderId="28" xfId="52" applyNumberFormat="1" applyFont="1" applyBorder="1" applyAlignment="1">
      <alignment wrapText="1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wrapText="1"/>
      <protection/>
    </xf>
    <xf numFmtId="2" fontId="69" fillId="0" borderId="10" xfId="52" applyNumberFormat="1" applyFont="1" applyBorder="1" applyAlignment="1">
      <alignment horizontal="right"/>
      <protection/>
    </xf>
    <xf numFmtId="2" fontId="0" fillId="0" borderId="10" xfId="52" applyNumberFormat="1" applyFont="1" applyBorder="1">
      <alignment/>
      <protection/>
    </xf>
    <xf numFmtId="2" fontId="69" fillId="0" borderId="0" xfId="52" applyNumberFormat="1" applyFont="1">
      <alignment/>
      <protection/>
    </xf>
    <xf numFmtId="2" fontId="0" fillId="0" borderId="0" xfId="52" applyNumberFormat="1" applyFont="1">
      <alignment/>
      <protection/>
    </xf>
    <xf numFmtId="2" fontId="0" fillId="0" borderId="0" xfId="52" applyNumberFormat="1" applyFont="1" applyBorder="1">
      <alignment/>
      <protection/>
    </xf>
    <xf numFmtId="2" fontId="7" fillId="16" borderId="0" xfId="0" applyNumberFormat="1" applyFont="1" applyFill="1" applyAlignment="1">
      <alignment horizontal="right"/>
    </xf>
    <xf numFmtId="0" fontId="0" fillId="0" borderId="0" xfId="52" applyFont="1" applyFill="1" applyBorder="1" applyAlignment="1">
      <alignment horizontal="center"/>
      <protection/>
    </xf>
    <xf numFmtId="4" fontId="0" fillId="0" borderId="0" xfId="52" applyNumberFormat="1" applyFont="1" applyFill="1" applyBorder="1" applyAlignment="1">
      <alignment horizontal="center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center"/>
      <protection/>
    </xf>
    <xf numFmtId="4" fontId="69" fillId="0" borderId="12" xfId="52" applyNumberFormat="1" applyFont="1" applyFill="1" applyBorder="1" applyAlignment="1">
      <alignment horizontal="center" wrapText="1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center"/>
      <protection/>
    </xf>
    <xf numFmtId="4" fontId="69" fillId="0" borderId="12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center"/>
      <protection/>
    </xf>
    <xf numFmtId="4" fontId="69" fillId="0" borderId="12" xfId="52" applyNumberFormat="1" applyFont="1" applyFill="1" applyBorder="1" applyAlignment="1">
      <alignment horizontal="center" wrapText="1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center"/>
      <protection/>
    </xf>
    <xf numFmtId="4" fontId="69" fillId="0" borderId="12" xfId="52" applyNumberFormat="1" applyFont="1" applyFill="1" applyBorder="1" applyAlignment="1">
      <alignment horizontal="center" wrapText="1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center"/>
      <protection/>
    </xf>
    <xf numFmtId="4" fontId="69" fillId="0" borderId="12" xfId="52" applyNumberFormat="1" applyFont="1" applyFill="1" applyBorder="1" applyAlignment="1">
      <alignment horizontal="center" wrapText="1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center"/>
      <protection/>
    </xf>
    <xf numFmtId="4" fontId="69" fillId="0" borderId="12" xfId="52" applyNumberFormat="1" applyFont="1" applyFill="1" applyBorder="1" applyAlignment="1">
      <alignment horizontal="center" wrapText="1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center"/>
      <protection/>
    </xf>
    <xf numFmtId="4" fontId="69" fillId="0" borderId="12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center"/>
      <protection/>
    </xf>
    <xf numFmtId="4" fontId="69" fillId="0" borderId="12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center"/>
      <protection/>
    </xf>
    <xf numFmtId="4" fontId="69" fillId="0" borderId="12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 applyProtection="1">
      <alignment horizontal="right"/>
      <protection hidden="1"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center"/>
      <protection/>
    </xf>
    <xf numFmtId="4" fontId="69" fillId="0" borderId="12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center"/>
      <protection/>
    </xf>
    <xf numFmtId="4" fontId="69" fillId="0" borderId="12" xfId="52" applyNumberFormat="1" applyFont="1" applyFill="1" applyBorder="1" applyAlignment="1">
      <alignment horizontal="center" wrapText="1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9" fillId="0" borderId="10" xfId="52" applyNumberFormat="1" applyFont="1" applyBorder="1" applyAlignment="1">
      <alignment horizontal="center"/>
      <protection/>
    </xf>
    <xf numFmtId="4" fontId="69" fillId="0" borderId="12" xfId="52" applyNumberFormat="1" applyFont="1" applyFill="1" applyBorder="1" applyAlignment="1">
      <alignment horizontal="center" wrapText="1"/>
      <protection/>
    </xf>
    <xf numFmtId="4" fontId="86" fillId="0" borderId="0" xfId="52" applyNumberFormat="1" applyFont="1" applyBorder="1" applyAlignment="1">
      <alignment horizontal="center"/>
      <protection/>
    </xf>
    <xf numFmtId="0" fontId="36" fillId="0" borderId="29" xfId="54" applyFont="1" applyBorder="1" applyAlignment="1">
      <alignment horizontal="center" wrapText="1"/>
      <protection/>
    </xf>
    <xf numFmtId="0" fontId="36" fillId="0" borderId="21" xfId="54" applyFont="1" applyBorder="1" applyAlignment="1">
      <alignment horizontal="center" wrapText="1"/>
      <protection/>
    </xf>
    <xf numFmtId="0" fontId="36" fillId="0" borderId="27" xfId="54" applyFont="1" applyBorder="1" applyAlignment="1">
      <alignment horizontal="center" wrapText="1"/>
      <protection/>
    </xf>
    <xf numFmtId="0" fontId="36" fillId="0" borderId="22" xfId="54" applyFont="1" applyBorder="1" applyAlignment="1">
      <alignment horizontal="center" wrapText="1"/>
      <protection/>
    </xf>
    <xf numFmtId="0" fontId="88" fillId="0" borderId="0" xfId="52" applyFont="1" applyAlignment="1">
      <alignment horizontal="center" vertical="center"/>
      <protection/>
    </xf>
    <xf numFmtId="4" fontId="68" fillId="38" borderId="10" xfId="52" applyNumberFormat="1" applyFont="1" applyFill="1" applyBorder="1" applyAlignment="1">
      <alignment horizontal="left" wrapText="1"/>
      <protection/>
    </xf>
    <xf numFmtId="4" fontId="69" fillId="0" borderId="11" xfId="52" applyNumberFormat="1" applyFont="1" applyBorder="1" applyAlignment="1">
      <alignment horizontal="center" wrapText="1"/>
      <protection/>
    </xf>
    <xf numFmtId="4" fontId="69" fillId="0" borderId="26" xfId="52" applyNumberFormat="1" applyFont="1" applyBorder="1" applyAlignment="1">
      <alignment horizontal="center" wrapText="1"/>
      <protection/>
    </xf>
    <xf numFmtId="4" fontId="69" fillId="0" borderId="12" xfId="52" applyNumberFormat="1" applyFon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right" wrapText="1"/>
      <protection/>
    </xf>
    <xf numFmtId="4" fontId="68" fillId="0" borderId="10" xfId="52" applyNumberFormat="1" applyFont="1" applyBorder="1" applyAlignment="1">
      <alignment horizontal="left" wrapText="1"/>
      <protection/>
    </xf>
    <xf numFmtId="0" fontId="6" fillId="0" borderId="10" xfId="52" applyFont="1" applyBorder="1" applyAlignment="1">
      <alignment wrapText="1"/>
      <protection/>
    </xf>
    <xf numFmtId="4" fontId="68" fillId="0" borderId="11" xfId="52" applyNumberFormat="1" applyFont="1" applyFill="1" applyBorder="1" applyAlignment="1">
      <alignment horizontal="left" wrapText="1"/>
      <protection/>
    </xf>
    <xf numFmtId="4" fontId="69" fillId="0" borderId="26" xfId="52" applyNumberFormat="1" applyFont="1" applyBorder="1" applyAlignment="1">
      <alignment wrapText="1"/>
      <protection/>
    </xf>
    <xf numFmtId="4" fontId="69" fillId="0" borderId="12" xfId="52" applyNumberFormat="1" applyFont="1" applyBorder="1" applyAlignment="1">
      <alignment wrapText="1"/>
      <protection/>
    </xf>
    <xf numFmtId="4" fontId="69" fillId="0" borderId="11" xfId="52" applyNumberFormat="1" applyFont="1" applyFill="1" applyBorder="1" applyAlignment="1">
      <alignment horizontal="left" wrapText="1"/>
      <protection/>
    </xf>
    <xf numFmtId="4" fontId="69" fillId="0" borderId="14" xfId="52" applyNumberFormat="1" applyFont="1" applyFill="1" applyBorder="1" applyAlignment="1">
      <alignment horizontal="left" wrapText="1"/>
      <protection/>
    </xf>
    <xf numFmtId="4" fontId="69" fillId="0" borderId="14" xfId="52" applyNumberFormat="1" applyFont="1" applyBorder="1" applyAlignment="1">
      <alignment wrapText="1"/>
      <protection/>
    </xf>
    <xf numFmtId="4" fontId="69" fillId="0" borderId="10" xfId="52" applyNumberFormat="1" applyFont="1" applyFill="1" applyBorder="1" applyAlignment="1">
      <alignment horizontal="left" wrapText="1"/>
      <protection/>
    </xf>
    <xf numFmtId="4" fontId="69" fillId="0" borderId="10" xfId="52" applyNumberFormat="1" applyFont="1" applyBorder="1" applyAlignment="1">
      <alignment wrapText="1"/>
      <protection/>
    </xf>
    <xf numFmtId="4" fontId="69" fillId="0" borderId="10" xfId="52" applyNumberFormat="1" applyFont="1" applyFill="1" applyBorder="1" applyAlignment="1">
      <alignment horizontal="center" wrapText="1"/>
      <protection/>
    </xf>
    <xf numFmtId="4" fontId="69" fillId="0" borderId="10" xfId="52" applyNumberFormat="1" applyFont="1" applyFill="1" applyBorder="1" applyAlignment="1">
      <alignment wrapText="1"/>
      <protection/>
    </xf>
    <xf numFmtId="4" fontId="68" fillId="0" borderId="10" xfId="52" applyNumberFormat="1" applyFont="1" applyFill="1" applyBorder="1" applyAlignment="1">
      <alignment horizontal="left" wrapText="1"/>
      <protection/>
    </xf>
    <xf numFmtId="4" fontId="68" fillId="0" borderId="10" xfId="52" applyNumberFormat="1" applyFont="1" applyBorder="1" applyAlignment="1">
      <alignment wrapText="1"/>
      <protection/>
    </xf>
    <xf numFmtId="4" fontId="69" fillId="0" borderId="14" xfId="52" applyNumberFormat="1" applyFont="1" applyFill="1" applyBorder="1" applyAlignment="1">
      <alignment wrapText="1"/>
      <protection/>
    </xf>
    <xf numFmtId="4" fontId="69" fillId="0" borderId="11" xfId="52" applyNumberFormat="1" applyFont="1" applyFill="1" applyBorder="1" applyAlignment="1" quotePrefix="1">
      <alignment horizontal="right" wrapText="1"/>
      <protection/>
    </xf>
    <xf numFmtId="4" fontId="69" fillId="0" borderId="26" xfId="52" applyNumberFormat="1" applyFont="1" applyBorder="1" applyAlignment="1">
      <alignment horizontal="right" wrapText="1"/>
      <protection/>
    </xf>
    <xf numFmtId="4" fontId="69" fillId="0" borderId="12" xfId="52" applyNumberFormat="1" applyFont="1" applyBorder="1" applyAlignment="1">
      <alignment horizontal="right"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0" fontId="68" fillId="0" borderId="10" xfId="0" applyFont="1" applyBorder="1" applyAlignment="1">
      <alignment horizontal="center" wrapText="1"/>
    </xf>
    <xf numFmtId="4" fontId="68" fillId="0" borderId="10" xfId="52" applyNumberFormat="1" applyFont="1" applyBorder="1" applyAlignment="1">
      <alignment horizontal="center" wrapText="1"/>
      <protection/>
    </xf>
    <xf numFmtId="4" fontId="71" fillId="0" borderId="11" xfId="52" applyNumberFormat="1" applyFont="1" applyFill="1" applyBorder="1" applyAlignment="1">
      <alignment horizontal="center" wrapText="1"/>
      <protection/>
    </xf>
    <xf numFmtId="0" fontId="71" fillId="0" borderId="12" xfId="0" applyFont="1" applyBorder="1" applyAlignment="1">
      <alignment horizontal="center" wrapText="1"/>
    </xf>
    <xf numFmtId="4" fontId="59" fillId="0" borderId="11" xfId="52" applyNumberFormat="1" applyFont="1" applyBorder="1" applyAlignment="1">
      <alignment horizontal="center" vertical="center" wrapText="1"/>
      <protection/>
    </xf>
    <xf numFmtId="4" fontId="0" fillId="0" borderId="26" xfId="52" applyNumberFormat="1" applyBorder="1" applyAlignment="1">
      <alignment horizontal="center" wrapText="1"/>
      <protection/>
    </xf>
    <xf numFmtId="4" fontId="0" fillId="0" borderId="12" xfId="52" applyNumberFormat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8" fillId="0" borderId="11" xfId="52" applyNumberFormat="1" applyFont="1" applyBorder="1" applyAlignment="1">
      <alignment wrapText="1"/>
      <protection/>
    </xf>
    <xf numFmtId="0" fontId="69" fillId="0" borderId="10" xfId="0" applyFont="1" applyBorder="1" applyAlignment="1">
      <alignment horizontal="center" wrapText="1"/>
    </xf>
    <xf numFmtId="4" fontId="69" fillId="0" borderId="10" xfId="52" applyNumberFormat="1" applyFont="1" applyBorder="1" applyAlignment="1">
      <alignment horizontal="center" wrapText="1"/>
      <protection/>
    </xf>
    <xf numFmtId="4" fontId="68" fillId="38" borderId="11" xfId="52" applyNumberFormat="1" applyFont="1" applyFill="1" applyBorder="1" applyAlignment="1">
      <alignment horizontal="left" wrapText="1"/>
      <protection/>
    </xf>
    <xf numFmtId="4" fontId="68" fillId="38" borderId="26" xfId="52" applyNumberFormat="1" applyFont="1" applyFill="1" applyBorder="1" applyAlignment="1">
      <alignment horizontal="left" wrapText="1"/>
      <protection/>
    </xf>
    <xf numFmtId="0" fontId="0" fillId="0" borderId="10" xfId="52" applyFont="1" applyBorder="1" applyAlignment="1">
      <alignment horizontal="center"/>
      <protection/>
    </xf>
    <xf numFmtId="4" fontId="59" fillId="0" borderId="0" xfId="52" applyNumberFormat="1" applyFont="1" applyBorder="1" applyAlignment="1">
      <alignment horizontal="center" vertical="center" wrapText="1"/>
      <protection/>
    </xf>
    <xf numFmtId="4" fontId="0" fillId="0" borderId="0" xfId="52" applyNumberFormat="1" applyBorder="1" applyAlignment="1">
      <alignment horizontal="center" wrapText="1"/>
      <protection/>
    </xf>
    <xf numFmtId="4" fontId="69" fillId="0" borderId="10" xfId="52" applyNumberFormat="1" applyFont="1" applyBorder="1" applyAlignment="1">
      <alignment horizontal="center"/>
      <protection/>
    </xf>
    <xf numFmtId="0" fontId="68" fillId="0" borderId="10" xfId="52" applyFont="1" applyBorder="1" applyAlignment="1">
      <alignment horizontal="center"/>
      <protection/>
    </xf>
    <xf numFmtId="4" fontId="59" fillId="0" borderId="0" xfId="52" applyNumberFormat="1" applyFont="1" applyBorder="1" applyAlignment="1" applyProtection="1">
      <alignment horizontal="center" vertical="center" wrapText="1"/>
      <protection hidden="1"/>
    </xf>
    <xf numFmtId="4" fontId="0" fillId="0" borderId="0" xfId="52" applyNumberFormat="1" applyBorder="1" applyAlignment="1" applyProtection="1">
      <alignment horizontal="center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4" fontId="68" fillId="0" borderId="10" xfId="52" applyNumberFormat="1" applyFont="1" applyBorder="1" applyAlignment="1" applyProtection="1">
      <alignment wrapText="1"/>
      <protection hidden="1"/>
    </xf>
    <xf numFmtId="4" fontId="68" fillId="0" borderId="11" xfId="52" applyNumberFormat="1" applyFont="1" applyBorder="1" applyAlignment="1" applyProtection="1">
      <alignment wrapText="1"/>
      <protection hidden="1"/>
    </xf>
    <xf numFmtId="4" fontId="69" fillId="0" borderId="10" xfId="52" applyNumberFormat="1" applyFont="1" applyFill="1" applyBorder="1" applyAlignment="1" applyProtection="1">
      <alignment horizontal="center" wrapText="1"/>
      <protection hidden="1"/>
    </xf>
    <xf numFmtId="0" fontId="69" fillId="0" borderId="10" xfId="0" applyFont="1" applyBorder="1" applyAlignment="1" applyProtection="1">
      <alignment horizontal="center" wrapText="1"/>
      <protection hidden="1"/>
    </xf>
    <xf numFmtId="4" fontId="69" fillId="0" borderId="10" xfId="52" applyNumberFormat="1" applyFont="1" applyBorder="1" applyAlignment="1" applyProtection="1">
      <alignment horizontal="center" wrapText="1"/>
      <protection hidden="1"/>
    </xf>
    <xf numFmtId="4" fontId="69" fillId="0" borderId="11" xfId="52" applyNumberFormat="1" applyFont="1" applyFill="1" applyBorder="1" applyAlignment="1" applyProtection="1" quotePrefix="1">
      <alignment horizontal="right" wrapText="1"/>
      <protection hidden="1"/>
    </xf>
    <xf numFmtId="4" fontId="69" fillId="0" borderId="26" xfId="52" applyNumberFormat="1" applyFont="1" applyBorder="1" applyAlignment="1" applyProtection="1">
      <alignment horizontal="right" wrapText="1"/>
      <protection hidden="1"/>
    </xf>
    <xf numFmtId="4" fontId="69" fillId="0" borderId="12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0" fontId="68" fillId="0" borderId="10" xfId="0" applyFont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center" wrapText="1"/>
      <protection hidden="1"/>
    </xf>
    <xf numFmtId="4" fontId="71" fillId="0" borderId="11" xfId="52" applyNumberFormat="1" applyFont="1" applyFill="1" applyBorder="1" applyAlignment="1" applyProtection="1">
      <alignment horizontal="center" wrapText="1"/>
      <protection hidden="1"/>
    </xf>
    <xf numFmtId="0" fontId="71" fillId="0" borderId="12" xfId="0" applyFont="1" applyBorder="1" applyAlignment="1" applyProtection="1">
      <alignment horizontal="center" wrapText="1"/>
      <protection hidden="1"/>
    </xf>
    <xf numFmtId="4" fontId="69" fillId="0" borderId="10" xfId="52" applyNumberFormat="1" applyFont="1" applyBorder="1" applyAlignment="1" applyProtection="1">
      <alignment wrapText="1"/>
      <protection hidden="1"/>
    </xf>
    <xf numFmtId="4" fontId="68" fillId="0" borderId="10" xfId="52" applyNumberFormat="1" applyFont="1" applyFill="1" applyBorder="1" applyAlignment="1" applyProtection="1">
      <alignment horizontal="left" wrapText="1"/>
      <protection hidden="1"/>
    </xf>
    <xf numFmtId="4" fontId="69" fillId="0" borderId="14" xfId="52" applyNumberFormat="1" applyFont="1" applyFill="1" applyBorder="1" applyAlignment="1" applyProtection="1">
      <alignment wrapText="1"/>
      <protection hidden="1"/>
    </xf>
    <xf numFmtId="4" fontId="69" fillId="0" borderId="14" xfId="52" applyNumberFormat="1" applyFont="1" applyBorder="1" applyAlignment="1" applyProtection="1">
      <alignment wrapText="1"/>
      <protection hidden="1"/>
    </xf>
    <xf numFmtId="4" fontId="69" fillId="0" borderId="14" xfId="52" applyNumberFormat="1" applyFont="1" applyFill="1" applyBorder="1" applyAlignment="1" applyProtection="1">
      <alignment horizontal="left" wrapText="1"/>
      <protection hidden="1"/>
    </xf>
    <xf numFmtId="4" fontId="69" fillId="0" borderId="10" xfId="52" applyNumberFormat="1" applyFont="1" applyBorder="1" applyAlignment="1" applyProtection="1">
      <alignment horizontal="right" wrapText="1"/>
      <protection hidden="1"/>
    </xf>
    <xf numFmtId="4" fontId="69" fillId="0" borderId="10" xfId="52" applyNumberFormat="1" applyFont="1" applyFill="1" applyBorder="1" applyAlignment="1" applyProtection="1">
      <alignment horizontal="left" wrapText="1"/>
      <protection hidden="1"/>
    </xf>
    <xf numFmtId="4" fontId="69" fillId="0" borderId="10" xfId="52" applyNumberFormat="1" applyFont="1" applyFill="1" applyBorder="1" applyAlignment="1" applyProtection="1">
      <alignment wrapText="1"/>
      <protection hidden="1"/>
    </xf>
    <xf numFmtId="4" fontId="68" fillId="38" borderId="11" xfId="52" applyNumberFormat="1" applyFont="1" applyFill="1" applyBorder="1" applyAlignment="1" applyProtection="1">
      <alignment horizontal="left" wrapText="1"/>
      <protection hidden="1"/>
    </xf>
    <xf numFmtId="4" fontId="68" fillId="38" borderId="26" xfId="52" applyNumberFormat="1" applyFont="1" applyFill="1" applyBorder="1" applyAlignment="1" applyProtection="1">
      <alignment horizontal="left" wrapText="1"/>
      <protection hidden="1"/>
    </xf>
    <xf numFmtId="4" fontId="69" fillId="0" borderId="10" xfId="52" applyNumberFormat="1" applyFont="1" applyBorder="1" applyAlignment="1" applyProtection="1">
      <alignment horizontal="center"/>
      <protection hidden="1"/>
    </xf>
    <xf numFmtId="4" fontId="68" fillId="0" borderId="10" xfId="52" applyNumberFormat="1" applyFont="1" applyBorder="1" applyAlignment="1" applyProtection="1">
      <alignment horizontal="left" wrapText="1"/>
      <protection hidden="1"/>
    </xf>
    <xf numFmtId="0" fontId="6" fillId="0" borderId="10" xfId="52" applyFont="1" applyBorder="1" applyAlignment="1" applyProtection="1">
      <alignment wrapText="1"/>
      <protection hidden="1"/>
    </xf>
    <xf numFmtId="4" fontId="68" fillId="0" borderId="11" xfId="52" applyNumberFormat="1" applyFont="1" applyFill="1" applyBorder="1" applyAlignment="1" applyProtection="1">
      <alignment horizontal="left" wrapText="1"/>
      <protection hidden="1"/>
    </xf>
    <xf numFmtId="4" fontId="69" fillId="0" borderId="26" xfId="52" applyNumberFormat="1" applyFont="1" applyBorder="1" applyAlignment="1" applyProtection="1">
      <alignment wrapText="1"/>
      <protection hidden="1"/>
    </xf>
    <xf numFmtId="4" fontId="69" fillId="0" borderId="12" xfId="52" applyNumberFormat="1" applyFont="1" applyBorder="1" applyAlignment="1" applyProtection="1">
      <alignment wrapText="1"/>
      <protection hidden="1"/>
    </xf>
    <xf numFmtId="4" fontId="69" fillId="0" borderId="11" xfId="52" applyNumberFormat="1" applyFont="1" applyFill="1" applyBorder="1" applyAlignment="1" applyProtection="1">
      <alignment horizontal="left" wrapText="1"/>
      <protection hidden="1"/>
    </xf>
    <xf numFmtId="0" fontId="36" fillId="0" borderId="29" xfId="54" applyFont="1" applyBorder="1" applyAlignment="1" applyProtection="1">
      <alignment horizontal="center" wrapText="1"/>
      <protection hidden="1"/>
    </xf>
    <xf numFmtId="0" fontId="36" fillId="0" borderId="21" xfId="54" applyFont="1" applyBorder="1" applyAlignment="1" applyProtection="1">
      <alignment horizontal="center" wrapText="1"/>
      <protection hidden="1"/>
    </xf>
    <xf numFmtId="0" fontId="36" fillId="0" borderId="27" xfId="54" applyFont="1" applyBorder="1" applyAlignment="1" applyProtection="1">
      <alignment horizontal="center" wrapText="1"/>
      <protection hidden="1"/>
    </xf>
    <xf numFmtId="0" fontId="36" fillId="0" borderId="22" xfId="54" applyFont="1" applyBorder="1" applyAlignment="1" applyProtection="1">
      <alignment horizontal="center" wrapText="1"/>
      <protection hidden="1"/>
    </xf>
    <xf numFmtId="0" fontId="88" fillId="0" borderId="0" xfId="52" applyFont="1" applyAlignment="1" applyProtection="1">
      <alignment horizontal="center" vertical="center"/>
      <protection hidden="1"/>
    </xf>
    <xf numFmtId="0" fontId="68" fillId="0" borderId="10" xfId="52" applyFont="1" applyBorder="1" applyAlignment="1" applyProtection="1">
      <alignment horizontal="center"/>
      <protection hidden="1"/>
    </xf>
    <xf numFmtId="4" fontId="68" fillId="38" borderId="10" xfId="52" applyNumberFormat="1" applyFont="1" applyFill="1" applyBorder="1" applyAlignment="1" applyProtection="1">
      <alignment horizontal="left" wrapText="1"/>
      <protection hidden="1"/>
    </xf>
    <xf numFmtId="4" fontId="69" fillId="0" borderId="11" xfId="52" applyNumberFormat="1" applyFont="1" applyBorder="1" applyAlignment="1" applyProtection="1">
      <alignment horizontal="center" wrapText="1"/>
      <protection hidden="1"/>
    </xf>
    <xf numFmtId="4" fontId="69" fillId="0" borderId="26" xfId="52" applyNumberFormat="1" applyFont="1" applyBorder="1" applyAlignment="1" applyProtection="1">
      <alignment horizontal="center" wrapText="1"/>
      <protection hidden="1"/>
    </xf>
    <xf numFmtId="4" fontId="69" fillId="0" borderId="12" xfId="52" applyNumberFormat="1" applyFont="1" applyBorder="1" applyAlignment="1" applyProtection="1">
      <alignment horizontal="center" wrapText="1"/>
      <protection hidden="1"/>
    </xf>
    <xf numFmtId="4" fontId="68" fillId="0" borderId="11" xfId="52" applyNumberFormat="1" applyFont="1" applyFill="1" applyBorder="1" applyAlignment="1" applyProtection="1">
      <alignment horizontal="center" wrapText="1"/>
      <protection hidden="1"/>
    </xf>
    <xf numFmtId="4" fontId="68" fillId="0" borderId="26" xfId="52" applyNumberFormat="1" applyFont="1" applyFill="1" applyBorder="1" applyAlignment="1" applyProtection="1">
      <alignment horizontal="center" wrapText="1"/>
      <protection hidden="1"/>
    </xf>
    <xf numFmtId="4" fontId="68" fillId="0" borderId="12" xfId="52" applyNumberFormat="1" applyFont="1" applyFill="1" applyBorder="1" applyAlignment="1" applyProtection="1">
      <alignment horizontal="center" wrapText="1"/>
      <protection hidden="1"/>
    </xf>
    <xf numFmtId="4" fontId="69" fillId="0" borderId="11" xfId="52" applyNumberFormat="1" applyFont="1" applyFill="1" applyBorder="1" applyAlignment="1" applyProtection="1">
      <alignment horizontal="center" wrapText="1"/>
      <protection hidden="1"/>
    </xf>
    <xf numFmtId="0" fontId="69" fillId="0" borderId="12" xfId="0" applyFont="1" applyBorder="1" applyAlignment="1" applyProtection="1">
      <alignment horizontal="center" wrapText="1"/>
      <protection hidden="1"/>
    </xf>
    <xf numFmtId="0" fontId="68" fillId="0" borderId="0" xfId="52" applyFont="1" applyBorder="1" applyAlignment="1" applyProtection="1">
      <alignment horizontal="center"/>
      <protection hidden="1"/>
    </xf>
    <xf numFmtId="4" fontId="69" fillId="33" borderId="10" xfId="52" applyNumberFormat="1" applyFont="1" applyFill="1" applyBorder="1" applyAlignment="1" applyProtection="1">
      <alignment horizontal="center"/>
      <protection hidden="1"/>
    </xf>
    <xf numFmtId="0" fontId="68" fillId="0" borderId="0" xfId="52" applyFont="1" applyAlignment="1">
      <alignment horizontal="center" vertical="center"/>
      <protection/>
    </xf>
    <xf numFmtId="0" fontId="0" fillId="0" borderId="0" xfId="52" applyFont="1" applyBorder="1" applyAlignment="1">
      <alignment horizontal="center"/>
      <protection/>
    </xf>
    <xf numFmtId="4" fontId="68" fillId="0" borderId="11" xfId="52" applyNumberFormat="1" applyFont="1" applyFill="1" applyBorder="1" applyAlignment="1">
      <alignment horizontal="center" wrapText="1"/>
      <protection/>
    </xf>
    <xf numFmtId="4" fontId="68" fillId="0" borderId="26" xfId="52" applyNumberFormat="1" applyFont="1" applyFill="1" applyBorder="1" applyAlignment="1">
      <alignment horizontal="center" wrapText="1"/>
      <protection/>
    </xf>
    <xf numFmtId="4" fontId="68" fillId="0" borderId="12" xfId="52" applyNumberFormat="1" applyFont="1" applyFill="1" applyBorder="1" applyAlignment="1">
      <alignment horizontal="center" wrapText="1"/>
      <protection/>
    </xf>
    <xf numFmtId="4" fontId="68" fillId="38" borderId="11" xfId="52" applyNumberFormat="1" applyFont="1" applyFill="1" applyBorder="1" applyAlignment="1">
      <alignment horizontal="center" wrapText="1"/>
      <protection/>
    </xf>
    <xf numFmtId="4" fontId="68" fillId="38" borderId="26" xfId="52" applyNumberFormat="1" applyFont="1" applyFill="1" applyBorder="1" applyAlignment="1">
      <alignment horizontal="center" wrapText="1"/>
      <protection/>
    </xf>
    <xf numFmtId="4" fontId="68" fillId="38" borderId="12" xfId="52" applyNumberFormat="1" applyFont="1" applyFill="1" applyBorder="1" applyAlignment="1">
      <alignment horizontal="center" wrapText="1"/>
      <protection/>
    </xf>
    <xf numFmtId="4" fontId="68" fillId="38" borderId="10" xfId="52" applyNumberFormat="1" applyFont="1" applyFill="1" applyBorder="1" applyAlignment="1">
      <alignment horizontal="center" wrapText="1"/>
      <protection/>
    </xf>
    <xf numFmtId="4" fontId="73" fillId="33" borderId="10" xfId="52" applyNumberFormat="1" applyFont="1" applyFill="1" applyBorder="1" applyAlignment="1">
      <alignment horizontal="right"/>
      <protection/>
    </xf>
    <xf numFmtId="44" fontId="69" fillId="33" borderId="10" xfId="42" applyFont="1" applyFill="1" applyBorder="1" applyAlignment="1" applyProtection="1">
      <alignment horizontal="center"/>
      <protection hidden="1"/>
    </xf>
    <xf numFmtId="4" fontId="68" fillId="0" borderId="10" xfId="52" applyNumberFormat="1" applyFont="1" applyFill="1" applyBorder="1" applyAlignment="1">
      <alignment horizontal="center" vertical="center" wrapText="1"/>
      <protection/>
    </xf>
    <xf numFmtId="4" fontId="69" fillId="0" borderId="11" xfId="52" applyNumberFormat="1" applyFont="1" applyFill="1" applyBorder="1" applyAlignment="1">
      <alignment horizontal="center" wrapText="1"/>
      <protection/>
    </xf>
    <xf numFmtId="4" fontId="69" fillId="0" borderId="12" xfId="52" applyNumberFormat="1" applyFont="1" applyFill="1" applyBorder="1" applyAlignment="1">
      <alignment horizontal="center" wrapText="1"/>
      <protection/>
    </xf>
    <xf numFmtId="4" fontId="69" fillId="0" borderId="12" xfId="52" applyNumberFormat="1" applyFont="1" applyFill="1" applyBorder="1" applyAlignment="1" applyProtection="1">
      <alignment horizontal="center" wrapText="1"/>
      <protection hidden="1"/>
    </xf>
    <xf numFmtId="4" fontId="68" fillId="0" borderId="11" xfId="52" applyNumberFormat="1" applyFont="1" applyBorder="1" applyAlignment="1">
      <alignment horizontal="center" wrapText="1"/>
      <protection/>
    </xf>
    <xf numFmtId="4" fontId="68" fillId="0" borderId="12" xfId="52" applyNumberFormat="1" applyFont="1" applyBorder="1" applyAlignment="1">
      <alignment horizontal="center" wrapText="1"/>
      <protection/>
    </xf>
    <xf numFmtId="4" fontId="71" fillId="0" borderId="10" xfId="52" applyNumberFormat="1" applyFont="1" applyFill="1" applyBorder="1" applyAlignment="1">
      <alignment horizontal="center" wrapText="1"/>
      <protection/>
    </xf>
    <xf numFmtId="4" fontId="71" fillId="0" borderId="12" xfId="52" applyNumberFormat="1" applyFont="1" applyFill="1" applyBorder="1" applyAlignment="1">
      <alignment horizontal="center" wrapText="1"/>
      <protection/>
    </xf>
    <xf numFmtId="4" fontId="68" fillId="0" borderId="26" xfId="52" applyNumberFormat="1" applyFont="1" applyFill="1" applyBorder="1" applyAlignment="1" applyProtection="1">
      <alignment horizontal="left" wrapText="1"/>
      <protection hidden="1"/>
    </xf>
    <xf numFmtId="4" fontId="68" fillId="0" borderId="12" xfId="52" applyNumberFormat="1" applyFont="1" applyFill="1" applyBorder="1" applyAlignment="1" applyProtection="1">
      <alignment horizontal="left" wrapText="1"/>
      <protection hidden="1"/>
    </xf>
    <xf numFmtId="4" fontId="69" fillId="0" borderId="26" xfId="52" applyNumberFormat="1" applyFont="1" applyFill="1" applyBorder="1" applyAlignment="1" applyProtection="1">
      <alignment horizontal="center" wrapText="1"/>
      <protection hidden="1"/>
    </xf>
    <xf numFmtId="4" fontId="69" fillId="0" borderId="26" xfId="52" applyNumberFormat="1" applyFont="1" applyFill="1" applyBorder="1" applyAlignment="1">
      <alignment horizontal="center" wrapText="1"/>
      <protection/>
    </xf>
    <xf numFmtId="4" fontId="69" fillId="0" borderId="30" xfId="52" applyNumberFormat="1" applyFont="1" applyFill="1" applyBorder="1" applyAlignment="1">
      <alignment horizontal="left" wrapText="1"/>
      <protection/>
    </xf>
    <xf numFmtId="4" fontId="69" fillId="0" borderId="29" xfId="52" applyNumberFormat="1" applyFont="1" applyFill="1" applyBorder="1" applyAlignment="1">
      <alignment horizontal="left" wrapText="1"/>
      <protection/>
    </xf>
    <xf numFmtId="4" fontId="69" fillId="0" borderId="21" xfId="52" applyNumberFormat="1" applyFont="1" applyFill="1" applyBorder="1" applyAlignment="1">
      <alignment horizontal="left" wrapText="1"/>
      <protection/>
    </xf>
    <xf numFmtId="4" fontId="73" fillId="0" borderId="10" xfId="52" applyNumberFormat="1" applyFont="1" applyFill="1" applyBorder="1" applyAlignment="1">
      <alignment horizontal="right"/>
      <protection/>
    </xf>
    <xf numFmtId="44" fontId="69" fillId="0" borderId="10" xfId="42" applyFont="1" applyFill="1" applyBorder="1" applyAlignment="1" applyProtection="1">
      <alignment horizontal="center"/>
      <protection hidden="1"/>
    </xf>
    <xf numFmtId="168" fontId="73" fillId="0" borderId="29" xfId="42" applyNumberFormat="1" applyFont="1" applyBorder="1" applyAlignment="1" applyProtection="1">
      <alignment horizontal="left" wrapText="1"/>
      <protection hidden="1"/>
    </xf>
    <xf numFmtId="4" fontId="0" fillId="0" borderId="11" xfId="52" applyNumberFormat="1" applyFont="1" applyBorder="1" applyAlignment="1">
      <alignment horizontal="center" wrapText="1"/>
      <protection/>
    </xf>
    <xf numFmtId="4" fontId="0" fillId="0" borderId="12" xfId="52" applyNumberFormat="1" applyFont="1" applyBorder="1" applyAlignment="1">
      <alignment horizontal="center" wrapText="1"/>
      <protection/>
    </xf>
    <xf numFmtId="4" fontId="69" fillId="0" borderId="11" xfId="52" applyNumberFormat="1" applyFont="1" applyFill="1" applyBorder="1" applyAlignment="1" applyProtection="1">
      <alignment horizontal="right" wrapText="1"/>
      <protection hidden="1"/>
    </xf>
    <xf numFmtId="4" fontId="69" fillId="0" borderId="26" xfId="52" applyNumberFormat="1" applyFont="1" applyFill="1" applyBorder="1" applyAlignment="1" applyProtection="1">
      <alignment horizontal="right" wrapText="1"/>
      <protection hidden="1"/>
    </xf>
    <xf numFmtId="4" fontId="69" fillId="0" borderId="12" xfId="52" applyNumberFormat="1" applyFont="1" applyFill="1" applyBorder="1" applyAlignment="1" applyProtection="1">
      <alignment horizontal="right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ноябрь 2" xfId="54"/>
    <cellStyle name="Обычный_октябрь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2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 tint="-0.24993999302387238"/>
      </font>
      <fill>
        <patternFill>
          <bgColor rgb="FFFFC000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 tint="-0.24993999302387238"/>
      </font>
      <fill>
        <patternFill>
          <bgColor rgb="FFFFC000"/>
        </patternFill>
      </fill>
    </dxf>
    <dxf>
      <font>
        <b/>
        <i val="0"/>
      </font>
    </dxf>
    <dxf>
      <fill>
        <patternFill>
          <fgColor rgb="FF7030A0"/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f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fill>
        <patternFill>
          <fgColor theme="0"/>
        </patternFill>
      </fill>
      <border/>
    </dxf>
    <dxf>
      <font>
        <strike val="0"/>
      </font>
      <fill>
        <patternFill patternType="solid">
          <fgColor theme="0"/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border/>
    </dxf>
    <dxf>
      <font>
        <b/>
        <i val="0"/>
        <color theme="3" tint="-0.24993999302387238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externalLink" Target="externalLinks/externalLink1.xml" /><Relationship Id="rId81" Type="http://schemas.openxmlformats.org/officeDocument/2006/relationships/externalLink" Target="externalLinks/externalLink2.xml" /><Relationship Id="rId82" Type="http://schemas.openxmlformats.org/officeDocument/2006/relationships/externalLink" Target="externalLinks/externalLink3.xml" /><Relationship Id="rId8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0;&#1077;&#1074;&#1089;&#1082;&#1072;&#1103;%205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ic\&#1056;&#1072;&#1073;&#1086;&#1095;&#1080;&#1081;%20&#1089;&#1090;&#1086;&#1083;\&#1051;&#1080;&#1094;&#1077;&#1074;&#1099;&#1077;%20&#1089;&#1095;&#1077;&#1090;&#1072;%20&#1076;&#1086;&#1084;&#1086;&#1074;%20&#1079;&#1072;2013&#1075;\&#1050;&#1080;&#1077;&#1074;6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8;&#1072;&#1078;&#1076;&#1072;&#1085;&#1089;&#1082;&#1072;&#1103;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2010г"/>
      <sheetName val="янв2011г"/>
      <sheetName val="февраль 2011г"/>
      <sheetName val="март2011г"/>
      <sheetName val="апрель2011г"/>
      <sheetName val="май2011г"/>
      <sheetName val="июнь2011г"/>
      <sheetName val="июль2011г"/>
      <sheetName val="август2011г"/>
      <sheetName val="сент2011г"/>
      <sheetName val="окт2011г"/>
      <sheetName val="ноя2011г"/>
      <sheetName val="декаб2011г"/>
      <sheetName val="янв 12"/>
      <sheetName val="февр2012г"/>
      <sheetName val="март2012г"/>
    </sheetNames>
    <sheetDataSet>
      <sheetData sheetId="22">
        <row r="47">
          <cell r="F47" t="str">
            <v>январь  2012г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к2010г"/>
      <sheetName val="ноябрь"/>
      <sheetName val="10.2010г"/>
      <sheetName val="январь2011г"/>
      <sheetName val="февраль2011г"/>
      <sheetName val="март2011г"/>
      <sheetName val="апрель2011г"/>
      <sheetName val="май2011г"/>
      <sheetName val="июнь2011г"/>
      <sheetName val="июль2011г"/>
      <sheetName val="август2011г"/>
      <sheetName val="сент2011г"/>
      <sheetName val="окт2011г"/>
      <sheetName val="ноя2011г"/>
      <sheetName val="декаб2011г"/>
      <sheetName val="янв12"/>
      <sheetName val="февр2012г"/>
      <sheetName val="март2012г"/>
      <sheetName val="апр2012г"/>
      <sheetName val="май2012г"/>
      <sheetName val="июнь2012г"/>
      <sheetName val="июль2012г"/>
      <sheetName val="авг2012г"/>
      <sheetName val="сент2012г"/>
      <sheetName val="окт2012г"/>
      <sheetName val="нояб2012г"/>
      <sheetName val="декаб2012г"/>
      <sheetName val="январь2013г"/>
      <sheetName val="февраль2013г"/>
      <sheetName val="март2013г"/>
      <sheetName val="апрель2013г"/>
      <sheetName val="май2013г"/>
      <sheetName val="июнь2013г"/>
      <sheetName val="июль2013г"/>
      <sheetName val="июль2013г (2)"/>
      <sheetName val="08 13"/>
      <sheetName val="10 13г"/>
    </sheetNames>
    <sheetDataSet>
      <sheetData sheetId="32">
        <row r="86">
          <cell r="E86">
            <v>10503.49</v>
          </cell>
          <cell r="F86">
            <v>7420.2</v>
          </cell>
          <cell r="H86">
            <v>6140.03</v>
          </cell>
          <cell r="J86">
            <v>11783.68</v>
          </cell>
        </row>
        <row r="87">
          <cell r="E87">
            <v>11783.68</v>
          </cell>
          <cell r="F87">
            <v>7420.2</v>
          </cell>
          <cell r="H87">
            <v>6658.44</v>
          </cell>
          <cell r="J87">
            <v>12545.42</v>
          </cell>
        </row>
        <row r="88">
          <cell r="E88">
            <v>12545.42</v>
          </cell>
          <cell r="F88">
            <v>7420.2</v>
          </cell>
          <cell r="H88">
            <v>7663.8</v>
          </cell>
          <cell r="J88">
            <v>12301.82</v>
          </cell>
        </row>
        <row r="89">
          <cell r="E89">
            <v>12301.82</v>
          </cell>
          <cell r="F89">
            <v>7422.46</v>
          </cell>
          <cell r="H89">
            <v>6637.77</v>
          </cell>
          <cell r="J89">
            <v>13086.51</v>
          </cell>
        </row>
        <row r="90">
          <cell r="E90">
            <v>13086.51</v>
          </cell>
          <cell r="F90">
            <v>7422.45</v>
          </cell>
          <cell r="H90">
            <v>6712.14</v>
          </cell>
          <cell r="J90">
            <v>13796.82</v>
          </cell>
        </row>
        <row r="91">
          <cell r="E91">
            <v>13796.82</v>
          </cell>
          <cell r="F91">
            <v>7422.46</v>
          </cell>
          <cell r="H91">
            <v>7245.9</v>
          </cell>
          <cell r="J91">
            <v>13973.38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й2012г"/>
      <sheetName val="июнь2012г"/>
      <sheetName val="июль2012г"/>
      <sheetName val="авг2012г"/>
      <sheetName val="сент2012г"/>
      <sheetName val="окт2012г"/>
      <sheetName val="нояб2012г"/>
      <sheetName val="декаб2012г"/>
      <sheetName val="январь2013"/>
      <sheetName val="февраль 2013г"/>
      <sheetName val="март2013г"/>
      <sheetName val="апрель2013г"/>
      <sheetName val="май2013г"/>
      <sheetName val="июнь2013г"/>
      <sheetName val="июль2013г"/>
      <sheetName val="август2013г"/>
      <sheetName val="сентябрь2013г"/>
      <sheetName val="окт 2013г"/>
      <sheetName val="11 13г"/>
      <sheetName val="12 13г "/>
      <sheetName val="01 14г"/>
      <sheetName val="02 14 г"/>
      <sheetName val="03 14 г "/>
      <sheetName val="04 14 г"/>
      <sheetName val="05 14 г"/>
      <sheetName val="06 14 г"/>
      <sheetName val="07 14 г"/>
      <sheetName val="08 14 г"/>
      <sheetName val="09 14 г"/>
      <sheetName val="10 14 г"/>
      <sheetName val="11 14 г"/>
      <sheetName val="12 14 г"/>
      <sheetName val="01 15 г"/>
      <sheetName val="02 15 г"/>
      <sheetName val="03 15 г"/>
      <sheetName val="04 15 г"/>
      <sheetName val="05 15 г"/>
      <sheetName val="06 15 г"/>
      <sheetName val="07 15 г"/>
      <sheetName val="08 15 г"/>
      <sheetName val="09 15 г"/>
      <sheetName val="10 15 г"/>
      <sheetName val="11 15 г"/>
      <sheetName val="12 15 г"/>
      <sheetName val="01 16 г"/>
      <sheetName val="02 16 г"/>
      <sheetName val="03 16 г"/>
      <sheetName val="04 16 г"/>
      <sheetName val="05 16 г"/>
      <sheetName val="06 16 г"/>
      <sheetName val="07 16 г"/>
      <sheetName val="08 16 г"/>
      <sheetName val="09 16 г"/>
      <sheetName val="10 16 г"/>
      <sheetName val="11 16 г"/>
      <sheetName val="12 16 г"/>
      <sheetName val="01 17 г"/>
    </sheetNames>
    <sheetDataSet>
      <sheetData sheetId="34">
        <row r="48">
          <cell r="K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8"/>
  <sheetViews>
    <sheetView zoomScalePageLayoutView="0" workbookViewId="0" topLeftCell="A40">
      <selection activeCell="G80" activeCellId="2" sqref="K47 J54 G80:H80"/>
    </sheetView>
  </sheetViews>
  <sheetFormatPr defaultColWidth="9.140625" defaultRowHeight="15"/>
  <cols>
    <col min="1" max="1" width="12.28125" style="0" customWidth="1"/>
    <col min="2" max="2" width="11.00390625" style="0" customWidth="1"/>
  </cols>
  <sheetData>
    <row r="2" spans="2:4" ht="15">
      <c r="B2" t="s">
        <v>75</v>
      </c>
      <c r="C2" t="s">
        <v>117</v>
      </c>
      <c r="D2" t="s">
        <v>0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9.5" customHeight="1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11</v>
      </c>
      <c r="B8" s="1">
        <v>26068.84</v>
      </c>
      <c r="C8" s="1">
        <v>32531.91</v>
      </c>
      <c r="D8" s="1">
        <v>35215.45</v>
      </c>
      <c r="E8" s="1"/>
      <c r="F8" s="1">
        <v>35215.45</v>
      </c>
      <c r="G8" s="1">
        <v>23385.3</v>
      </c>
      <c r="H8" s="1"/>
    </row>
    <row r="9" spans="1:8" ht="15">
      <c r="A9" s="1" t="s">
        <v>12</v>
      </c>
      <c r="B9" s="1">
        <v>14345.45</v>
      </c>
      <c r="C9" s="1">
        <v>21670.73</v>
      </c>
      <c r="D9" s="1">
        <v>22921.06</v>
      </c>
      <c r="E9" s="1"/>
      <c r="F9" s="1">
        <v>22921.06</v>
      </c>
      <c r="G9" s="1">
        <v>13095.12</v>
      </c>
      <c r="H9" s="1"/>
    </row>
    <row r="10" spans="1:8" ht="15">
      <c r="A10" s="1" t="s">
        <v>13</v>
      </c>
      <c r="B10" s="1"/>
      <c r="C10" s="1">
        <v>54202.64</v>
      </c>
      <c r="D10" s="1"/>
      <c r="E10" s="1"/>
      <c r="F10" s="1">
        <f>SUM(F8:F9)</f>
        <v>58136.509999999995</v>
      </c>
      <c r="G10" s="1"/>
      <c r="H10" s="1"/>
    </row>
    <row r="13" ht="13.5" customHeight="1"/>
    <row r="15" spans="1:13" ht="19.5" customHeight="1">
      <c r="A15" s="1" t="s">
        <v>14</v>
      </c>
      <c r="B15" s="1" t="s">
        <v>15</v>
      </c>
      <c r="C15" s="1"/>
      <c r="D15" s="1" t="s">
        <v>16</v>
      </c>
      <c r="E15" s="1"/>
      <c r="F15" s="1"/>
      <c r="G15" s="1"/>
      <c r="H15" s="1" t="s">
        <v>17</v>
      </c>
      <c r="I15" s="1"/>
      <c r="J15" s="1"/>
      <c r="K15" s="1"/>
      <c r="L15" s="1"/>
      <c r="M15" s="1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20</v>
      </c>
      <c r="G16" s="1" t="s">
        <v>21</v>
      </c>
      <c r="H16" s="1" t="s">
        <v>22</v>
      </c>
      <c r="I16" s="1" t="s">
        <v>23</v>
      </c>
      <c r="J16" s="1" t="s">
        <v>24</v>
      </c>
      <c r="K16" s="1" t="s">
        <v>25</v>
      </c>
      <c r="L16" s="1" t="s">
        <v>26</v>
      </c>
      <c r="M16" s="1"/>
    </row>
    <row r="17" spans="1:13" ht="15">
      <c r="A17" s="1" t="s">
        <v>123</v>
      </c>
      <c r="B17" s="1" t="s">
        <v>124</v>
      </c>
      <c r="C17" s="1"/>
      <c r="D17" s="1" t="s">
        <v>27</v>
      </c>
      <c r="E17" s="1"/>
      <c r="F17" s="1"/>
      <c r="G17" s="1">
        <v>1222.6</v>
      </c>
      <c r="H17" s="1" t="s">
        <v>28</v>
      </c>
      <c r="I17" s="1" t="s">
        <v>119</v>
      </c>
      <c r="J17" s="1">
        <v>1</v>
      </c>
      <c r="K17" s="1"/>
      <c r="L17" s="1">
        <v>176.7</v>
      </c>
      <c r="M17" s="1"/>
    </row>
    <row r="18" spans="1:13" ht="15">
      <c r="A18" s="1"/>
      <c r="B18" s="1" t="s">
        <v>125</v>
      </c>
      <c r="C18" s="1"/>
      <c r="D18" s="1"/>
      <c r="E18" s="1"/>
      <c r="F18" s="1"/>
      <c r="G18" s="1"/>
      <c r="H18" s="1" t="s">
        <v>120</v>
      </c>
      <c r="I18" s="1" t="s">
        <v>119</v>
      </c>
      <c r="J18" s="1">
        <v>1</v>
      </c>
      <c r="K18" s="1"/>
      <c r="L18" s="1">
        <v>138</v>
      </c>
      <c r="M18" s="1"/>
    </row>
    <row r="19" spans="1:13" ht="15">
      <c r="A19" s="1" t="s">
        <v>126</v>
      </c>
      <c r="B19" s="1" t="s">
        <v>127</v>
      </c>
      <c r="C19" s="1"/>
      <c r="D19" s="1"/>
      <c r="E19" s="1"/>
      <c r="F19" s="1"/>
      <c r="G19" s="1">
        <v>11738.43</v>
      </c>
      <c r="H19" s="1" t="s">
        <v>121</v>
      </c>
      <c r="I19" s="1"/>
      <c r="J19" s="1">
        <v>1.6</v>
      </c>
      <c r="K19" s="1"/>
      <c r="L19" s="1">
        <v>64</v>
      </c>
      <c r="M19" s="1"/>
    </row>
    <row r="20" spans="1:13" ht="15">
      <c r="A20" s="1"/>
      <c r="B20" s="1" t="s">
        <v>128</v>
      </c>
      <c r="C20" s="1"/>
      <c r="D20" s="1"/>
      <c r="E20" s="1"/>
      <c r="F20" s="1"/>
      <c r="G20" s="1"/>
      <c r="H20" s="1" t="s">
        <v>122</v>
      </c>
      <c r="I20" s="1"/>
      <c r="J20" s="1">
        <v>0.7</v>
      </c>
      <c r="K20" s="1"/>
      <c r="L20" s="1">
        <v>350</v>
      </c>
      <c r="M20" s="1"/>
    </row>
    <row r="21" spans="1:13" ht="15">
      <c r="A21" s="1" t="s">
        <v>129</v>
      </c>
      <c r="B21" s="1" t="s">
        <v>130</v>
      </c>
      <c r="C21" s="1"/>
      <c r="D21" s="1"/>
      <c r="E21" s="1"/>
      <c r="F21" s="1"/>
      <c r="G21" s="1"/>
      <c r="H21" s="1"/>
      <c r="I21" s="1"/>
      <c r="J21" s="1"/>
      <c r="K21" s="1" t="s">
        <v>32</v>
      </c>
      <c r="L21" s="1">
        <v>728.7</v>
      </c>
      <c r="M21" s="1"/>
    </row>
    <row r="22" spans="1:13" ht="15">
      <c r="A22" s="1"/>
      <c r="B22" s="1" t="s">
        <v>131</v>
      </c>
      <c r="C22" s="1"/>
      <c r="D22" s="1"/>
      <c r="E22" s="1"/>
      <c r="F22" s="1"/>
      <c r="G22" s="1">
        <v>1683.9</v>
      </c>
      <c r="H22" s="1" t="s">
        <v>28</v>
      </c>
      <c r="I22" s="1" t="s">
        <v>134</v>
      </c>
      <c r="J22" s="1"/>
      <c r="K22" s="1"/>
      <c r="L22" s="1">
        <v>471.45</v>
      </c>
      <c r="M22" s="1"/>
    </row>
    <row r="23" spans="1:13" ht="15">
      <c r="A23" s="5" t="s">
        <v>133</v>
      </c>
      <c r="B23" s="1" t="s">
        <v>140</v>
      </c>
      <c r="C23" s="1"/>
      <c r="D23" s="1"/>
      <c r="E23" s="1"/>
      <c r="F23" s="1"/>
      <c r="G23" s="1">
        <v>3616.5</v>
      </c>
      <c r="H23" s="1" t="s">
        <v>31</v>
      </c>
      <c r="I23" s="1" t="s">
        <v>135</v>
      </c>
      <c r="J23" s="1"/>
      <c r="K23" s="1"/>
      <c r="L23" s="1">
        <v>150</v>
      </c>
      <c r="M23" s="1"/>
    </row>
    <row r="24" spans="1:13" ht="15">
      <c r="A24" s="1" t="s">
        <v>142</v>
      </c>
      <c r="B24" s="1" t="s">
        <v>111</v>
      </c>
      <c r="C24" s="1"/>
      <c r="D24" s="1"/>
      <c r="E24" s="1"/>
      <c r="F24" s="1"/>
      <c r="G24" s="1">
        <v>214</v>
      </c>
      <c r="H24" s="1" t="s">
        <v>136</v>
      </c>
      <c r="I24" s="1"/>
      <c r="J24" s="1"/>
      <c r="K24" s="1"/>
      <c r="L24" s="1">
        <v>850</v>
      </c>
      <c r="M24" s="1"/>
    </row>
    <row r="25" spans="1:13" ht="15">
      <c r="A25" s="1"/>
      <c r="B25" s="1" t="s">
        <v>112</v>
      </c>
      <c r="C25" s="1"/>
      <c r="D25" s="1"/>
      <c r="E25" s="1"/>
      <c r="F25" s="1"/>
      <c r="G25" s="1">
        <v>197</v>
      </c>
      <c r="H25" s="1" t="s">
        <v>137</v>
      </c>
      <c r="I25" s="1" t="s">
        <v>134</v>
      </c>
      <c r="J25" s="1"/>
      <c r="K25" s="1"/>
      <c r="L25" s="1">
        <v>57</v>
      </c>
      <c r="M25" s="1"/>
    </row>
    <row r="26" spans="1:13" ht="15">
      <c r="A26" s="1"/>
      <c r="B26" s="1" t="s">
        <v>33</v>
      </c>
      <c r="C26" s="1"/>
      <c r="D26" s="1"/>
      <c r="E26" s="1"/>
      <c r="F26" s="1"/>
      <c r="G26" s="1"/>
      <c r="H26" s="1" t="s">
        <v>30</v>
      </c>
      <c r="I26" s="1"/>
      <c r="J26" s="1"/>
      <c r="K26" s="1"/>
      <c r="L26" s="1">
        <v>67</v>
      </c>
      <c r="M26" s="1"/>
    </row>
    <row r="27" spans="1:13" ht="15">
      <c r="A27" s="1"/>
      <c r="B27" s="1" t="s">
        <v>34</v>
      </c>
      <c r="C27" s="1"/>
      <c r="D27" s="1" t="s">
        <v>35</v>
      </c>
      <c r="E27" s="1">
        <v>144.31</v>
      </c>
      <c r="F27" s="1"/>
      <c r="G27" s="1"/>
      <c r="H27" s="1" t="s">
        <v>138</v>
      </c>
      <c r="I27" s="1"/>
      <c r="J27" s="1"/>
      <c r="K27" s="1"/>
      <c r="L27" s="1">
        <v>35</v>
      </c>
      <c r="M27" s="1"/>
    </row>
    <row r="28" spans="1:13" ht="15">
      <c r="A28" s="1"/>
      <c r="B28" s="1"/>
      <c r="C28" s="1"/>
      <c r="D28" s="1"/>
      <c r="E28" s="1"/>
      <c r="F28" s="1"/>
      <c r="G28" s="1"/>
      <c r="H28" s="1" t="s">
        <v>40</v>
      </c>
      <c r="I28" s="1"/>
      <c r="J28" s="1"/>
      <c r="K28" s="1"/>
      <c r="L28" s="1">
        <v>26</v>
      </c>
      <c r="M28" s="1"/>
    </row>
    <row r="29" spans="1:13" ht="15">
      <c r="A29" s="1"/>
      <c r="B29" s="1"/>
      <c r="C29" s="1"/>
      <c r="D29" s="1"/>
      <c r="E29" s="1"/>
      <c r="F29" s="1"/>
      <c r="G29" s="1"/>
      <c r="H29" s="1" t="s">
        <v>121</v>
      </c>
      <c r="I29" s="1"/>
      <c r="J29" s="1">
        <v>1.6</v>
      </c>
      <c r="K29" s="1"/>
      <c r="L29" s="1">
        <v>64</v>
      </c>
      <c r="M29" s="1"/>
    </row>
    <row r="30" spans="1:13" ht="15">
      <c r="A30" s="1"/>
      <c r="B30" s="1"/>
      <c r="C30" s="1"/>
      <c r="D30" s="1"/>
      <c r="E30" s="1"/>
      <c r="F30" s="1"/>
      <c r="G30" s="1"/>
      <c r="H30" s="1" t="s">
        <v>122</v>
      </c>
      <c r="I30" s="1"/>
      <c r="J30" s="1">
        <v>1.3</v>
      </c>
      <c r="K30" s="1"/>
      <c r="L30" s="1">
        <v>650</v>
      </c>
      <c r="M30" s="1"/>
    </row>
    <row r="31" spans="1:13" ht="15">
      <c r="A31" s="1"/>
      <c r="B31" s="1"/>
      <c r="C31" s="1"/>
      <c r="D31" s="1"/>
      <c r="E31" s="1"/>
      <c r="F31" s="1" t="s">
        <v>32</v>
      </c>
      <c r="G31" s="1">
        <f>SUM(G17:G30)</f>
        <v>18672.43</v>
      </c>
      <c r="H31" s="1" t="s">
        <v>139</v>
      </c>
      <c r="I31" s="1"/>
      <c r="J31" s="1"/>
      <c r="K31" s="1"/>
      <c r="L31" s="1">
        <v>77</v>
      </c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 t="s">
        <v>32</v>
      </c>
      <c r="L32" s="1">
        <f>SUM(L22:L31)</f>
        <v>2447.45</v>
      </c>
      <c r="M32" s="1"/>
    </row>
    <row r="33" spans="1:13" ht="15">
      <c r="A33" s="1"/>
      <c r="B33" s="1"/>
      <c r="C33" s="1"/>
      <c r="D33" s="1"/>
      <c r="E33" s="1"/>
      <c r="F33" s="1"/>
      <c r="G33" s="1"/>
      <c r="H33" s="1" t="s">
        <v>132</v>
      </c>
      <c r="I33" s="1"/>
      <c r="J33" s="1">
        <v>1</v>
      </c>
      <c r="K33" s="1"/>
      <c r="L33" s="1">
        <v>185</v>
      </c>
      <c r="M33" s="1"/>
    </row>
    <row r="34" spans="1:13" ht="15">
      <c r="A34" s="1"/>
      <c r="B34" s="1" t="s">
        <v>38</v>
      </c>
      <c r="C34" s="1"/>
      <c r="D34" s="1"/>
      <c r="E34" s="1"/>
      <c r="F34" s="1"/>
      <c r="G34" s="1"/>
      <c r="H34" s="1" t="s">
        <v>36</v>
      </c>
      <c r="I34" s="1"/>
      <c r="J34" s="1">
        <v>2</v>
      </c>
      <c r="K34" s="1"/>
      <c r="L34" s="1">
        <v>72</v>
      </c>
      <c r="M34" s="1"/>
    </row>
    <row r="35" spans="1:13" ht="15">
      <c r="A35" s="1"/>
      <c r="B35" s="1"/>
      <c r="C35" s="1"/>
      <c r="D35" s="1"/>
      <c r="E35" s="1">
        <v>5172</v>
      </c>
      <c r="F35" s="1" t="s">
        <v>141</v>
      </c>
      <c r="G35" s="1">
        <v>8171.76</v>
      </c>
      <c r="H35" s="1" t="s">
        <v>37</v>
      </c>
      <c r="I35" s="1"/>
      <c r="J35" s="1">
        <v>1</v>
      </c>
      <c r="K35" s="1"/>
      <c r="L35" s="1">
        <v>84</v>
      </c>
      <c r="M35" s="1"/>
    </row>
    <row r="36" spans="1:13" ht="15">
      <c r="A36" s="1"/>
      <c r="B36" s="1"/>
      <c r="C36" s="1"/>
      <c r="D36" s="1"/>
      <c r="E36" s="1"/>
      <c r="F36" s="1" t="s">
        <v>39</v>
      </c>
      <c r="G36" s="1"/>
      <c r="H36" s="1"/>
      <c r="I36" s="1"/>
      <c r="J36" s="1"/>
      <c r="K36" s="1" t="s">
        <v>32</v>
      </c>
      <c r="L36" s="1">
        <v>341</v>
      </c>
      <c r="M36" s="1"/>
    </row>
    <row r="37" spans="1:13" ht="15">
      <c r="A37" s="1"/>
      <c r="B37" s="1" t="s">
        <v>41</v>
      </c>
      <c r="C37" s="1"/>
      <c r="D37" s="1"/>
      <c r="E37" s="1"/>
      <c r="F37" s="1"/>
      <c r="G37" s="1">
        <v>17067.6</v>
      </c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 t="s">
        <v>42</v>
      </c>
      <c r="C39" s="1"/>
      <c r="D39" s="1" t="s">
        <v>43</v>
      </c>
      <c r="E39" s="1"/>
      <c r="F39" s="1"/>
      <c r="G39" s="1">
        <v>2948.04</v>
      </c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 t="s">
        <v>45</v>
      </c>
      <c r="C42" s="1"/>
      <c r="D42" s="1" t="s">
        <v>46</v>
      </c>
      <c r="E42" s="1"/>
      <c r="F42" s="1"/>
      <c r="G42" s="1">
        <v>1655.04</v>
      </c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 t="s">
        <v>32</v>
      </c>
      <c r="G44" s="1">
        <f>SUM(G31:G43)</f>
        <v>48514.87</v>
      </c>
      <c r="H44" s="1"/>
      <c r="I44" s="1"/>
      <c r="J44" s="1"/>
      <c r="K44" s="1" t="s">
        <v>32</v>
      </c>
      <c r="L44" s="1">
        <v>3517.15</v>
      </c>
      <c r="M44" s="1">
        <v>0</v>
      </c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1" ht="15">
      <c r="C51" t="s">
        <v>47</v>
      </c>
    </row>
    <row r="52" ht="15">
      <c r="C52" t="s">
        <v>32</v>
      </c>
    </row>
    <row r="54" ht="15">
      <c r="C54" t="s">
        <v>150</v>
      </c>
    </row>
    <row r="55" spans="4:5" ht="15">
      <c r="D55">
        <v>5172</v>
      </c>
      <c r="E55" t="s">
        <v>76</v>
      </c>
    </row>
    <row r="56" ht="15">
      <c r="F56" t="s">
        <v>118</v>
      </c>
    </row>
    <row r="57" spans="4:10" ht="15">
      <c r="D57" s="1" t="s">
        <v>48</v>
      </c>
      <c r="E57" s="1" t="s">
        <v>49</v>
      </c>
      <c r="F57" s="1"/>
      <c r="G57" s="1"/>
      <c r="H57" s="1" t="s">
        <v>50</v>
      </c>
      <c r="I57" s="1" t="s">
        <v>51</v>
      </c>
      <c r="J57" s="1"/>
    </row>
    <row r="58" spans="4:10" ht="15">
      <c r="D58" s="1">
        <v>1</v>
      </c>
      <c r="E58" s="1" t="s">
        <v>52</v>
      </c>
      <c r="F58" s="1"/>
      <c r="G58" s="1"/>
      <c r="H58" s="1" t="s">
        <v>53</v>
      </c>
      <c r="I58" s="1"/>
      <c r="J58" s="1">
        <v>54202.64</v>
      </c>
    </row>
    <row r="59" spans="4:11" ht="15">
      <c r="D59" s="1"/>
      <c r="E59" s="1"/>
      <c r="F59" s="1"/>
      <c r="G59" s="1"/>
      <c r="H59" s="1"/>
      <c r="I59" s="1"/>
      <c r="J59" s="1"/>
      <c r="K59" t="s">
        <v>54</v>
      </c>
    </row>
    <row r="60" spans="4:10" ht="15">
      <c r="D60" s="1">
        <v>2</v>
      </c>
      <c r="E60" s="1" t="s">
        <v>55</v>
      </c>
      <c r="F60" s="1"/>
      <c r="G60" s="1"/>
      <c r="H60" s="1" t="s">
        <v>53</v>
      </c>
      <c r="I60" s="1"/>
      <c r="J60" s="1">
        <v>58136.51</v>
      </c>
    </row>
    <row r="61" spans="4:10" ht="15">
      <c r="D61" s="1">
        <v>3</v>
      </c>
      <c r="E61" s="1" t="s">
        <v>56</v>
      </c>
      <c r="F61" s="1"/>
      <c r="G61" s="1"/>
      <c r="H61" s="1" t="s">
        <v>53</v>
      </c>
      <c r="I61" s="1"/>
      <c r="J61" s="1"/>
    </row>
    <row r="62" spans="4:10" ht="15">
      <c r="D62" s="1">
        <v>4</v>
      </c>
      <c r="E62" s="1" t="s">
        <v>57</v>
      </c>
      <c r="F62" s="1"/>
      <c r="G62" s="1"/>
      <c r="H62" s="1" t="s">
        <v>53</v>
      </c>
      <c r="I62" s="1"/>
      <c r="J62" s="1">
        <v>52032.02</v>
      </c>
    </row>
    <row r="63" spans="4:10" ht="15">
      <c r="D63" s="1"/>
      <c r="E63" s="1" t="s">
        <v>58</v>
      </c>
      <c r="F63" s="1"/>
      <c r="G63" s="1"/>
      <c r="H63" s="1" t="s">
        <v>53</v>
      </c>
      <c r="I63" s="1"/>
      <c r="J63" s="1">
        <v>8171.76</v>
      </c>
    </row>
    <row r="64" spans="4:10" ht="15">
      <c r="D64" s="1"/>
      <c r="E64" s="1" t="s">
        <v>109</v>
      </c>
      <c r="F64" s="1"/>
      <c r="G64" s="1"/>
      <c r="H64" s="1" t="s">
        <v>53</v>
      </c>
      <c r="I64" s="1"/>
      <c r="J64" s="1"/>
    </row>
    <row r="65" spans="4:10" ht="15">
      <c r="D65" s="1"/>
      <c r="E65" s="1" t="s">
        <v>59</v>
      </c>
      <c r="F65" s="1"/>
      <c r="G65" s="1"/>
      <c r="H65" s="1" t="s">
        <v>53</v>
      </c>
      <c r="I65" s="1"/>
      <c r="J65" s="1">
        <v>8171.76</v>
      </c>
    </row>
    <row r="66" spans="4:10" ht="15">
      <c r="D66" s="1"/>
      <c r="E66" s="1" t="s">
        <v>60</v>
      </c>
      <c r="F66" s="1"/>
      <c r="G66" s="1"/>
      <c r="H66" s="1" t="s">
        <v>61</v>
      </c>
      <c r="I66" s="1"/>
      <c r="J66" s="1"/>
    </row>
    <row r="67" spans="4:10" ht="15">
      <c r="D67" s="1"/>
      <c r="E67" s="1" t="s">
        <v>62</v>
      </c>
      <c r="F67" s="1"/>
      <c r="G67" s="1"/>
      <c r="H67" s="1" t="s">
        <v>61</v>
      </c>
      <c r="I67" s="1"/>
      <c r="J67" s="1"/>
    </row>
    <row r="68" spans="4:10" ht="15">
      <c r="D68" s="1"/>
      <c r="E68" s="1" t="s">
        <v>42</v>
      </c>
      <c r="F68" s="1"/>
      <c r="G68" s="1"/>
      <c r="H68" s="1" t="s">
        <v>53</v>
      </c>
      <c r="I68" s="1"/>
      <c r="J68" s="1">
        <v>2948.04</v>
      </c>
    </row>
    <row r="69" spans="4:10" ht="15">
      <c r="D69" s="1"/>
      <c r="E69" s="1" t="s">
        <v>12</v>
      </c>
      <c r="F69" s="1"/>
      <c r="G69" s="1"/>
      <c r="H69" s="1" t="s">
        <v>53</v>
      </c>
      <c r="I69" s="1"/>
      <c r="J69" s="1">
        <v>8895.84</v>
      </c>
    </row>
    <row r="70" spans="4:12" ht="15">
      <c r="D70" s="1"/>
      <c r="E70" s="1" t="s">
        <v>63</v>
      </c>
      <c r="F70" s="1"/>
      <c r="G70" s="1"/>
      <c r="H70" s="1"/>
      <c r="I70" s="1"/>
      <c r="J70" s="1">
        <v>1655.04</v>
      </c>
      <c r="L70" t="s">
        <v>64</v>
      </c>
    </row>
    <row r="71" spans="4:10" ht="15">
      <c r="D71" s="1"/>
      <c r="E71" s="1" t="s">
        <v>65</v>
      </c>
      <c r="F71" s="1"/>
      <c r="G71" s="1"/>
      <c r="H71" s="1" t="s">
        <v>53</v>
      </c>
      <c r="I71" s="1"/>
      <c r="J71" s="1"/>
    </row>
    <row r="72" spans="4:10" ht="15">
      <c r="D72" s="1"/>
      <c r="E72" s="1" t="s">
        <v>124</v>
      </c>
      <c r="F72" s="1"/>
      <c r="G72" s="1" t="s">
        <v>151</v>
      </c>
      <c r="H72" s="1"/>
      <c r="I72" s="1"/>
      <c r="J72" s="1">
        <v>1222.6</v>
      </c>
    </row>
    <row r="73" spans="4:10" ht="15">
      <c r="D73" s="1"/>
      <c r="E73" s="1" t="s">
        <v>127</v>
      </c>
      <c r="F73" s="1"/>
      <c r="G73" s="1"/>
      <c r="H73" s="1"/>
      <c r="I73" s="1"/>
      <c r="J73" s="1"/>
    </row>
    <row r="74" spans="4:10" ht="15">
      <c r="D74" s="1"/>
      <c r="E74" s="1" t="s">
        <v>128</v>
      </c>
      <c r="F74" s="1"/>
      <c r="G74" s="1"/>
      <c r="H74" s="1"/>
      <c r="I74" s="1"/>
      <c r="J74" s="1">
        <v>11738.43</v>
      </c>
    </row>
    <row r="75" spans="4:10" ht="15">
      <c r="D75" s="1"/>
      <c r="E75" s="1" t="s">
        <v>130</v>
      </c>
      <c r="F75" s="1"/>
      <c r="G75" s="1" t="s">
        <v>131</v>
      </c>
      <c r="H75" s="1"/>
      <c r="I75" s="1"/>
      <c r="J75" s="1">
        <v>1683.9</v>
      </c>
    </row>
    <row r="76" spans="4:10" ht="15">
      <c r="D76" s="1"/>
      <c r="E76" s="1" t="s">
        <v>140</v>
      </c>
      <c r="F76" s="1"/>
      <c r="G76" s="1"/>
      <c r="H76" s="1"/>
      <c r="I76" s="1"/>
      <c r="J76" s="1">
        <v>3616.5</v>
      </c>
    </row>
    <row r="77" spans="4:10" ht="15">
      <c r="D77" s="1"/>
      <c r="E77" s="1" t="s">
        <v>111</v>
      </c>
      <c r="F77" s="1"/>
      <c r="G77" s="1"/>
      <c r="H77" s="1"/>
      <c r="I77" s="1"/>
      <c r="J77" s="1">
        <v>214</v>
      </c>
    </row>
    <row r="78" spans="4:10" ht="15">
      <c r="D78" s="1"/>
      <c r="E78" s="1" t="s">
        <v>112</v>
      </c>
      <c r="F78" s="1"/>
      <c r="G78" s="1"/>
      <c r="H78" s="1"/>
      <c r="I78" s="1"/>
      <c r="J78" s="1">
        <v>197</v>
      </c>
    </row>
    <row r="79" spans="4:10" ht="15">
      <c r="D79" s="1"/>
      <c r="E79" s="1" t="s">
        <v>109</v>
      </c>
      <c r="F79" s="1"/>
      <c r="G79" s="1"/>
      <c r="H79" s="1"/>
      <c r="I79" s="1"/>
      <c r="J79" s="1">
        <v>3517.15</v>
      </c>
    </row>
    <row r="80" spans="4:10" ht="15">
      <c r="D80" s="1"/>
      <c r="E80" s="1"/>
      <c r="F80" s="1"/>
      <c r="G80" s="1"/>
      <c r="H80" s="1"/>
      <c r="I80" s="1"/>
      <c r="J80" s="1"/>
    </row>
    <row r="81" spans="4:10" ht="15">
      <c r="D81" s="1">
        <v>5</v>
      </c>
      <c r="E81" s="1" t="s">
        <v>66</v>
      </c>
      <c r="F81" s="1"/>
      <c r="G81" s="1"/>
      <c r="H81" s="1" t="s">
        <v>53</v>
      </c>
      <c r="I81" s="1"/>
      <c r="J81" s="1"/>
    </row>
    <row r="82" spans="4:10" ht="15">
      <c r="D82" s="1"/>
      <c r="E82" s="1"/>
      <c r="F82" s="1"/>
      <c r="G82" s="1"/>
      <c r="H82" s="1"/>
      <c r="I82" s="1"/>
      <c r="J82" s="1"/>
    </row>
    <row r="83" spans="4:10" ht="15">
      <c r="D83" s="1"/>
      <c r="E83" s="1" t="s">
        <v>67</v>
      </c>
      <c r="F83" s="1"/>
      <c r="G83" s="1"/>
      <c r="H83" s="1" t="s">
        <v>53</v>
      </c>
      <c r="I83" s="1"/>
      <c r="J83" s="1"/>
    </row>
    <row r="84" spans="4:10" ht="15">
      <c r="D84" s="1"/>
      <c r="E84" s="1" t="s">
        <v>68</v>
      </c>
      <c r="F84" s="1"/>
      <c r="G84" s="1"/>
      <c r="H84" s="1"/>
      <c r="I84" s="1"/>
      <c r="J84" s="1"/>
    </row>
    <row r="85" spans="4:10" ht="15">
      <c r="D85" s="1">
        <v>6</v>
      </c>
      <c r="E85" s="1" t="s">
        <v>69</v>
      </c>
      <c r="F85" s="1"/>
      <c r="G85" s="1"/>
      <c r="H85" s="1" t="s">
        <v>53</v>
      </c>
      <c r="I85" s="1"/>
      <c r="J85" s="1"/>
    </row>
    <row r="86" spans="4:10" ht="15">
      <c r="D86" s="1">
        <v>7</v>
      </c>
      <c r="E86" s="1" t="s">
        <v>70</v>
      </c>
      <c r="F86" s="1"/>
      <c r="G86" s="1"/>
      <c r="H86" s="1" t="s">
        <v>53</v>
      </c>
      <c r="I86" s="1"/>
      <c r="J86" s="1">
        <v>18560.32</v>
      </c>
    </row>
    <row r="87" spans="4:10" ht="15">
      <c r="D87" s="1">
        <v>8</v>
      </c>
      <c r="E87" s="1" t="s">
        <v>55</v>
      </c>
      <c r="F87" s="1"/>
      <c r="G87" s="1"/>
      <c r="H87" s="1" t="s">
        <v>53</v>
      </c>
      <c r="I87" s="1"/>
      <c r="J87" s="1"/>
    </row>
    <row r="88" spans="4:10" ht="15">
      <c r="D88" s="1">
        <v>9</v>
      </c>
      <c r="E88" s="1" t="s">
        <v>71</v>
      </c>
      <c r="F88" s="1"/>
      <c r="G88" s="1"/>
      <c r="H88" s="1" t="s">
        <v>53</v>
      </c>
      <c r="I88" s="1"/>
      <c r="J88" s="1"/>
    </row>
    <row r="89" spans="4:10" ht="15">
      <c r="D89" s="1">
        <v>10</v>
      </c>
      <c r="E89" s="1" t="s">
        <v>72</v>
      </c>
      <c r="F89" s="1"/>
      <c r="G89" s="1"/>
      <c r="H89" s="1" t="s">
        <v>53</v>
      </c>
      <c r="I89" s="1"/>
      <c r="J89" s="1"/>
    </row>
    <row r="90" spans="4:10" ht="15">
      <c r="D90" s="1"/>
      <c r="E90" s="1"/>
      <c r="F90" s="1"/>
      <c r="G90" s="1"/>
      <c r="H90" s="1"/>
      <c r="I90" s="1"/>
      <c r="J90" s="1"/>
    </row>
    <row r="93" ht="15">
      <c r="F93" t="s">
        <v>73</v>
      </c>
    </row>
    <row r="94" ht="15">
      <c r="F94" t="s">
        <v>74</v>
      </c>
    </row>
    <row r="95" spans="4:10" ht="15">
      <c r="D95" s="1" t="s">
        <v>144</v>
      </c>
      <c r="E95" s="1" t="s">
        <v>145</v>
      </c>
      <c r="F95" s="1" t="s">
        <v>146</v>
      </c>
      <c r="G95" s="1"/>
      <c r="H95" s="1" t="s">
        <v>147</v>
      </c>
      <c r="I95" s="1"/>
      <c r="J95" s="1" t="s">
        <v>149</v>
      </c>
    </row>
    <row r="96" spans="4:10" ht="15">
      <c r="D96" s="1" t="s">
        <v>148</v>
      </c>
      <c r="E96" s="1"/>
      <c r="F96" s="1"/>
      <c r="G96" s="1"/>
      <c r="H96" s="1">
        <v>3982.06</v>
      </c>
      <c r="I96" s="1"/>
      <c r="J96" s="1">
        <v>3342.59</v>
      </c>
    </row>
    <row r="97" spans="4:10" ht="15">
      <c r="D97" s="1"/>
      <c r="E97" s="1"/>
      <c r="F97" s="1"/>
      <c r="G97" s="1"/>
      <c r="H97" s="1"/>
      <c r="I97" s="1"/>
      <c r="J97" s="1"/>
    </row>
    <row r="98" spans="4:10" ht="15">
      <c r="D98" s="1"/>
      <c r="E98" s="1"/>
      <c r="F98" s="1"/>
      <c r="G98" s="1"/>
      <c r="H98" s="1"/>
      <c r="I98" s="1"/>
      <c r="J98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99"/>
  <sheetViews>
    <sheetView zoomScalePageLayoutView="0" workbookViewId="0" topLeftCell="A55">
      <selection activeCell="B93" sqref="B93"/>
    </sheetView>
  </sheetViews>
  <sheetFormatPr defaultColWidth="9.140625" defaultRowHeight="15"/>
  <cols>
    <col min="1" max="1" width="12.28125" style="0" customWidth="1"/>
    <col min="2" max="2" width="12.140625" style="0" customWidth="1"/>
    <col min="3" max="3" width="10.57421875" style="0" customWidth="1"/>
  </cols>
  <sheetData>
    <row r="2" spans="2:4" ht="15">
      <c r="B2" t="s">
        <v>75</v>
      </c>
      <c r="C2" t="s">
        <v>231</v>
      </c>
      <c r="D2" t="s">
        <v>0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11</v>
      </c>
      <c r="B8" s="1">
        <v>42353.85</v>
      </c>
      <c r="C8" s="1">
        <v>26422.32</v>
      </c>
      <c r="D8" s="1">
        <v>25723.7</v>
      </c>
      <c r="E8" s="1"/>
      <c r="F8" s="1">
        <v>25723.7</v>
      </c>
      <c r="G8" s="1">
        <v>43052.47</v>
      </c>
      <c r="H8" s="1"/>
    </row>
    <row r="9" spans="1:8" ht="15">
      <c r="A9" s="1" t="s">
        <v>12</v>
      </c>
      <c r="B9" s="1">
        <v>45260.42</v>
      </c>
      <c r="C9" s="1">
        <v>34592.03</v>
      </c>
      <c r="D9" s="1">
        <v>32771.94</v>
      </c>
      <c r="E9" s="1"/>
      <c r="F9" s="1">
        <v>32771.94</v>
      </c>
      <c r="G9" s="1">
        <v>47080.51</v>
      </c>
      <c r="H9" s="1"/>
    </row>
    <row r="10" spans="1:8" ht="15">
      <c r="A10" s="1" t="s">
        <v>13</v>
      </c>
      <c r="B10" s="1"/>
      <c r="C10" s="1">
        <v>54202.64</v>
      </c>
      <c r="D10" s="1"/>
      <c r="E10" s="1"/>
      <c r="F10" s="1">
        <f>SUM(F8:F9)</f>
        <v>58495.64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16</v>
      </c>
      <c r="E15" s="1"/>
      <c r="F15" s="1"/>
      <c r="G15" s="1"/>
      <c r="H15" s="1" t="s">
        <v>17</v>
      </c>
      <c r="I15" s="1"/>
      <c r="J15" s="1"/>
      <c r="K15" s="1"/>
      <c r="L15" s="1"/>
      <c r="M15" s="1"/>
    </row>
    <row r="16" spans="1:13" ht="15.75" thickBot="1">
      <c r="A16" s="1"/>
      <c r="B16" s="1"/>
      <c r="C16" s="1"/>
      <c r="D16" s="1" t="s">
        <v>18</v>
      </c>
      <c r="E16" s="1" t="s">
        <v>19</v>
      </c>
      <c r="F16" s="1" t="s">
        <v>20</v>
      </c>
      <c r="G16" s="1" t="s">
        <v>21</v>
      </c>
      <c r="H16" s="12" t="s">
        <v>22</v>
      </c>
      <c r="I16" s="1" t="s">
        <v>23</v>
      </c>
      <c r="J16" s="1" t="s">
        <v>24</v>
      </c>
      <c r="K16" s="1" t="s">
        <v>25</v>
      </c>
      <c r="L16" s="1" t="s">
        <v>26</v>
      </c>
      <c r="M16" s="1"/>
    </row>
    <row r="17" spans="1:13" ht="15.75" thickBot="1">
      <c r="A17" s="1" t="s">
        <v>233</v>
      </c>
      <c r="B17" s="1" t="s">
        <v>234</v>
      </c>
      <c r="C17" s="1"/>
      <c r="D17" s="1" t="s">
        <v>27</v>
      </c>
      <c r="E17" s="1"/>
      <c r="F17" s="1">
        <v>6</v>
      </c>
      <c r="G17" s="10">
        <v>1416.62</v>
      </c>
      <c r="H17" s="14"/>
      <c r="I17" s="11"/>
      <c r="J17" s="1"/>
      <c r="K17" s="1"/>
      <c r="L17" s="1"/>
      <c r="M17" s="1"/>
    </row>
    <row r="18" spans="1:13" ht="15">
      <c r="A18" s="1"/>
      <c r="B18" s="1" t="s">
        <v>235</v>
      </c>
      <c r="C18" s="1"/>
      <c r="D18" s="1" t="s">
        <v>27</v>
      </c>
      <c r="E18" s="1"/>
      <c r="F18" s="1">
        <v>2</v>
      </c>
      <c r="G18" s="1"/>
      <c r="H18" s="13"/>
      <c r="I18" s="1"/>
      <c r="J18" s="1"/>
      <c r="K18" s="1"/>
      <c r="L18" s="1"/>
      <c r="M18" s="1"/>
    </row>
    <row r="19" spans="1:13" ht="15">
      <c r="A19" s="1" t="s">
        <v>236</v>
      </c>
      <c r="B19" s="1" t="s">
        <v>237</v>
      </c>
      <c r="C19" s="1"/>
      <c r="D19" s="1"/>
      <c r="E19" s="1"/>
      <c r="F19" s="1"/>
      <c r="G19" s="1">
        <v>31401.65</v>
      </c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 t="s">
        <v>349</v>
      </c>
      <c r="C21" s="1"/>
      <c r="D21" s="1"/>
      <c r="E21" s="1"/>
      <c r="F21" s="1"/>
      <c r="G21" s="1">
        <v>3350</v>
      </c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 t="s">
        <v>32</v>
      </c>
      <c r="L25" s="1">
        <f>SUM(L18:L24)</f>
        <v>0</v>
      </c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 t="s">
        <v>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 t="s">
        <v>34</v>
      </c>
      <c r="C28" s="1"/>
      <c r="D28" s="1" t="s">
        <v>35</v>
      </c>
      <c r="E28" s="1">
        <v>144.31</v>
      </c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 t="s">
        <v>32</v>
      </c>
      <c r="G32" s="1">
        <f>SUM(G17:G31)</f>
        <v>36168.270000000004</v>
      </c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>
        <v>5172</v>
      </c>
      <c r="F34" s="1" t="s">
        <v>155</v>
      </c>
      <c r="G34" s="1">
        <v>8688.96</v>
      </c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 t="s">
        <v>156</v>
      </c>
      <c r="G35" s="1">
        <v>11481.84</v>
      </c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 t="s">
        <v>157</v>
      </c>
      <c r="G36" s="1">
        <v>3568.68</v>
      </c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 t="s">
        <v>158</v>
      </c>
      <c r="G37" s="1">
        <v>5896.08</v>
      </c>
      <c r="H37" s="1"/>
      <c r="I37" s="1"/>
      <c r="J37" s="1"/>
      <c r="K37" s="1"/>
      <c r="L37" s="1"/>
      <c r="M37" s="1"/>
    </row>
    <row r="38" spans="1:13" ht="15">
      <c r="A38" s="1"/>
      <c r="B38" s="1" t="s">
        <v>41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 t="s">
        <v>42</v>
      </c>
      <c r="C40" s="1"/>
      <c r="D40" s="1" t="s">
        <v>43</v>
      </c>
      <c r="E40" s="1"/>
      <c r="F40" s="1"/>
      <c r="G40" s="1">
        <v>2948.04</v>
      </c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 t="s">
        <v>45</v>
      </c>
      <c r="C43" s="1"/>
      <c r="D43" s="1" t="s">
        <v>159</v>
      </c>
      <c r="E43" s="1"/>
      <c r="F43" s="1"/>
      <c r="G43" s="1">
        <v>2017.08</v>
      </c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 t="s">
        <v>32</v>
      </c>
      <c r="G45" s="1">
        <f>SUM(G32:G44)</f>
        <v>70768.95</v>
      </c>
      <c r="H45" s="1"/>
      <c r="I45" s="1"/>
      <c r="J45" s="1"/>
      <c r="K45" s="1"/>
      <c r="L45" s="1"/>
      <c r="M45" s="1">
        <v>0</v>
      </c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2" ht="15">
      <c r="C52" t="s">
        <v>47</v>
      </c>
    </row>
    <row r="53" ht="15">
      <c r="C53" t="s">
        <v>32</v>
      </c>
    </row>
    <row r="55" ht="15">
      <c r="C55" t="s">
        <v>150</v>
      </c>
    </row>
    <row r="56" ht="15">
      <c r="E56" t="s">
        <v>164</v>
      </c>
    </row>
    <row r="57" spans="4:8" ht="15">
      <c r="D57">
        <v>5172</v>
      </c>
      <c r="F57" t="s">
        <v>163</v>
      </c>
      <c r="H57" t="s">
        <v>239</v>
      </c>
    </row>
    <row r="58" spans="4:17" ht="15">
      <c r="D58" s="1" t="s">
        <v>48</v>
      </c>
      <c r="E58" s="1" t="s">
        <v>49</v>
      </c>
      <c r="F58" s="1"/>
      <c r="G58" s="1"/>
      <c r="H58" s="1" t="s">
        <v>50</v>
      </c>
      <c r="I58" s="1" t="s">
        <v>51</v>
      </c>
      <c r="J58" s="1"/>
      <c r="L58" s="1" t="s">
        <v>17</v>
      </c>
      <c r="M58" s="1"/>
      <c r="N58" s="1"/>
      <c r="O58" s="1"/>
      <c r="P58" s="1"/>
      <c r="Q58" s="1"/>
    </row>
    <row r="59" spans="4:17" ht="15.75" thickBot="1">
      <c r="D59" s="6">
        <v>1</v>
      </c>
      <c r="E59" s="7" t="s">
        <v>52</v>
      </c>
      <c r="F59" s="6"/>
      <c r="G59" s="6"/>
      <c r="H59" s="6" t="s">
        <v>53</v>
      </c>
      <c r="I59" s="6"/>
      <c r="J59" s="6">
        <v>54202.64</v>
      </c>
      <c r="L59" s="12" t="s">
        <v>22</v>
      </c>
      <c r="M59" s="1" t="s">
        <v>23</v>
      </c>
      <c r="N59" s="1" t="s">
        <v>24</v>
      </c>
      <c r="O59" s="1" t="s">
        <v>25</v>
      </c>
      <c r="P59" s="1" t="s">
        <v>26</v>
      </c>
      <c r="Q59" s="1"/>
    </row>
    <row r="60" spans="4:17" ht="15.75" thickBot="1">
      <c r="D60" s="1"/>
      <c r="E60" s="1"/>
      <c r="F60" s="1"/>
      <c r="G60" s="1"/>
      <c r="H60" s="1"/>
      <c r="I60" s="1"/>
      <c r="J60" s="1"/>
      <c r="K60" t="s">
        <v>54</v>
      </c>
      <c r="L60" s="14"/>
      <c r="M60" s="11"/>
      <c r="N60" s="1"/>
      <c r="O60" s="1"/>
      <c r="P60" s="1"/>
      <c r="Q60" s="1"/>
    </row>
    <row r="61" spans="4:17" ht="15">
      <c r="D61" s="6">
        <v>2</v>
      </c>
      <c r="E61" s="7" t="s">
        <v>55</v>
      </c>
      <c r="F61" s="6"/>
      <c r="G61" s="6"/>
      <c r="H61" s="6" t="s">
        <v>53</v>
      </c>
      <c r="I61" s="6"/>
      <c r="J61" s="6">
        <v>58495.64</v>
      </c>
      <c r="L61" s="13"/>
      <c r="M61" s="1"/>
      <c r="N61" s="1"/>
      <c r="O61" s="1"/>
      <c r="P61" s="1"/>
      <c r="Q61" s="1"/>
    </row>
    <row r="62" spans="4:17" ht="15">
      <c r="D62" s="1">
        <v>3</v>
      </c>
      <c r="E62" s="1" t="s">
        <v>56</v>
      </c>
      <c r="F62" s="1"/>
      <c r="G62" s="1"/>
      <c r="H62" s="1" t="s">
        <v>53</v>
      </c>
      <c r="I62" s="1"/>
      <c r="J62" s="1"/>
      <c r="L62" s="1"/>
      <c r="M62" s="1"/>
      <c r="N62" s="1"/>
      <c r="O62" s="1"/>
      <c r="P62" s="1"/>
      <c r="Q62" s="1"/>
    </row>
    <row r="63" spans="4:17" ht="15">
      <c r="D63" s="6">
        <v>4</v>
      </c>
      <c r="E63" s="7" t="s">
        <v>57</v>
      </c>
      <c r="F63" s="6"/>
      <c r="G63" s="6"/>
      <c r="H63" s="6" t="s">
        <v>53</v>
      </c>
      <c r="I63" s="6"/>
      <c r="J63" s="6">
        <v>70768.95</v>
      </c>
      <c r="L63" s="1"/>
      <c r="M63" s="1"/>
      <c r="N63" s="1"/>
      <c r="O63" s="1"/>
      <c r="P63" s="1"/>
      <c r="Q63" s="1"/>
    </row>
    <row r="64" spans="4:17" ht="15">
      <c r="D64" s="8">
        <v>1.68</v>
      </c>
      <c r="E64" s="9" t="s">
        <v>165</v>
      </c>
      <c r="F64" s="9" t="s">
        <v>166</v>
      </c>
      <c r="G64" s="9"/>
      <c r="H64" s="1" t="s">
        <v>53</v>
      </c>
      <c r="I64" s="1"/>
      <c r="J64" s="1">
        <v>8688.96</v>
      </c>
      <c r="L64" s="1"/>
      <c r="M64" s="1"/>
      <c r="N64" s="1"/>
      <c r="O64" s="1"/>
      <c r="P64" s="1"/>
      <c r="Q64" s="1"/>
    </row>
    <row r="65" spans="4:17" ht="15">
      <c r="D65" s="8">
        <v>2.22</v>
      </c>
      <c r="E65" s="9" t="s">
        <v>167</v>
      </c>
      <c r="F65" s="9"/>
      <c r="G65" s="9"/>
      <c r="H65" s="1" t="s">
        <v>53</v>
      </c>
      <c r="I65" s="1"/>
      <c r="J65" s="1"/>
      <c r="L65" s="1"/>
      <c r="M65" s="1"/>
      <c r="N65" s="1"/>
      <c r="O65" s="1"/>
      <c r="P65" s="1"/>
      <c r="Q65" s="1"/>
    </row>
    <row r="66" spans="4:17" ht="15">
      <c r="D66" s="8"/>
      <c r="E66" s="9" t="s">
        <v>168</v>
      </c>
      <c r="F66" s="9"/>
      <c r="G66" s="9"/>
      <c r="H66" s="1" t="s">
        <v>53</v>
      </c>
      <c r="I66" s="1"/>
      <c r="J66" s="1">
        <v>11481.84</v>
      </c>
      <c r="L66" s="1"/>
      <c r="M66" s="1"/>
      <c r="N66" s="1"/>
      <c r="O66" s="1"/>
      <c r="P66" s="1"/>
      <c r="Q66" s="1"/>
    </row>
    <row r="67" spans="4:17" ht="15">
      <c r="D67" s="8">
        <v>0.69</v>
      </c>
      <c r="E67" s="9" t="s">
        <v>169</v>
      </c>
      <c r="F67" s="9"/>
      <c r="G67" s="9"/>
      <c r="H67" s="1" t="s">
        <v>61</v>
      </c>
      <c r="I67" s="1"/>
      <c r="J67" s="1"/>
      <c r="L67" s="1"/>
      <c r="M67" s="1"/>
      <c r="N67" s="1"/>
      <c r="O67" s="1"/>
      <c r="P67" s="1"/>
      <c r="Q67" s="1"/>
    </row>
    <row r="68" spans="4:17" ht="15">
      <c r="D68" s="8"/>
      <c r="E68" s="9" t="s">
        <v>170</v>
      </c>
      <c r="F68" s="9"/>
      <c r="G68" s="9"/>
      <c r="H68" s="1" t="s">
        <v>61</v>
      </c>
      <c r="I68" s="1"/>
      <c r="J68" s="1">
        <v>3568.68</v>
      </c>
      <c r="L68" s="1"/>
      <c r="M68" s="1"/>
      <c r="N68" s="1"/>
      <c r="O68" s="1" t="s">
        <v>32</v>
      </c>
      <c r="P68" s="1"/>
      <c r="Q68" s="1"/>
    </row>
    <row r="69" spans="4:17" ht="15">
      <c r="D69" s="8">
        <v>1.14</v>
      </c>
      <c r="E69" s="9" t="s">
        <v>171</v>
      </c>
      <c r="F69" s="9"/>
      <c r="G69" s="9"/>
      <c r="H69" s="1" t="s">
        <v>53</v>
      </c>
      <c r="I69" s="1"/>
      <c r="J69" s="1"/>
      <c r="L69" s="1"/>
      <c r="M69" s="1"/>
      <c r="N69" s="1"/>
      <c r="O69" s="1"/>
      <c r="P69" s="1"/>
      <c r="Q69" s="1"/>
    </row>
    <row r="70" spans="4:17" ht="15">
      <c r="D70" s="8"/>
      <c r="E70" s="9" t="s">
        <v>172</v>
      </c>
      <c r="F70" s="9"/>
      <c r="G70" s="9" t="s">
        <v>173</v>
      </c>
      <c r="H70" s="1" t="s">
        <v>53</v>
      </c>
      <c r="I70" s="1"/>
      <c r="J70" s="1">
        <v>5896.08</v>
      </c>
      <c r="L70" s="1"/>
      <c r="M70" s="1"/>
      <c r="N70" s="1"/>
      <c r="O70" s="1"/>
      <c r="P70" s="1"/>
      <c r="Q70" s="1"/>
    </row>
    <row r="71" spans="4:17" ht="15">
      <c r="D71" s="8">
        <v>0.57</v>
      </c>
      <c r="E71" s="9" t="s">
        <v>169</v>
      </c>
      <c r="F71" s="9"/>
      <c r="G71" s="9"/>
      <c r="H71" s="1"/>
      <c r="I71" s="1"/>
      <c r="J71" s="1"/>
      <c r="L71" s="1"/>
      <c r="M71" s="1"/>
      <c r="N71" s="1"/>
      <c r="O71" s="1"/>
      <c r="P71" s="1"/>
      <c r="Q71" s="1"/>
    </row>
    <row r="72" spans="4:17" ht="15">
      <c r="D72" s="8"/>
      <c r="E72" s="9" t="s">
        <v>174</v>
      </c>
      <c r="F72" s="9"/>
      <c r="G72" s="9"/>
      <c r="H72" s="1"/>
      <c r="I72" s="1"/>
      <c r="J72" s="1">
        <v>2948.04</v>
      </c>
      <c r="L72" s="1"/>
      <c r="M72" s="1"/>
      <c r="N72" s="1"/>
      <c r="O72" s="1"/>
      <c r="P72" s="1"/>
      <c r="Q72" s="1"/>
    </row>
    <row r="73" spans="4:17" ht="15">
      <c r="D73" s="8">
        <v>0.39</v>
      </c>
      <c r="E73" s="9" t="s">
        <v>175</v>
      </c>
      <c r="F73" s="9"/>
      <c r="G73" s="9"/>
      <c r="H73" s="1"/>
      <c r="I73" s="1"/>
      <c r="J73" s="1">
        <v>2017.08</v>
      </c>
      <c r="L73" s="1"/>
      <c r="M73" s="1"/>
      <c r="N73" s="1"/>
      <c r="O73" s="1"/>
      <c r="P73" s="1"/>
      <c r="Q73" s="1"/>
    </row>
    <row r="74" spans="4:17" ht="15">
      <c r="D74" s="6"/>
      <c r="E74" s="7" t="s">
        <v>65</v>
      </c>
      <c r="F74" s="6"/>
      <c r="G74" s="6"/>
      <c r="H74" s="6" t="s">
        <v>53</v>
      </c>
      <c r="I74" s="6"/>
      <c r="J74" s="6"/>
      <c r="L74" s="1"/>
      <c r="M74" s="1"/>
      <c r="N74" s="1"/>
      <c r="O74" s="1"/>
      <c r="P74" s="1"/>
      <c r="Q74" s="1"/>
    </row>
    <row r="75" spans="4:17" ht="15">
      <c r="D75" s="1"/>
      <c r="E75" s="1" t="s">
        <v>349</v>
      </c>
      <c r="F75" s="1"/>
      <c r="G75" s="1"/>
      <c r="H75" s="1"/>
      <c r="I75" s="1"/>
      <c r="J75" s="1">
        <v>3350</v>
      </c>
      <c r="L75" s="1"/>
      <c r="M75" s="1"/>
      <c r="N75" s="1"/>
      <c r="O75" s="1"/>
      <c r="P75" s="1"/>
      <c r="Q75" s="1"/>
    </row>
    <row r="76" spans="4:17" ht="15">
      <c r="D76" s="1"/>
      <c r="E76" s="1" t="s">
        <v>234</v>
      </c>
      <c r="F76" s="1"/>
      <c r="G76" s="1"/>
      <c r="H76" s="1"/>
      <c r="I76" s="1"/>
      <c r="J76" s="10">
        <v>1416.62</v>
      </c>
      <c r="L76" s="1"/>
      <c r="M76" s="1"/>
      <c r="N76" s="1"/>
      <c r="O76" s="1"/>
      <c r="P76" s="1"/>
      <c r="Q76" s="1"/>
    </row>
    <row r="77" spans="4:17" ht="15">
      <c r="D77" s="1"/>
      <c r="E77" s="1" t="s">
        <v>235</v>
      </c>
      <c r="F77" s="1"/>
      <c r="G77" s="1"/>
      <c r="H77" s="1"/>
      <c r="I77" s="1"/>
      <c r="J77" s="1"/>
      <c r="L77" s="1"/>
      <c r="M77" s="1"/>
      <c r="N77" s="1"/>
      <c r="O77" s="1"/>
      <c r="P77" s="1"/>
      <c r="Q77" s="1"/>
    </row>
    <row r="78" spans="4:17" ht="15.75" thickBot="1">
      <c r="D78" s="1"/>
      <c r="E78" s="1" t="s">
        <v>237</v>
      </c>
      <c r="F78" s="1"/>
      <c r="G78" s="1"/>
      <c r="H78" s="1"/>
      <c r="I78" s="1"/>
      <c r="J78" s="1">
        <v>31401.65</v>
      </c>
      <c r="L78" s="1"/>
      <c r="M78" s="1"/>
      <c r="N78" s="1"/>
      <c r="O78" s="1"/>
      <c r="P78" s="1"/>
      <c r="Q78" s="1"/>
    </row>
    <row r="79" spans="4:17" ht="15.75" thickBot="1">
      <c r="D79" s="1"/>
      <c r="E79" s="14"/>
      <c r="F79" s="1"/>
      <c r="G79" s="1"/>
      <c r="H79" s="1"/>
      <c r="I79" s="1"/>
      <c r="J79" s="1"/>
      <c r="L79" s="1"/>
      <c r="M79" s="1"/>
      <c r="N79" s="1"/>
      <c r="O79" s="1"/>
      <c r="P79" s="1"/>
      <c r="Q79" s="1"/>
    </row>
    <row r="80" spans="4:17" ht="15">
      <c r="D80" s="1">
        <v>5</v>
      </c>
      <c r="E80" s="1" t="s">
        <v>66</v>
      </c>
      <c r="F80" s="1"/>
      <c r="G80" s="1"/>
      <c r="H80" s="1" t="s">
        <v>53</v>
      </c>
      <c r="I80" s="1"/>
      <c r="J80" s="1"/>
      <c r="L80" s="1"/>
      <c r="M80" s="1"/>
      <c r="N80" s="1"/>
      <c r="O80" s="1"/>
      <c r="P80" s="1"/>
      <c r="Q80" s="1"/>
    </row>
    <row r="81" spans="4:17" ht="15">
      <c r="D81" s="1"/>
      <c r="E81" s="1" t="s">
        <v>67</v>
      </c>
      <c r="F81" s="1"/>
      <c r="G81" s="1"/>
      <c r="H81" s="1" t="s">
        <v>53</v>
      </c>
      <c r="I81" s="1"/>
      <c r="J81" s="1"/>
      <c r="L81" s="1"/>
      <c r="M81" s="1"/>
      <c r="N81" s="1"/>
      <c r="O81" s="1"/>
      <c r="P81" s="1"/>
      <c r="Q81" s="1"/>
    </row>
    <row r="82" spans="4:17" ht="15">
      <c r="D82" s="1"/>
      <c r="E82" s="1" t="s">
        <v>68</v>
      </c>
      <c r="F82" s="1"/>
      <c r="G82" s="1"/>
      <c r="H82" s="1"/>
      <c r="I82" s="1"/>
      <c r="J82" s="1">
        <v>50127.42</v>
      </c>
      <c r="L82" s="1"/>
      <c r="M82" s="1"/>
      <c r="N82" s="1"/>
      <c r="O82" s="1"/>
      <c r="P82" s="1"/>
      <c r="Q82" s="1"/>
    </row>
    <row r="83" spans="4:17" ht="15">
      <c r="D83" s="1">
        <v>6</v>
      </c>
      <c r="E83" s="1" t="s">
        <v>69</v>
      </c>
      <c r="F83" s="1"/>
      <c r="G83" s="1"/>
      <c r="H83" s="1" t="s">
        <v>53</v>
      </c>
      <c r="I83" s="1"/>
      <c r="J83" s="1">
        <v>29011.71</v>
      </c>
      <c r="L83" s="1"/>
      <c r="M83" s="1"/>
      <c r="N83" s="1"/>
      <c r="O83" s="1"/>
      <c r="P83" s="1"/>
      <c r="Q83" s="1"/>
    </row>
    <row r="84" spans="4:17" ht="15">
      <c r="D84" s="1">
        <v>7</v>
      </c>
      <c r="E84" s="1" t="s">
        <v>70</v>
      </c>
      <c r="F84" s="1"/>
      <c r="G84" s="1"/>
      <c r="H84" s="1" t="s">
        <v>53</v>
      </c>
      <c r="I84" s="1"/>
      <c r="J84" s="1"/>
      <c r="L84" s="1"/>
      <c r="M84" s="1"/>
      <c r="N84" s="1"/>
      <c r="O84" s="1"/>
      <c r="P84" s="1"/>
      <c r="Q84" s="1"/>
    </row>
    <row r="85" spans="4:17" ht="15">
      <c r="D85" s="1">
        <v>8</v>
      </c>
      <c r="E85" s="1" t="s">
        <v>55</v>
      </c>
      <c r="F85" s="1"/>
      <c r="G85" s="1"/>
      <c r="H85" s="1" t="s">
        <v>53</v>
      </c>
      <c r="I85" s="1"/>
      <c r="J85" s="1"/>
      <c r="L85" s="1"/>
      <c r="M85" s="1"/>
      <c r="N85" s="1"/>
      <c r="O85" s="1"/>
      <c r="P85" s="1"/>
      <c r="Q85" s="1"/>
    </row>
    <row r="86" spans="4:17" ht="15">
      <c r="D86" s="1">
        <v>9</v>
      </c>
      <c r="E86" s="1" t="s">
        <v>71</v>
      </c>
      <c r="F86" s="1"/>
      <c r="G86" s="1"/>
      <c r="H86" s="1" t="s">
        <v>53</v>
      </c>
      <c r="I86" s="1"/>
      <c r="J86" s="1"/>
      <c r="L86" s="1"/>
      <c r="M86" s="1"/>
      <c r="N86" s="1"/>
      <c r="O86" s="1"/>
      <c r="P86" s="1"/>
      <c r="Q86" s="1"/>
    </row>
    <row r="87" spans="4:17" ht="15">
      <c r="D87" s="1">
        <v>10</v>
      </c>
      <c r="E87" s="1" t="s">
        <v>72</v>
      </c>
      <c r="F87" s="1"/>
      <c r="G87" s="1"/>
      <c r="H87" s="1" t="s">
        <v>53</v>
      </c>
      <c r="I87" s="1"/>
      <c r="J87" s="1">
        <v>16738.4</v>
      </c>
      <c r="L87" s="1"/>
      <c r="M87" s="1"/>
      <c r="N87" s="1"/>
      <c r="O87" s="1"/>
      <c r="P87" s="1"/>
      <c r="Q87" s="1">
        <v>0</v>
      </c>
    </row>
    <row r="88" ht="15">
      <c r="F88" t="s">
        <v>73</v>
      </c>
    </row>
    <row r="89" ht="15">
      <c r="F89" t="s">
        <v>74</v>
      </c>
    </row>
    <row r="90" spans="4:10" ht="15">
      <c r="D90" s="1" t="s">
        <v>144</v>
      </c>
      <c r="E90" s="1" t="s">
        <v>145</v>
      </c>
      <c r="F90" s="1" t="s">
        <v>146</v>
      </c>
      <c r="G90" s="1"/>
      <c r="H90" s="1" t="s">
        <v>147</v>
      </c>
      <c r="I90" s="1"/>
      <c r="J90" s="1" t="s">
        <v>149</v>
      </c>
    </row>
    <row r="91" spans="4:10" ht="15">
      <c r="D91" s="1" t="s">
        <v>148</v>
      </c>
      <c r="E91" s="1"/>
      <c r="F91" s="1">
        <v>7324.65</v>
      </c>
      <c r="G91" s="1"/>
      <c r="H91" s="1">
        <v>3982.06</v>
      </c>
      <c r="I91" s="1"/>
      <c r="J91" s="1">
        <v>3342.59</v>
      </c>
    </row>
    <row r="92" spans="4:10" ht="15">
      <c r="D92" s="1" t="s">
        <v>160</v>
      </c>
      <c r="E92" s="1">
        <v>3342.59</v>
      </c>
      <c r="F92" s="1">
        <v>7324.65</v>
      </c>
      <c r="G92" s="1"/>
      <c r="H92" s="1">
        <v>5900.2</v>
      </c>
      <c r="I92" s="1"/>
      <c r="J92" s="1">
        <v>4767.04</v>
      </c>
    </row>
    <row r="93" spans="4:10" ht="15">
      <c r="D93" s="1" t="s">
        <v>179</v>
      </c>
      <c r="E93" s="1">
        <v>4767.04</v>
      </c>
      <c r="F93" s="1">
        <v>7421.55</v>
      </c>
      <c r="G93" s="1"/>
      <c r="H93" s="1">
        <v>6348.88</v>
      </c>
      <c r="I93" s="1"/>
      <c r="J93" s="1">
        <v>5839.71</v>
      </c>
    </row>
    <row r="94" spans="4:10" ht="15">
      <c r="D94" s="1" t="s">
        <v>198</v>
      </c>
      <c r="E94" s="1">
        <v>5839.71</v>
      </c>
      <c r="F94" s="1">
        <v>7421.55</v>
      </c>
      <c r="G94" s="1"/>
      <c r="H94" s="1">
        <v>7117.64</v>
      </c>
      <c r="I94" s="1"/>
      <c r="J94" s="1">
        <v>6143.42</v>
      </c>
    </row>
    <row r="95" spans="4:10" ht="15">
      <c r="D95" s="1" t="s">
        <v>201</v>
      </c>
      <c r="E95" s="1">
        <v>6143.42</v>
      </c>
      <c r="F95" s="1">
        <v>7421.55</v>
      </c>
      <c r="G95" s="1"/>
      <c r="H95" s="1">
        <v>7062.57</v>
      </c>
      <c r="I95" s="1"/>
      <c r="J95" s="1">
        <v>6502.4</v>
      </c>
    </row>
    <row r="96" spans="4:10" ht="15">
      <c r="D96" s="1" t="s">
        <v>209</v>
      </c>
      <c r="E96" s="1">
        <v>6502.4</v>
      </c>
      <c r="F96" s="1">
        <v>7421.55</v>
      </c>
      <c r="G96" s="1"/>
      <c r="H96" s="1">
        <v>6647.99</v>
      </c>
      <c r="I96" s="1"/>
      <c r="J96" s="1">
        <v>7275.97</v>
      </c>
    </row>
    <row r="97" spans="4:10" ht="15">
      <c r="D97" s="1" t="s">
        <v>222</v>
      </c>
      <c r="E97" s="1">
        <v>7275.97</v>
      </c>
      <c r="F97" s="1">
        <v>7421.56</v>
      </c>
      <c r="G97" s="1"/>
      <c r="H97" s="1">
        <v>6434.89</v>
      </c>
      <c r="I97" s="1"/>
      <c r="J97" s="1">
        <v>8262.64</v>
      </c>
    </row>
    <row r="98" spans="4:10" ht="15">
      <c r="D98" s="1" t="s">
        <v>230</v>
      </c>
      <c r="E98" s="1">
        <v>8262.64</v>
      </c>
      <c r="F98" s="1">
        <v>7420.85</v>
      </c>
      <c r="G98" s="1"/>
      <c r="H98" s="1">
        <v>6633.19</v>
      </c>
      <c r="I98" s="1"/>
      <c r="J98" s="1">
        <v>9050.1</v>
      </c>
    </row>
    <row r="99" ht="15">
      <c r="H99">
        <f>SUM(H91:H98)</f>
        <v>50127.42</v>
      </c>
    </row>
  </sheetData>
  <sheetProtection/>
  <printOptions/>
  <pageMargins left="2.32" right="0.7086614173228347" top="1.02" bottom="0.44" header="0.65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00"/>
  <sheetViews>
    <sheetView zoomScalePageLayoutView="0" workbookViewId="0" topLeftCell="A58">
      <selection activeCell="G80" activeCellId="2" sqref="K47 J54 G80:H80"/>
    </sheetView>
  </sheetViews>
  <sheetFormatPr defaultColWidth="9.140625" defaultRowHeight="15"/>
  <cols>
    <col min="1" max="1" width="12.28125" style="0" customWidth="1"/>
    <col min="2" max="2" width="12.140625" style="0" customWidth="1"/>
    <col min="3" max="3" width="10.57421875" style="0" customWidth="1"/>
  </cols>
  <sheetData>
    <row r="2" spans="2:4" ht="15">
      <c r="B2" t="s">
        <v>75</v>
      </c>
      <c r="C2" t="s">
        <v>243</v>
      </c>
      <c r="D2" t="s">
        <v>0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11</v>
      </c>
      <c r="B8" s="1">
        <v>43052.47</v>
      </c>
      <c r="C8" s="1">
        <v>26422.32</v>
      </c>
      <c r="D8" s="1">
        <v>30049.76</v>
      </c>
      <c r="E8" s="1"/>
      <c r="F8" s="1">
        <v>30049.76</v>
      </c>
      <c r="G8" s="1">
        <v>39425.03</v>
      </c>
      <c r="H8" s="1"/>
    </row>
    <row r="9" spans="1:8" ht="15">
      <c r="A9" s="1" t="s">
        <v>12</v>
      </c>
      <c r="B9" s="1">
        <v>47080.51</v>
      </c>
      <c r="C9" s="1">
        <v>34592.09</v>
      </c>
      <c r="D9" s="1">
        <v>38590.01</v>
      </c>
      <c r="E9" s="1"/>
      <c r="F9" s="1">
        <v>38590.01</v>
      </c>
      <c r="G9" s="1">
        <v>430852.59</v>
      </c>
      <c r="H9" s="1"/>
    </row>
    <row r="10" spans="1:8" ht="15">
      <c r="A10" s="1" t="s">
        <v>13</v>
      </c>
      <c r="B10" s="1"/>
      <c r="C10" s="1">
        <v>54202.64</v>
      </c>
      <c r="D10" s="1"/>
      <c r="E10" s="1"/>
      <c r="F10" s="1">
        <f>SUM(F8:F9)</f>
        <v>68639.77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16</v>
      </c>
      <c r="E15" s="1"/>
      <c r="F15" s="1"/>
      <c r="G15" s="1"/>
      <c r="H15" s="1" t="s">
        <v>17</v>
      </c>
      <c r="I15" s="1"/>
      <c r="J15" s="1"/>
      <c r="K15" s="1"/>
      <c r="L15" s="1"/>
      <c r="M15" s="1"/>
    </row>
    <row r="16" spans="1:13" ht="15.75" thickBot="1">
      <c r="A16" s="1"/>
      <c r="B16" s="1"/>
      <c r="C16" s="1"/>
      <c r="D16" s="1" t="s">
        <v>18</v>
      </c>
      <c r="E16" s="1" t="s">
        <v>19</v>
      </c>
      <c r="F16" s="1" t="s">
        <v>20</v>
      </c>
      <c r="G16" s="1" t="s">
        <v>21</v>
      </c>
      <c r="H16" s="12" t="s">
        <v>22</v>
      </c>
      <c r="I16" s="1" t="s">
        <v>23</v>
      </c>
      <c r="J16" s="1" t="s">
        <v>24</v>
      </c>
      <c r="K16" s="1" t="s">
        <v>25</v>
      </c>
      <c r="L16" s="1" t="s">
        <v>26</v>
      </c>
      <c r="M16" s="1"/>
    </row>
    <row r="17" spans="1:13" ht="15.75" thickBot="1">
      <c r="A17" s="1"/>
      <c r="B17" s="1"/>
      <c r="C17" s="1"/>
      <c r="D17" s="1" t="s">
        <v>27</v>
      </c>
      <c r="E17" s="1"/>
      <c r="F17" s="1">
        <v>6</v>
      </c>
      <c r="G17" s="10"/>
      <c r="H17" s="14"/>
      <c r="I17" s="11"/>
      <c r="J17" s="1"/>
      <c r="K17" s="1"/>
      <c r="L17" s="1"/>
      <c r="M17" s="1"/>
    </row>
    <row r="18" spans="1:13" ht="15">
      <c r="A18" s="1"/>
      <c r="B18" s="1"/>
      <c r="C18" s="1"/>
      <c r="D18" s="1" t="s">
        <v>27</v>
      </c>
      <c r="E18" s="1"/>
      <c r="F18" s="1">
        <v>2</v>
      </c>
      <c r="G18" s="1"/>
      <c r="H18" s="13"/>
      <c r="I18" s="1"/>
      <c r="J18" s="1"/>
      <c r="K18" s="1"/>
      <c r="L18" s="1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 t="s">
        <v>349</v>
      </c>
      <c r="C21" s="1"/>
      <c r="D21" s="1"/>
      <c r="E21" s="1"/>
      <c r="F21" s="1"/>
      <c r="G21" s="1">
        <v>3350</v>
      </c>
      <c r="H21" s="1"/>
      <c r="I21" s="1"/>
      <c r="J21" s="1"/>
      <c r="K21" s="1"/>
      <c r="L21" s="1"/>
      <c r="M21" s="1"/>
    </row>
    <row r="22" spans="1:13" ht="15">
      <c r="A22" s="1" t="s">
        <v>240</v>
      </c>
      <c r="B22" s="1" t="s">
        <v>241</v>
      </c>
      <c r="C22" s="1"/>
      <c r="D22" s="1"/>
      <c r="E22" s="1"/>
      <c r="F22" s="1"/>
      <c r="G22" s="1">
        <v>106000</v>
      </c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 t="s">
        <v>32</v>
      </c>
      <c r="L25" s="1">
        <f>SUM(L18:L24)</f>
        <v>0</v>
      </c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 t="s">
        <v>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 t="s">
        <v>34</v>
      </c>
      <c r="C28" s="1"/>
      <c r="D28" s="1" t="s">
        <v>35</v>
      </c>
      <c r="E28" s="1">
        <v>144.31</v>
      </c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 t="s">
        <v>32</v>
      </c>
      <c r="G32" s="1">
        <f>SUM(G17:G31)</f>
        <v>109350</v>
      </c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>
        <v>5172</v>
      </c>
      <c r="F34" s="1" t="s">
        <v>155</v>
      </c>
      <c r="G34" s="1">
        <v>8688.96</v>
      </c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 t="s">
        <v>156</v>
      </c>
      <c r="G35" s="1">
        <v>11481.84</v>
      </c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 t="s">
        <v>157</v>
      </c>
      <c r="G36" s="1">
        <v>3568.68</v>
      </c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 t="s">
        <v>158</v>
      </c>
      <c r="G37" s="1">
        <v>5896.08</v>
      </c>
      <c r="H37" s="1"/>
      <c r="I37" s="1"/>
      <c r="J37" s="1"/>
      <c r="K37" s="1"/>
      <c r="L37" s="1"/>
      <c r="M37" s="1"/>
    </row>
    <row r="38" spans="1:13" ht="15">
      <c r="A38" s="1"/>
      <c r="B38" s="1" t="s">
        <v>41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 t="s">
        <v>42</v>
      </c>
      <c r="C40" s="1"/>
      <c r="D40" s="1" t="s">
        <v>43</v>
      </c>
      <c r="E40" s="1"/>
      <c r="F40" s="1"/>
      <c r="G40" s="1">
        <v>2948.04</v>
      </c>
      <c r="H40" s="1"/>
      <c r="I40" s="1"/>
      <c r="J40" s="1"/>
      <c r="K40" s="1"/>
      <c r="L40" s="1"/>
      <c r="M40" s="1"/>
    </row>
    <row r="41" spans="1:13" ht="15">
      <c r="A41" s="1"/>
      <c r="B41" s="1" t="s">
        <v>349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 t="s">
        <v>45</v>
      </c>
      <c r="C43" s="1"/>
      <c r="D43" s="1" t="s">
        <v>159</v>
      </c>
      <c r="E43" s="1"/>
      <c r="F43" s="1"/>
      <c r="G43" s="1">
        <v>2017.08</v>
      </c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 t="s">
        <v>32</v>
      </c>
      <c r="G45" s="1">
        <f>SUM(G32:G44)</f>
        <v>143950.67999999996</v>
      </c>
      <c r="H45" s="1"/>
      <c r="I45" s="1"/>
      <c r="J45" s="1"/>
      <c r="K45" s="1"/>
      <c r="L45" s="1"/>
      <c r="M45" s="1">
        <v>0</v>
      </c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2" ht="15">
      <c r="C52" t="s">
        <v>47</v>
      </c>
    </row>
    <row r="53" ht="15">
      <c r="C53" t="s">
        <v>32</v>
      </c>
    </row>
    <row r="55" ht="15">
      <c r="C55" t="s">
        <v>150</v>
      </c>
    </row>
    <row r="56" ht="15">
      <c r="E56" t="s">
        <v>164</v>
      </c>
    </row>
    <row r="57" spans="4:8" ht="15">
      <c r="D57">
        <v>5172</v>
      </c>
      <c r="F57" t="s">
        <v>163</v>
      </c>
      <c r="H57" t="s">
        <v>244</v>
      </c>
    </row>
    <row r="58" spans="4:17" ht="15">
      <c r="D58" s="1" t="s">
        <v>48</v>
      </c>
      <c r="E58" s="1" t="s">
        <v>49</v>
      </c>
      <c r="F58" s="1"/>
      <c r="G58" s="1"/>
      <c r="H58" s="1" t="s">
        <v>50</v>
      </c>
      <c r="I58" s="1" t="s">
        <v>51</v>
      </c>
      <c r="J58" s="1"/>
      <c r="L58" s="1" t="s">
        <v>17</v>
      </c>
      <c r="M58" s="1"/>
      <c r="N58" s="1"/>
      <c r="O58" s="1"/>
      <c r="P58" s="1"/>
      <c r="Q58" s="1"/>
    </row>
    <row r="59" spans="4:17" ht="15.75" thickBot="1">
      <c r="D59" s="6">
        <v>1</v>
      </c>
      <c r="E59" s="7" t="s">
        <v>52</v>
      </c>
      <c r="F59" s="6"/>
      <c r="G59" s="6"/>
      <c r="H59" s="6" t="s">
        <v>53</v>
      </c>
      <c r="I59" s="6"/>
      <c r="J59" s="6">
        <v>54202.64</v>
      </c>
      <c r="L59" s="12" t="s">
        <v>22</v>
      </c>
      <c r="M59" s="1" t="s">
        <v>23</v>
      </c>
      <c r="N59" s="1" t="s">
        <v>24</v>
      </c>
      <c r="O59" s="1" t="s">
        <v>25</v>
      </c>
      <c r="P59" s="1" t="s">
        <v>26</v>
      </c>
      <c r="Q59" s="1"/>
    </row>
    <row r="60" spans="4:17" ht="15.75" thickBot="1">
      <c r="D60" s="1"/>
      <c r="E60" s="1"/>
      <c r="F60" s="1"/>
      <c r="G60" s="1"/>
      <c r="H60" s="1"/>
      <c r="I60" s="1"/>
      <c r="J60" s="1"/>
      <c r="K60" t="s">
        <v>54</v>
      </c>
      <c r="L60" s="14"/>
      <c r="M60" s="11"/>
      <c r="N60" s="1"/>
      <c r="O60" s="1"/>
      <c r="P60" s="1"/>
      <c r="Q60" s="1"/>
    </row>
    <row r="61" spans="4:17" ht="15">
      <c r="D61" s="6">
        <v>2</v>
      </c>
      <c r="E61" s="7" t="s">
        <v>55</v>
      </c>
      <c r="F61" s="6"/>
      <c r="G61" s="6"/>
      <c r="H61" s="6" t="s">
        <v>53</v>
      </c>
      <c r="I61" s="6"/>
      <c r="J61" s="6">
        <v>68639.77</v>
      </c>
      <c r="L61" s="13"/>
      <c r="M61" s="1"/>
      <c r="N61" s="1"/>
      <c r="O61" s="1"/>
      <c r="P61" s="1"/>
      <c r="Q61" s="1"/>
    </row>
    <row r="62" spans="4:17" ht="15">
      <c r="D62" s="1">
        <v>3</v>
      </c>
      <c r="E62" s="1" t="s">
        <v>56</v>
      </c>
      <c r="F62" s="1"/>
      <c r="G62" s="1"/>
      <c r="H62" s="1" t="s">
        <v>53</v>
      </c>
      <c r="I62" s="1"/>
      <c r="J62" s="1"/>
      <c r="L62" s="1"/>
      <c r="M62" s="1"/>
      <c r="N62" s="1"/>
      <c r="O62" s="1"/>
      <c r="P62" s="1"/>
      <c r="Q62" s="1"/>
    </row>
    <row r="63" spans="4:17" ht="15">
      <c r="D63" s="6">
        <v>4</v>
      </c>
      <c r="E63" s="7" t="s">
        <v>57</v>
      </c>
      <c r="F63" s="6"/>
      <c r="G63" s="6"/>
      <c r="H63" s="6" t="s">
        <v>53</v>
      </c>
      <c r="I63" s="6"/>
      <c r="J63" s="6">
        <v>143950.7</v>
      </c>
      <c r="L63" s="1"/>
      <c r="M63" s="1"/>
      <c r="N63" s="1"/>
      <c r="O63" s="1"/>
      <c r="P63" s="1"/>
      <c r="Q63" s="1"/>
    </row>
    <row r="64" spans="4:17" ht="15">
      <c r="D64" s="8">
        <v>1.68</v>
      </c>
      <c r="E64" s="9" t="s">
        <v>165</v>
      </c>
      <c r="F64" s="9" t="s">
        <v>166</v>
      </c>
      <c r="G64" s="9"/>
      <c r="H64" s="1" t="s">
        <v>53</v>
      </c>
      <c r="I64" s="1"/>
      <c r="J64" s="1">
        <v>8688.96</v>
      </c>
      <c r="L64" s="1"/>
      <c r="M64" s="1"/>
      <c r="N64" s="1"/>
      <c r="O64" s="1"/>
      <c r="P64" s="1"/>
      <c r="Q64" s="1"/>
    </row>
    <row r="65" spans="4:17" ht="15">
      <c r="D65" s="8">
        <v>2.22</v>
      </c>
      <c r="E65" s="9" t="s">
        <v>167</v>
      </c>
      <c r="F65" s="9"/>
      <c r="G65" s="9"/>
      <c r="H65" s="1" t="s">
        <v>53</v>
      </c>
      <c r="I65" s="1"/>
      <c r="J65" s="1"/>
      <c r="L65" s="1"/>
      <c r="M65" s="1"/>
      <c r="N65" s="1"/>
      <c r="O65" s="1"/>
      <c r="P65" s="1"/>
      <c r="Q65" s="1"/>
    </row>
    <row r="66" spans="4:17" ht="15">
      <c r="D66" s="8"/>
      <c r="E66" s="9" t="s">
        <v>168</v>
      </c>
      <c r="F66" s="9"/>
      <c r="G66" s="9"/>
      <c r="H66" s="1" t="s">
        <v>53</v>
      </c>
      <c r="I66" s="1"/>
      <c r="J66" s="1">
        <v>11481.84</v>
      </c>
      <c r="L66" s="1"/>
      <c r="M66" s="1"/>
      <c r="N66" s="1"/>
      <c r="O66" s="1"/>
      <c r="P66" s="1"/>
      <c r="Q66" s="1"/>
    </row>
    <row r="67" spans="4:17" ht="15">
      <c r="D67" s="8">
        <v>0.69</v>
      </c>
      <c r="E67" s="9" t="s">
        <v>169</v>
      </c>
      <c r="F67" s="9"/>
      <c r="G67" s="9"/>
      <c r="H67" s="1" t="s">
        <v>61</v>
      </c>
      <c r="I67" s="1"/>
      <c r="J67" s="1"/>
      <c r="L67" s="1"/>
      <c r="M67" s="1"/>
      <c r="N67" s="1"/>
      <c r="O67" s="1"/>
      <c r="P67" s="1"/>
      <c r="Q67" s="1"/>
    </row>
    <row r="68" spans="4:17" ht="15">
      <c r="D68" s="8"/>
      <c r="E68" s="9" t="s">
        <v>170</v>
      </c>
      <c r="F68" s="9"/>
      <c r="G68" s="9"/>
      <c r="H68" s="1" t="s">
        <v>61</v>
      </c>
      <c r="I68" s="1"/>
      <c r="J68" s="1">
        <v>3568.68</v>
      </c>
      <c r="L68" s="1"/>
      <c r="M68" s="1"/>
      <c r="N68" s="1"/>
      <c r="O68" s="1" t="s">
        <v>32</v>
      </c>
      <c r="P68" s="1"/>
      <c r="Q68" s="1"/>
    </row>
    <row r="69" spans="4:17" ht="15">
      <c r="D69" s="8">
        <v>1.14</v>
      </c>
      <c r="E69" s="9" t="s">
        <v>171</v>
      </c>
      <c r="F69" s="9"/>
      <c r="G69" s="9"/>
      <c r="H69" s="1" t="s">
        <v>53</v>
      </c>
      <c r="I69" s="1"/>
      <c r="J69" s="1"/>
      <c r="L69" s="1"/>
      <c r="M69" s="1"/>
      <c r="N69" s="1"/>
      <c r="O69" s="1"/>
      <c r="P69" s="1"/>
      <c r="Q69" s="1"/>
    </row>
    <row r="70" spans="4:17" ht="15">
      <c r="D70" s="8"/>
      <c r="E70" s="9" t="s">
        <v>172</v>
      </c>
      <c r="F70" s="9"/>
      <c r="G70" s="9" t="s">
        <v>173</v>
      </c>
      <c r="H70" s="1" t="s">
        <v>53</v>
      </c>
      <c r="I70" s="1"/>
      <c r="J70" s="1">
        <v>5896.08</v>
      </c>
      <c r="L70" s="1"/>
      <c r="M70" s="1"/>
      <c r="N70" s="1"/>
      <c r="O70" s="1"/>
      <c r="P70" s="1"/>
      <c r="Q70" s="1"/>
    </row>
    <row r="71" spans="4:17" ht="15">
      <c r="D71" s="8">
        <v>0.57</v>
      </c>
      <c r="E71" s="9" t="s">
        <v>169</v>
      </c>
      <c r="F71" s="9"/>
      <c r="G71" s="9"/>
      <c r="H71" s="1"/>
      <c r="I71" s="1"/>
      <c r="J71" s="1"/>
      <c r="L71" s="1"/>
      <c r="M71" s="1"/>
      <c r="N71" s="1"/>
      <c r="O71" s="1"/>
      <c r="P71" s="1"/>
      <c r="Q71" s="1"/>
    </row>
    <row r="72" spans="4:17" ht="15">
      <c r="D72" s="8"/>
      <c r="E72" s="9" t="s">
        <v>174</v>
      </c>
      <c r="F72" s="9"/>
      <c r="G72" s="9"/>
      <c r="H72" s="1"/>
      <c r="I72" s="1"/>
      <c r="J72" s="1">
        <v>2948.04</v>
      </c>
      <c r="L72" s="1"/>
      <c r="M72" s="1"/>
      <c r="N72" s="1"/>
      <c r="O72" s="1"/>
      <c r="P72" s="1"/>
      <c r="Q72" s="1"/>
    </row>
    <row r="73" spans="4:17" ht="15">
      <c r="D73" s="8">
        <v>0.39</v>
      </c>
      <c r="E73" s="9" t="s">
        <v>175</v>
      </c>
      <c r="F73" s="9"/>
      <c r="G73" s="9"/>
      <c r="H73" s="1"/>
      <c r="I73" s="1"/>
      <c r="J73" s="1">
        <v>2017.08</v>
      </c>
      <c r="L73" s="1"/>
      <c r="M73" s="1"/>
      <c r="N73" s="1"/>
      <c r="O73" s="1"/>
      <c r="P73" s="1"/>
      <c r="Q73" s="1"/>
    </row>
    <row r="74" spans="4:17" ht="15">
      <c r="D74" s="6"/>
      <c r="E74" s="7" t="s">
        <v>65</v>
      </c>
      <c r="F74" s="6"/>
      <c r="G74" s="6"/>
      <c r="H74" s="6" t="s">
        <v>53</v>
      </c>
      <c r="I74" s="6"/>
      <c r="J74" s="6"/>
      <c r="L74" s="1"/>
      <c r="M74" s="1"/>
      <c r="N74" s="1"/>
      <c r="O74" s="1"/>
      <c r="P74" s="1"/>
      <c r="Q74" s="1"/>
    </row>
    <row r="75" spans="4:17" ht="15">
      <c r="D75" s="1"/>
      <c r="E75" s="1" t="s">
        <v>349</v>
      </c>
      <c r="F75" s="1"/>
      <c r="G75" s="1"/>
      <c r="H75" s="1"/>
      <c r="I75" s="1"/>
      <c r="J75" s="1">
        <v>3350</v>
      </c>
      <c r="L75" s="1"/>
      <c r="M75" s="1"/>
      <c r="N75" s="1"/>
      <c r="O75" s="1"/>
      <c r="P75" s="1"/>
      <c r="Q75" s="1"/>
    </row>
    <row r="76" spans="4:17" ht="15">
      <c r="D76" s="1"/>
      <c r="E76" s="1" t="s">
        <v>241</v>
      </c>
      <c r="F76" s="1"/>
      <c r="G76" s="1"/>
      <c r="H76" s="1"/>
      <c r="I76" s="1"/>
      <c r="J76" s="10">
        <v>106000</v>
      </c>
      <c r="L76" s="1"/>
      <c r="M76" s="1"/>
      <c r="N76" s="1"/>
      <c r="O76" s="1"/>
      <c r="P76" s="1"/>
      <c r="Q76" s="1"/>
    </row>
    <row r="77" spans="4:17" ht="15">
      <c r="D77" s="1"/>
      <c r="E77" s="1"/>
      <c r="F77" s="1"/>
      <c r="G77" s="1"/>
      <c r="H77" s="1"/>
      <c r="I77" s="1"/>
      <c r="J77" s="1"/>
      <c r="L77" s="1"/>
      <c r="M77" s="1"/>
      <c r="N77" s="1"/>
      <c r="O77" s="1"/>
      <c r="P77" s="1"/>
      <c r="Q77" s="1"/>
    </row>
    <row r="78" spans="4:17" ht="15.75" thickBot="1">
      <c r="D78" s="1"/>
      <c r="E78" s="1"/>
      <c r="F78" s="1"/>
      <c r="G78" s="1"/>
      <c r="H78" s="1"/>
      <c r="I78" s="1"/>
      <c r="J78" s="1"/>
      <c r="L78" s="1"/>
      <c r="M78" s="1"/>
      <c r="N78" s="1"/>
      <c r="O78" s="1"/>
      <c r="P78" s="1"/>
      <c r="Q78" s="1"/>
    </row>
    <row r="79" spans="4:17" ht="15.75" thickBot="1">
      <c r="D79" s="1"/>
      <c r="E79" s="14"/>
      <c r="F79" s="1"/>
      <c r="G79" s="1"/>
      <c r="H79" s="1"/>
      <c r="I79" s="1"/>
      <c r="J79" s="1">
        <v>223004.94</v>
      </c>
      <c r="L79" s="1"/>
      <c r="M79" s="1"/>
      <c r="N79" s="1"/>
      <c r="O79" s="1"/>
      <c r="P79" s="1"/>
      <c r="Q79" s="1"/>
    </row>
    <row r="80" spans="4:17" ht="15">
      <c r="D80" s="1">
        <v>5</v>
      </c>
      <c r="E80" s="1" t="s">
        <v>66</v>
      </c>
      <c r="F80" s="1"/>
      <c r="G80" s="1"/>
      <c r="H80" s="1" t="s">
        <v>53</v>
      </c>
      <c r="I80" s="1"/>
      <c r="J80" s="1"/>
      <c r="L80" s="1"/>
      <c r="M80" s="1"/>
      <c r="N80" s="1"/>
      <c r="O80" s="1"/>
      <c r="P80" s="1"/>
      <c r="Q80" s="1"/>
    </row>
    <row r="81" spans="4:17" ht="15">
      <c r="D81" s="1"/>
      <c r="E81" s="1" t="s">
        <v>67</v>
      </c>
      <c r="F81" s="1"/>
      <c r="G81" s="1"/>
      <c r="H81" s="1" t="s">
        <v>53</v>
      </c>
      <c r="I81" s="1"/>
      <c r="J81" s="1"/>
      <c r="L81" s="1"/>
      <c r="M81" s="1"/>
      <c r="N81" s="1"/>
      <c r="O81" s="1"/>
      <c r="P81" s="1"/>
      <c r="Q81" s="1"/>
    </row>
    <row r="82" spans="4:17" ht="15">
      <c r="D82" s="1"/>
      <c r="E82" s="1" t="s">
        <v>68</v>
      </c>
      <c r="F82" s="1"/>
      <c r="G82" s="1"/>
      <c r="H82" s="1"/>
      <c r="I82" s="1"/>
      <c r="J82" s="1">
        <v>58598.61</v>
      </c>
      <c r="L82" s="1"/>
      <c r="M82" s="1"/>
      <c r="N82" s="1"/>
      <c r="O82" s="1"/>
      <c r="P82" s="1"/>
      <c r="Q82" s="1"/>
    </row>
    <row r="83" spans="4:17" ht="15">
      <c r="D83" s="1">
        <v>6</v>
      </c>
      <c r="E83" s="1" t="s">
        <v>69</v>
      </c>
      <c r="F83" s="1"/>
      <c r="G83" s="1"/>
      <c r="H83" s="1" t="s">
        <v>53</v>
      </c>
      <c r="I83" s="1"/>
      <c r="J83" s="1">
        <v>16738.4</v>
      </c>
      <c r="L83" s="1"/>
      <c r="M83" s="1"/>
      <c r="N83" s="1"/>
      <c r="O83" s="1"/>
      <c r="P83" s="1"/>
      <c r="Q83" s="1"/>
    </row>
    <row r="84" spans="4:17" ht="15">
      <c r="D84" s="1">
        <v>7</v>
      </c>
      <c r="E84" s="1" t="s">
        <v>70</v>
      </c>
      <c r="F84" s="1"/>
      <c r="G84" s="1"/>
      <c r="H84" s="1" t="s">
        <v>53</v>
      </c>
      <c r="I84" s="1"/>
      <c r="J84" s="1"/>
      <c r="L84" s="1"/>
      <c r="M84" s="1"/>
      <c r="N84" s="1"/>
      <c r="O84" s="1"/>
      <c r="P84" s="1"/>
      <c r="Q84" s="1"/>
    </row>
    <row r="85" spans="4:17" ht="15">
      <c r="D85" s="1">
        <v>8</v>
      </c>
      <c r="E85" s="1" t="s">
        <v>242</v>
      </c>
      <c r="F85" s="1"/>
      <c r="G85" s="1"/>
      <c r="H85" s="1" t="s">
        <v>53</v>
      </c>
      <c r="I85" s="1"/>
      <c r="J85" s="1">
        <v>164432.37</v>
      </c>
      <c r="L85" s="1"/>
      <c r="M85" s="1"/>
      <c r="N85" s="1"/>
      <c r="O85" s="1"/>
      <c r="P85" s="1"/>
      <c r="Q85" s="1"/>
    </row>
    <row r="86" spans="4:17" ht="15">
      <c r="D86" s="1">
        <v>9</v>
      </c>
      <c r="E86" s="1" t="s">
        <v>71</v>
      </c>
      <c r="F86" s="1"/>
      <c r="G86" s="1"/>
      <c r="H86" s="1" t="s">
        <v>53</v>
      </c>
      <c r="I86" s="1"/>
      <c r="J86" s="1"/>
      <c r="L86" s="1"/>
      <c r="M86" s="1"/>
      <c r="N86" s="1"/>
      <c r="O86" s="1"/>
      <c r="P86" s="1"/>
      <c r="Q86" s="1"/>
    </row>
    <row r="87" spans="4:17" ht="15">
      <c r="D87" s="1">
        <v>10</v>
      </c>
      <c r="E87" s="1" t="s">
        <v>72</v>
      </c>
      <c r="F87" s="1"/>
      <c r="G87" s="1"/>
      <c r="H87" s="1" t="s">
        <v>53</v>
      </c>
      <c r="I87" s="1"/>
      <c r="J87" s="1">
        <v>0</v>
      </c>
      <c r="L87" s="1"/>
      <c r="M87" s="1"/>
      <c r="N87" s="1"/>
      <c r="O87" s="1"/>
      <c r="P87" s="1"/>
      <c r="Q87" s="1">
        <v>0</v>
      </c>
    </row>
    <row r="88" ht="15">
      <c r="F88" t="s">
        <v>73</v>
      </c>
    </row>
    <row r="89" ht="15">
      <c r="F89" t="s">
        <v>74</v>
      </c>
    </row>
    <row r="90" spans="4:10" ht="15">
      <c r="D90" s="1" t="s">
        <v>144</v>
      </c>
      <c r="E90" s="1" t="s">
        <v>145</v>
      </c>
      <c r="F90" s="1" t="s">
        <v>146</v>
      </c>
      <c r="G90" s="1"/>
      <c r="H90" s="1" t="s">
        <v>147</v>
      </c>
      <c r="I90" s="1"/>
      <c r="J90" s="1" t="s">
        <v>149</v>
      </c>
    </row>
    <row r="91" spans="4:10" ht="15">
      <c r="D91" s="1" t="s">
        <v>148</v>
      </c>
      <c r="E91" s="1"/>
      <c r="F91" s="1">
        <v>7324.65</v>
      </c>
      <c r="G91" s="1"/>
      <c r="H91" s="1">
        <v>3982.06</v>
      </c>
      <c r="I91" s="1"/>
      <c r="J91" s="1">
        <v>3342.59</v>
      </c>
    </row>
    <row r="92" spans="4:10" ht="15">
      <c r="D92" s="1" t="s">
        <v>160</v>
      </c>
      <c r="E92" s="1">
        <v>3342.59</v>
      </c>
      <c r="F92" s="1">
        <v>7324.65</v>
      </c>
      <c r="G92" s="1"/>
      <c r="H92" s="1">
        <v>5900.2</v>
      </c>
      <c r="I92" s="1"/>
      <c r="J92" s="1">
        <v>4767.04</v>
      </c>
    </row>
    <row r="93" spans="4:10" ht="15">
      <c r="D93" s="1" t="s">
        <v>179</v>
      </c>
      <c r="E93" s="1">
        <v>4767.04</v>
      </c>
      <c r="F93" s="1">
        <v>7421.55</v>
      </c>
      <c r="G93" s="1"/>
      <c r="H93" s="1">
        <v>6348.88</v>
      </c>
      <c r="I93" s="1"/>
      <c r="J93" s="1">
        <v>5839.71</v>
      </c>
    </row>
    <row r="94" spans="4:10" ht="15">
      <c r="D94" s="1" t="s">
        <v>198</v>
      </c>
      <c r="E94" s="1">
        <v>5839.71</v>
      </c>
      <c r="F94" s="1">
        <v>7421.55</v>
      </c>
      <c r="G94" s="1"/>
      <c r="H94" s="1">
        <v>7117.64</v>
      </c>
      <c r="I94" s="1"/>
      <c r="J94" s="1">
        <v>6143.42</v>
      </c>
    </row>
    <row r="95" spans="4:10" ht="15">
      <c r="D95" s="1" t="s">
        <v>201</v>
      </c>
      <c r="E95" s="1">
        <v>6143.42</v>
      </c>
      <c r="F95" s="1">
        <v>7421.55</v>
      </c>
      <c r="G95" s="1"/>
      <c r="H95" s="1">
        <v>7062.57</v>
      </c>
      <c r="I95" s="1"/>
      <c r="J95" s="1">
        <v>6502.4</v>
      </c>
    </row>
    <row r="96" spans="4:10" ht="15">
      <c r="D96" s="1" t="s">
        <v>209</v>
      </c>
      <c r="E96" s="1">
        <v>6502.4</v>
      </c>
      <c r="F96" s="1">
        <v>7421.55</v>
      </c>
      <c r="G96" s="1"/>
      <c r="H96" s="1">
        <v>6647.99</v>
      </c>
      <c r="I96" s="1"/>
      <c r="J96" s="1">
        <v>7275.97</v>
      </c>
    </row>
    <row r="97" spans="4:10" ht="15">
      <c r="D97" s="1" t="s">
        <v>222</v>
      </c>
      <c r="E97" s="1">
        <v>7275.97</v>
      </c>
      <c r="F97" s="1">
        <v>7421.56</v>
      </c>
      <c r="G97" s="1"/>
      <c r="H97" s="1">
        <v>6434.89</v>
      </c>
      <c r="I97" s="1"/>
      <c r="J97" s="1">
        <v>8262.64</v>
      </c>
    </row>
    <row r="98" spans="4:10" ht="15">
      <c r="D98" s="1" t="s">
        <v>230</v>
      </c>
      <c r="E98" s="1">
        <v>8262.64</v>
      </c>
      <c r="F98" s="1">
        <v>7420.85</v>
      </c>
      <c r="G98" s="1"/>
      <c r="H98" s="1">
        <v>6633.19</v>
      </c>
      <c r="I98" s="1"/>
      <c r="J98" s="1">
        <v>9050.1</v>
      </c>
    </row>
    <row r="99" spans="4:10" ht="15">
      <c r="D99" s="1" t="s">
        <v>240</v>
      </c>
      <c r="E99" s="1">
        <v>9050.1</v>
      </c>
      <c r="F99" s="1">
        <v>7420.65</v>
      </c>
      <c r="G99" s="1"/>
      <c r="H99" s="1">
        <v>8471.19</v>
      </c>
      <c r="I99" s="1"/>
      <c r="J99" s="1">
        <v>7999.56</v>
      </c>
    </row>
    <row r="100" ht="15">
      <c r="H100">
        <f>SUM(H91:H99)</f>
        <v>58598.61</v>
      </c>
    </row>
  </sheetData>
  <sheetProtection/>
  <printOptions/>
  <pageMargins left="0.7086614173228347" right="0.7086614173228347" top="0.24" bottom="0.49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99"/>
  <sheetViews>
    <sheetView zoomScalePageLayoutView="0" workbookViewId="0" topLeftCell="A52">
      <selection activeCell="G80" activeCellId="2" sqref="K47 J54 G80:H80"/>
    </sheetView>
  </sheetViews>
  <sheetFormatPr defaultColWidth="9.140625" defaultRowHeight="15"/>
  <cols>
    <col min="1" max="1" width="12.28125" style="0" customWidth="1"/>
    <col min="2" max="2" width="12.140625" style="0" customWidth="1"/>
    <col min="3" max="3" width="10.57421875" style="0" customWidth="1"/>
  </cols>
  <sheetData>
    <row r="2" spans="2:3" ht="15">
      <c r="B2" t="s">
        <v>75</v>
      </c>
      <c r="C2" t="s">
        <v>245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11</v>
      </c>
      <c r="B8" s="1">
        <v>39425.03</v>
      </c>
      <c r="C8" s="1">
        <v>26422.32</v>
      </c>
      <c r="D8" s="1">
        <v>23824.46</v>
      </c>
      <c r="E8" s="1"/>
      <c r="F8" s="1">
        <v>23824.46</v>
      </c>
      <c r="G8" s="1">
        <v>42022.89</v>
      </c>
      <c r="H8" s="1"/>
    </row>
    <row r="9" spans="1:8" ht="15">
      <c r="A9" s="1" t="s">
        <v>12</v>
      </c>
      <c r="B9" s="1">
        <v>430852.59</v>
      </c>
      <c r="C9" s="1">
        <v>34592.04</v>
      </c>
      <c r="D9" s="1">
        <v>30611.39</v>
      </c>
      <c r="E9" s="1"/>
      <c r="F9" s="1">
        <v>30611.39</v>
      </c>
      <c r="G9" s="1">
        <v>47063.24</v>
      </c>
      <c r="H9" s="1"/>
    </row>
    <row r="10" spans="1:8" ht="15">
      <c r="A10" s="1" t="s">
        <v>13</v>
      </c>
      <c r="B10" s="1"/>
      <c r="C10" s="1">
        <v>54202.64</v>
      </c>
      <c r="D10" s="1"/>
      <c r="E10" s="1"/>
      <c r="F10" s="1">
        <f>SUM(F8:F9)</f>
        <v>54435.85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16</v>
      </c>
      <c r="E15" s="1"/>
      <c r="F15" s="1"/>
      <c r="G15" s="1"/>
      <c r="H15" s="1" t="s">
        <v>17</v>
      </c>
      <c r="I15" s="1"/>
      <c r="J15" s="1"/>
      <c r="K15" s="1"/>
      <c r="L15" s="1"/>
      <c r="M15" s="1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20</v>
      </c>
      <c r="G16" s="1" t="s">
        <v>21</v>
      </c>
      <c r="H16" s="12" t="s">
        <v>22</v>
      </c>
      <c r="I16" s="1" t="s">
        <v>23</v>
      </c>
      <c r="J16" s="1" t="s">
        <v>24</v>
      </c>
      <c r="K16" s="1" t="s">
        <v>25</v>
      </c>
      <c r="L16" s="1" t="s">
        <v>26</v>
      </c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 t="s">
        <v>246</v>
      </c>
      <c r="B18" s="1" t="s">
        <v>247</v>
      </c>
      <c r="C18" s="1"/>
      <c r="D18" s="1"/>
      <c r="E18" s="1"/>
      <c r="F18" s="1"/>
      <c r="G18" s="1">
        <v>78440</v>
      </c>
      <c r="H18" s="1"/>
      <c r="I18" s="1"/>
      <c r="J18" s="1"/>
      <c r="K18" s="1"/>
      <c r="L18" s="1"/>
      <c r="M18" s="1"/>
    </row>
    <row r="19" spans="1:13" ht="15">
      <c r="A19" s="1"/>
      <c r="B19" s="1" t="s">
        <v>349</v>
      </c>
      <c r="C19" s="1"/>
      <c r="D19" s="1"/>
      <c r="E19" s="1"/>
      <c r="F19" s="1"/>
      <c r="G19" s="1">
        <v>3350</v>
      </c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 t="s">
        <v>32</v>
      </c>
      <c r="L23" s="1">
        <f>SUM(L17:L22)</f>
        <v>0</v>
      </c>
      <c r="M23" s="1"/>
    </row>
    <row r="24" spans="1:13" ht="15">
      <c r="A24" s="1"/>
      <c r="B24" s="1"/>
      <c r="C24" s="1"/>
      <c r="D24" s="1"/>
      <c r="E24" s="1"/>
      <c r="F24" s="1"/>
      <c r="G24" s="1"/>
      <c r="H24" s="1" t="s">
        <v>250</v>
      </c>
      <c r="I24" s="1"/>
      <c r="J24" s="1">
        <v>2</v>
      </c>
      <c r="K24" s="1">
        <v>820</v>
      </c>
      <c r="L24" s="1"/>
      <c r="M24" s="1"/>
    </row>
    <row r="25" spans="1:13" ht="15">
      <c r="A25" s="1"/>
      <c r="B25" s="1" t="s">
        <v>33</v>
      </c>
      <c r="C25" s="1"/>
      <c r="D25" s="1"/>
      <c r="E25" s="1"/>
      <c r="F25" s="1"/>
      <c r="G25" s="1"/>
      <c r="H25" s="1" t="s">
        <v>251</v>
      </c>
      <c r="I25" s="1"/>
      <c r="J25" s="1">
        <v>1</v>
      </c>
      <c r="K25" s="1">
        <v>198</v>
      </c>
      <c r="L25" s="1"/>
      <c r="M25" s="1"/>
    </row>
    <row r="26" spans="1:13" ht="15">
      <c r="A26" s="1"/>
      <c r="B26" s="1"/>
      <c r="C26" s="1"/>
      <c r="D26" s="1" t="s">
        <v>35</v>
      </c>
      <c r="E26" s="1">
        <v>144.31</v>
      </c>
      <c r="F26" s="1"/>
      <c r="G26" s="1"/>
      <c r="H26" s="1"/>
      <c r="I26" s="1"/>
      <c r="J26" s="1"/>
      <c r="K26" s="1"/>
      <c r="L26" s="1"/>
      <c r="M26" s="1"/>
    </row>
    <row r="27" spans="1:13" ht="15">
      <c r="A27" s="1" t="s">
        <v>248</v>
      </c>
      <c r="B27" s="1" t="s">
        <v>249</v>
      </c>
      <c r="C27" s="1"/>
      <c r="D27" s="1"/>
      <c r="E27" s="1"/>
      <c r="F27" s="1"/>
      <c r="G27" s="1">
        <v>1128.58</v>
      </c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 t="s">
        <v>32</v>
      </c>
      <c r="G30" s="1">
        <f>SUM(G18:G29)</f>
        <v>82918.58</v>
      </c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>
        <v>5172</v>
      </c>
      <c r="F32" s="1" t="s">
        <v>155</v>
      </c>
      <c r="G32" s="1">
        <v>8688.96</v>
      </c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 t="s">
        <v>156</v>
      </c>
      <c r="G33" s="1">
        <v>11481.84</v>
      </c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 t="s">
        <v>157</v>
      </c>
      <c r="G34" s="1">
        <v>3568.68</v>
      </c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 t="s">
        <v>158</v>
      </c>
      <c r="G35" s="1">
        <v>5896.08</v>
      </c>
      <c r="H35" s="1"/>
      <c r="I35" s="1"/>
      <c r="J35" s="1"/>
      <c r="K35" s="1"/>
      <c r="L35" s="1"/>
      <c r="M35" s="1"/>
    </row>
    <row r="36" spans="1:13" ht="15">
      <c r="A36" s="1"/>
      <c r="B36" s="1" t="s">
        <v>41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 t="s">
        <v>42</v>
      </c>
      <c r="C38" s="1"/>
      <c r="D38" s="1" t="s">
        <v>43</v>
      </c>
      <c r="E38" s="1"/>
      <c r="F38" s="1"/>
      <c r="G38" s="1">
        <v>2948.04</v>
      </c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 t="s">
        <v>45</v>
      </c>
      <c r="C41" s="1"/>
      <c r="D41" s="1" t="s">
        <v>159</v>
      </c>
      <c r="E41" s="1"/>
      <c r="F41" s="1"/>
      <c r="G41" s="1">
        <v>2017.08</v>
      </c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 t="s">
        <v>32</v>
      </c>
      <c r="G43" s="1">
        <f>SUM(G30:G42)</f>
        <v>117519.26</v>
      </c>
      <c r="H43" s="1"/>
      <c r="I43" s="1"/>
      <c r="J43" s="1"/>
      <c r="K43" s="1"/>
      <c r="L43" s="1"/>
      <c r="M43" s="1">
        <v>0</v>
      </c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50" ht="15">
      <c r="C50" t="s">
        <v>47</v>
      </c>
    </row>
    <row r="51" ht="15">
      <c r="C51" t="s">
        <v>32</v>
      </c>
    </row>
    <row r="53" ht="15">
      <c r="C53" t="s">
        <v>150</v>
      </c>
    </row>
    <row r="54" ht="15">
      <c r="E54" t="s">
        <v>164</v>
      </c>
    </row>
    <row r="55" spans="4:8" ht="15">
      <c r="D55">
        <v>5172</v>
      </c>
      <c r="F55" t="s">
        <v>163</v>
      </c>
      <c r="H55" t="s">
        <v>245</v>
      </c>
    </row>
    <row r="56" spans="4:17" ht="15">
      <c r="D56" s="1" t="s">
        <v>48</v>
      </c>
      <c r="E56" s="1" t="s">
        <v>49</v>
      </c>
      <c r="F56" s="1"/>
      <c r="G56" s="1"/>
      <c r="H56" s="1" t="s">
        <v>50</v>
      </c>
      <c r="I56" s="1" t="s">
        <v>51</v>
      </c>
      <c r="J56" s="1"/>
      <c r="L56" s="1" t="s">
        <v>17</v>
      </c>
      <c r="M56" s="1"/>
      <c r="N56" s="1"/>
      <c r="O56" s="1"/>
      <c r="P56" s="1"/>
      <c r="Q56" s="1"/>
    </row>
    <row r="57" spans="4:17" ht="15.75" thickBot="1">
      <c r="D57" s="6">
        <v>1</v>
      </c>
      <c r="E57" s="7" t="s">
        <v>52</v>
      </c>
      <c r="F57" s="6"/>
      <c r="G57" s="6"/>
      <c r="H57" s="6" t="s">
        <v>53</v>
      </c>
      <c r="I57" s="6"/>
      <c r="J57" s="6">
        <v>54202.64</v>
      </c>
      <c r="L57" s="12" t="s">
        <v>22</v>
      </c>
      <c r="M57" s="1" t="s">
        <v>23</v>
      </c>
      <c r="N57" s="1" t="s">
        <v>24</v>
      </c>
      <c r="O57" s="1" t="s">
        <v>25</v>
      </c>
      <c r="P57" s="1" t="s">
        <v>26</v>
      </c>
      <c r="Q57" s="1"/>
    </row>
    <row r="58" spans="4:17" ht="15.75" thickBot="1">
      <c r="D58" s="1"/>
      <c r="E58" s="1"/>
      <c r="F58" s="1"/>
      <c r="G58" s="1"/>
      <c r="H58" s="1"/>
      <c r="I58" s="1"/>
      <c r="J58" s="1"/>
      <c r="K58" t="s">
        <v>54</v>
      </c>
      <c r="L58" s="14"/>
      <c r="M58" s="11"/>
      <c r="N58" s="1"/>
      <c r="O58" s="1"/>
      <c r="P58" s="1"/>
      <c r="Q58" s="1"/>
    </row>
    <row r="59" spans="4:17" ht="15">
      <c r="D59" s="6">
        <v>2</v>
      </c>
      <c r="E59" s="7" t="s">
        <v>55</v>
      </c>
      <c r="F59" s="6"/>
      <c r="G59" s="6"/>
      <c r="H59" s="6" t="s">
        <v>53</v>
      </c>
      <c r="I59" s="6"/>
      <c r="J59" s="6">
        <v>54435.85</v>
      </c>
      <c r="L59" s="13"/>
      <c r="M59" s="1"/>
      <c r="N59" s="1"/>
      <c r="O59" s="1"/>
      <c r="P59" s="1"/>
      <c r="Q59" s="1"/>
    </row>
    <row r="60" spans="4:17" ht="15">
      <c r="D60" s="1">
        <v>3</v>
      </c>
      <c r="E60" s="1" t="s">
        <v>56</v>
      </c>
      <c r="F60" s="1"/>
      <c r="G60" s="1"/>
      <c r="H60" s="1" t="s">
        <v>53</v>
      </c>
      <c r="I60" s="1"/>
      <c r="J60" s="1"/>
      <c r="L60" s="1"/>
      <c r="M60" s="1"/>
      <c r="N60" s="1"/>
      <c r="O60" s="1"/>
      <c r="P60" s="1"/>
      <c r="Q60" s="1"/>
    </row>
    <row r="61" spans="4:17" ht="15">
      <c r="D61" s="6">
        <v>4</v>
      </c>
      <c r="E61" s="7" t="s">
        <v>57</v>
      </c>
      <c r="F61" s="6"/>
      <c r="G61" s="6"/>
      <c r="H61" s="6" t="s">
        <v>53</v>
      </c>
      <c r="I61" s="6"/>
      <c r="J61" s="6">
        <v>117519.3</v>
      </c>
      <c r="L61" s="1"/>
      <c r="M61" s="1"/>
      <c r="N61" s="1"/>
      <c r="O61" s="1"/>
      <c r="P61" s="1"/>
      <c r="Q61" s="1"/>
    </row>
    <row r="62" spans="4:17" ht="15">
      <c r="D62" s="8">
        <v>1.68</v>
      </c>
      <c r="E62" s="9" t="s">
        <v>165</v>
      </c>
      <c r="F62" s="9" t="s">
        <v>166</v>
      </c>
      <c r="G62" s="9"/>
      <c r="H62" s="1" t="s">
        <v>53</v>
      </c>
      <c r="I62" s="1"/>
      <c r="J62" s="1">
        <v>8688.96</v>
      </c>
      <c r="L62" s="1"/>
      <c r="M62" s="1"/>
      <c r="N62" s="1"/>
      <c r="O62" s="1"/>
      <c r="P62" s="1"/>
      <c r="Q62" s="1"/>
    </row>
    <row r="63" spans="4:17" ht="15">
      <c r="D63" s="8">
        <v>2.22</v>
      </c>
      <c r="E63" s="9" t="s">
        <v>167</v>
      </c>
      <c r="F63" s="9"/>
      <c r="G63" s="9"/>
      <c r="H63" s="1" t="s">
        <v>53</v>
      </c>
      <c r="I63" s="1"/>
      <c r="J63" s="1"/>
      <c r="L63" s="1"/>
      <c r="M63" s="1"/>
      <c r="N63" s="1"/>
      <c r="O63" s="1"/>
      <c r="P63" s="1"/>
      <c r="Q63" s="1"/>
    </row>
    <row r="64" spans="4:17" ht="15">
      <c r="D64" s="8"/>
      <c r="E64" s="9" t="s">
        <v>168</v>
      </c>
      <c r="F64" s="9"/>
      <c r="G64" s="9"/>
      <c r="H64" s="1" t="s">
        <v>53</v>
      </c>
      <c r="I64" s="1"/>
      <c r="J64" s="1">
        <v>11481.84</v>
      </c>
      <c r="L64" s="1"/>
      <c r="M64" s="1"/>
      <c r="N64" s="1"/>
      <c r="O64" s="1"/>
      <c r="P64" s="1"/>
      <c r="Q64" s="1"/>
    </row>
    <row r="65" spans="4:17" ht="15">
      <c r="D65" s="8">
        <v>0.69</v>
      </c>
      <c r="E65" s="9" t="s">
        <v>169</v>
      </c>
      <c r="F65" s="9"/>
      <c r="G65" s="9"/>
      <c r="H65" s="1" t="s">
        <v>61</v>
      </c>
      <c r="I65" s="1"/>
      <c r="J65" s="1"/>
      <c r="L65" s="1"/>
      <c r="M65" s="1"/>
      <c r="N65" s="1"/>
      <c r="O65" s="1"/>
      <c r="P65" s="1"/>
      <c r="Q65" s="1"/>
    </row>
    <row r="66" spans="4:17" ht="15">
      <c r="D66" s="8"/>
      <c r="E66" s="9" t="s">
        <v>170</v>
      </c>
      <c r="F66" s="9"/>
      <c r="G66" s="9"/>
      <c r="H66" s="1" t="s">
        <v>61</v>
      </c>
      <c r="I66" s="1"/>
      <c r="J66" s="1">
        <v>3568.68</v>
      </c>
      <c r="L66" s="1"/>
      <c r="M66" s="1"/>
      <c r="N66" s="1"/>
      <c r="O66" s="1" t="s">
        <v>32</v>
      </c>
      <c r="P66" s="1"/>
      <c r="Q66" s="1"/>
    </row>
    <row r="67" spans="4:17" ht="15">
      <c r="D67" s="8">
        <v>1.14</v>
      </c>
      <c r="E67" s="9" t="s">
        <v>171</v>
      </c>
      <c r="F67" s="9"/>
      <c r="G67" s="9"/>
      <c r="H67" s="1" t="s">
        <v>53</v>
      </c>
      <c r="I67" s="1"/>
      <c r="J67" s="1"/>
      <c r="L67" s="1"/>
      <c r="M67" s="1"/>
      <c r="N67" s="1"/>
      <c r="O67" s="1"/>
      <c r="P67" s="1"/>
      <c r="Q67" s="1"/>
    </row>
    <row r="68" spans="4:17" ht="15">
      <c r="D68" s="8"/>
      <c r="E68" s="9" t="s">
        <v>172</v>
      </c>
      <c r="F68" s="9"/>
      <c r="G68" s="9" t="s">
        <v>173</v>
      </c>
      <c r="H68" s="1" t="s">
        <v>53</v>
      </c>
      <c r="I68" s="1"/>
      <c r="J68" s="1">
        <v>5896.08</v>
      </c>
      <c r="L68" s="1"/>
      <c r="M68" s="1"/>
      <c r="N68" s="1"/>
      <c r="O68" s="1"/>
      <c r="P68" s="1"/>
      <c r="Q68" s="1"/>
    </row>
    <row r="69" spans="4:17" ht="15">
      <c r="D69" s="8">
        <v>0.57</v>
      </c>
      <c r="E69" s="9" t="s">
        <v>169</v>
      </c>
      <c r="F69" s="9"/>
      <c r="G69" s="9"/>
      <c r="H69" s="1"/>
      <c r="I69" s="1"/>
      <c r="J69" s="1"/>
      <c r="L69" s="1"/>
      <c r="M69" s="1"/>
      <c r="N69" s="1"/>
      <c r="O69" s="1"/>
      <c r="P69" s="1"/>
      <c r="Q69" s="1"/>
    </row>
    <row r="70" spans="4:17" ht="15">
      <c r="D70" s="8"/>
      <c r="E70" s="9" t="s">
        <v>174</v>
      </c>
      <c r="F70" s="9"/>
      <c r="G70" s="9"/>
      <c r="H70" s="1"/>
      <c r="I70" s="1"/>
      <c r="J70" s="1">
        <v>2948.04</v>
      </c>
      <c r="L70" s="1"/>
      <c r="M70" s="1"/>
      <c r="N70" s="1"/>
      <c r="O70" s="1"/>
      <c r="P70" s="1"/>
      <c r="Q70" s="1"/>
    </row>
    <row r="71" spans="4:17" ht="15">
      <c r="D71" s="8">
        <v>0.39</v>
      </c>
      <c r="E71" s="9" t="s">
        <v>175</v>
      </c>
      <c r="F71" s="9"/>
      <c r="G71" s="9"/>
      <c r="H71" s="1"/>
      <c r="I71" s="1"/>
      <c r="J71" s="1">
        <v>2017.08</v>
      </c>
      <c r="L71" s="1"/>
      <c r="M71" s="1"/>
      <c r="N71" s="1"/>
      <c r="O71" s="1"/>
      <c r="P71" s="1"/>
      <c r="Q71" s="1"/>
    </row>
    <row r="72" spans="4:17" ht="15">
      <c r="D72" s="6"/>
      <c r="E72" s="7" t="s">
        <v>65</v>
      </c>
      <c r="F72" s="6"/>
      <c r="G72" s="6"/>
      <c r="H72" s="6" t="s">
        <v>53</v>
      </c>
      <c r="I72" s="6"/>
      <c r="J72" s="6"/>
      <c r="L72" s="1"/>
      <c r="M72" s="1"/>
      <c r="N72" s="1"/>
      <c r="O72" s="1"/>
      <c r="P72" s="1"/>
      <c r="Q72" s="1"/>
    </row>
    <row r="73" spans="4:17" ht="15">
      <c r="D73" s="1"/>
      <c r="E73" s="1" t="s">
        <v>349</v>
      </c>
      <c r="F73" s="1"/>
      <c r="G73" s="1"/>
      <c r="H73" s="1"/>
      <c r="I73" s="1"/>
      <c r="J73" s="1">
        <v>3350</v>
      </c>
      <c r="L73" s="1"/>
      <c r="M73" s="1"/>
      <c r="N73" s="1"/>
      <c r="O73" s="1"/>
      <c r="P73" s="1"/>
      <c r="Q73" s="1"/>
    </row>
    <row r="74" spans="4:17" ht="15">
      <c r="D74" s="1"/>
      <c r="E74" s="1" t="s">
        <v>247</v>
      </c>
      <c r="F74" s="1"/>
      <c r="G74" s="1"/>
      <c r="H74" s="1"/>
      <c r="I74" s="1"/>
      <c r="J74" s="1">
        <v>78440</v>
      </c>
      <c r="L74" s="1"/>
      <c r="M74" s="1"/>
      <c r="N74" s="1"/>
      <c r="O74" s="1"/>
      <c r="P74" s="1"/>
      <c r="Q74" s="1"/>
    </row>
    <row r="75" spans="4:17" ht="15">
      <c r="D75" s="1"/>
      <c r="E75" s="1" t="s">
        <v>249</v>
      </c>
      <c r="F75" s="1"/>
      <c r="G75" s="1"/>
      <c r="H75" s="1"/>
      <c r="I75" s="1"/>
      <c r="J75" s="1">
        <v>1128.58</v>
      </c>
      <c r="L75" s="1"/>
      <c r="M75" s="1"/>
      <c r="N75" s="1"/>
      <c r="O75" s="1"/>
      <c r="P75" s="1"/>
      <c r="Q75" s="1"/>
    </row>
    <row r="76" spans="4:17" ht="15.75" thickBot="1">
      <c r="D76" s="1"/>
      <c r="E76" s="1"/>
      <c r="F76" s="1"/>
      <c r="G76" s="1"/>
      <c r="H76" s="1"/>
      <c r="I76" s="1"/>
      <c r="J76" s="1"/>
      <c r="L76" s="1"/>
      <c r="M76" s="1"/>
      <c r="N76" s="1"/>
      <c r="O76" s="1"/>
      <c r="P76" s="1"/>
      <c r="Q76" s="1"/>
    </row>
    <row r="77" spans="4:17" ht="15.75" thickBot="1">
      <c r="D77" s="1"/>
      <c r="E77" s="14"/>
      <c r="F77" s="1"/>
      <c r="G77" s="1"/>
      <c r="H77" s="1"/>
      <c r="I77" s="1"/>
      <c r="J77" s="1"/>
      <c r="L77" s="1"/>
      <c r="M77" s="1"/>
      <c r="N77" s="1"/>
      <c r="O77" s="1"/>
      <c r="P77" s="1"/>
      <c r="Q77" s="1"/>
    </row>
    <row r="78" spans="4:17" ht="15">
      <c r="D78" s="1">
        <v>5</v>
      </c>
      <c r="E78" s="1" t="s">
        <v>66</v>
      </c>
      <c r="F78" s="1"/>
      <c r="G78" s="1"/>
      <c r="H78" s="1" t="s">
        <v>53</v>
      </c>
      <c r="I78" s="1"/>
      <c r="J78" s="1"/>
      <c r="L78" s="1"/>
      <c r="M78" s="1"/>
      <c r="N78" s="1"/>
      <c r="O78" s="1"/>
      <c r="P78" s="1"/>
      <c r="Q78" s="1"/>
    </row>
    <row r="79" spans="4:17" ht="15">
      <c r="D79" s="1"/>
      <c r="E79" s="1" t="s">
        <v>67</v>
      </c>
      <c r="F79" s="1"/>
      <c r="G79" s="1"/>
      <c r="H79" s="1" t="s">
        <v>53</v>
      </c>
      <c r="I79" s="1" t="s">
        <v>252</v>
      </c>
      <c r="J79" s="1">
        <v>164432.37</v>
      </c>
      <c r="L79" s="1"/>
      <c r="M79" s="1"/>
      <c r="N79" s="1"/>
      <c r="O79" s="1"/>
      <c r="P79" s="1"/>
      <c r="Q79" s="1"/>
    </row>
    <row r="80" spans="4:17" ht="15">
      <c r="D80" s="1"/>
      <c r="E80" s="1" t="s">
        <v>68</v>
      </c>
      <c r="F80" s="1"/>
      <c r="G80" s="1"/>
      <c r="H80" s="1"/>
      <c r="I80" s="1"/>
      <c r="J80" s="1">
        <v>65250.36</v>
      </c>
      <c r="L80" s="1"/>
      <c r="M80" s="1"/>
      <c r="N80" s="1"/>
      <c r="O80" s="1"/>
      <c r="P80" s="1"/>
      <c r="Q80" s="1"/>
    </row>
    <row r="81" spans="4:17" ht="15">
      <c r="D81" s="1">
        <v>6</v>
      </c>
      <c r="E81" s="1" t="s">
        <v>69</v>
      </c>
      <c r="F81" s="1"/>
      <c r="G81" s="1"/>
      <c r="H81" s="1" t="s">
        <v>53</v>
      </c>
      <c r="I81" s="1"/>
      <c r="J81" s="1"/>
      <c r="L81" s="1"/>
      <c r="M81" s="1"/>
      <c r="N81" s="1"/>
      <c r="O81" s="1"/>
      <c r="P81" s="1"/>
      <c r="Q81" s="1"/>
    </row>
    <row r="82" spans="4:17" ht="15">
      <c r="D82" s="1">
        <v>7</v>
      </c>
      <c r="E82" s="1" t="s">
        <v>70</v>
      </c>
      <c r="F82" s="1"/>
      <c r="G82" s="1"/>
      <c r="H82" s="1" t="s">
        <v>53</v>
      </c>
      <c r="I82" s="1"/>
      <c r="J82" s="1"/>
      <c r="L82" s="1"/>
      <c r="M82" s="1"/>
      <c r="N82" s="1"/>
      <c r="O82" s="1"/>
      <c r="P82" s="1"/>
      <c r="Q82" s="1"/>
    </row>
    <row r="83" spans="4:17" ht="15">
      <c r="D83" s="1">
        <v>8</v>
      </c>
      <c r="E83" s="1" t="s">
        <v>242</v>
      </c>
      <c r="F83" s="1"/>
      <c r="G83" s="1"/>
      <c r="H83" s="1" t="s">
        <v>53</v>
      </c>
      <c r="I83" s="1"/>
      <c r="J83" s="1">
        <v>101348.95</v>
      </c>
      <c r="L83" s="1"/>
      <c r="M83" s="1"/>
      <c r="N83" s="1"/>
      <c r="O83" s="1"/>
      <c r="P83" s="1"/>
      <c r="Q83" s="1"/>
    </row>
    <row r="84" spans="4:17" ht="15">
      <c r="D84" s="1">
        <v>9</v>
      </c>
      <c r="E84" s="1" t="s">
        <v>71</v>
      </c>
      <c r="F84" s="1"/>
      <c r="G84" s="1"/>
      <c r="H84" s="1" t="s">
        <v>53</v>
      </c>
      <c r="I84" s="1"/>
      <c r="J84" s="1"/>
      <c r="L84" s="1"/>
      <c r="M84" s="1"/>
      <c r="N84" s="1"/>
      <c r="O84" s="1"/>
      <c r="P84" s="1"/>
      <c r="Q84" s="1"/>
    </row>
    <row r="85" spans="4:17" ht="15">
      <c r="D85" s="1">
        <v>10</v>
      </c>
      <c r="E85" s="1" t="s">
        <v>72</v>
      </c>
      <c r="F85" s="1"/>
      <c r="G85" s="1"/>
      <c r="H85" s="1" t="s">
        <v>53</v>
      </c>
      <c r="I85" s="1"/>
      <c r="J85" s="1">
        <v>0</v>
      </c>
      <c r="L85" s="1"/>
      <c r="M85" s="1"/>
      <c r="N85" s="1"/>
      <c r="O85" s="1"/>
      <c r="P85" s="1"/>
      <c r="Q85" s="1">
        <v>0</v>
      </c>
    </row>
    <row r="86" ht="15">
      <c r="F86" t="s">
        <v>73</v>
      </c>
    </row>
    <row r="87" ht="15">
      <c r="F87" t="s">
        <v>74</v>
      </c>
    </row>
    <row r="88" spans="4:10" ht="15">
      <c r="D88" s="1" t="s">
        <v>144</v>
      </c>
      <c r="E88" s="1" t="s">
        <v>145</v>
      </c>
      <c r="F88" s="1" t="s">
        <v>146</v>
      </c>
      <c r="G88" s="1"/>
      <c r="H88" s="1" t="s">
        <v>147</v>
      </c>
      <c r="I88" s="1"/>
      <c r="J88" s="1" t="s">
        <v>149</v>
      </c>
    </row>
    <row r="89" spans="4:10" ht="15">
      <c r="D89" s="1" t="s">
        <v>148</v>
      </c>
      <c r="E89" s="1"/>
      <c r="F89" s="1">
        <v>7324.65</v>
      </c>
      <c r="G89" s="1"/>
      <c r="H89" s="1">
        <v>3982.06</v>
      </c>
      <c r="I89" s="1"/>
      <c r="J89" s="1">
        <v>3342.59</v>
      </c>
    </row>
    <row r="90" spans="4:10" ht="15">
      <c r="D90" s="1" t="s">
        <v>160</v>
      </c>
      <c r="E90" s="1">
        <v>3342.59</v>
      </c>
      <c r="F90" s="1">
        <v>7324.65</v>
      </c>
      <c r="G90" s="1"/>
      <c r="H90" s="1">
        <v>5900.2</v>
      </c>
      <c r="I90" s="1"/>
      <c r="J90" s="1">
        <v>4767.04</v>
      </c>
    </row>
    <row r="91" spans="4:10" ht="15">
      <c r="D91" s="1" t="s">
        <v>179</v>
      </c>
      <c r="E91" s="1">
        <v>4767.04</v>
      </c>
      <c r="F91" s="1">
        <v>7421.55</v>
      </c>
      <c r="G91" s="1"/>
      <c r="H91" s="1">
        <v>6348.88</v>
      </c>
      <c r="I91" s="1"/>
      <c r="J91" s="1">
        <v>5839.71</v>
      </c>
    </row>
    <row r="92" spans="4:10" ht="15">
      <c r="D92" s="1" t="s">
        <v>198</v>
      </c>
      <c r="E92" s="1">
        <v>5839.71</v>
      </c>
      <c r="F92" s="1">
        <v>7421.55</v>
      </c>
      <c r="G92" s="1"/>
      <c r="H92" s="1">
        <v>7117.64</v>
      </c>
      <c r="I92" s="1"/>
      <c r="J92" s="1">
        <v>6143.42</v>
      </c>
    </row>
    <row r="93" spans="4:10" ht="15">
      <c r="D93" s="1" t="s">
        <v>201</v>
      </c>
      <c r="E93" s="1">
        <v>6143.42</v>
      </c>
      <c r="F93" s="1">
        <v>7421.55</v>
      </c>
      <c r="G93" s="1"/>
      <c r="H93" s="1">
        <v>7062.57</v>
      </c>
      <c r="I93" s="1"/>
      <c r="J93" s="1">
        <v>6502.4</v>
      </c>
    </row>
    <row r="94" spans="4:10" ht="15">
      <c r="D94" s="1" t="s">
        <v>209</v>
      </c>
      <c r="E94" s="1">
        <v>6502.4</v>
      </c>
      <c r="F94" s="1">
        <v>7421.55</v>
      </c>
      <c r="G94" s="1"/>
      <c r="H94" s="1">
        <v>6647.99</v>
      </c>
      <c r="I94" s="1"/>
      <c r="J94" s="1">
        <v>7275.97</v>
      </c>
    </row>
    <row r="95" spans="4:10" ht="15">
      <c r="D95" s="1" t="s">
        <v>222</v>
      </c>
      <c r="E95" s="1">
        <v>7275.97</v>
      </c>
      <c r="F95" s="1">
        <v>7421.56</v>
      </c>
      <c r="G95" s="1"/>
      <c r="H95" s="1">
        <v>6434.89</v>
      </c>
      <c r="I95" s="1"/>
      <c r="J95" s="1">
        <v>8262.64</v>
      </c>
    </row>
    <row r="96" spans="4:10" ht="15">
      <c r="D96" s="1" t="s">
        <v>230</v>
      </c>
      <c r="E96" s="1">
        <v>8262.64</v>
      </c>
      <c r="F96" s="1">
        <v>7420.85</v>
      </c>
      <c r="G96" s="1"/>
      <c r="H96" s="1">
        <v>6633.19</v>
      </c>
      <c r="I96" s="1"/>
      <c r="J96" s="1">
        <v>9050.1</v>
      </c>
    </row>
    <row r="97" spans="4:10" ht="15">
      <c r="D97" s="1" t="s">
        <v>240</v>
      </c>
      <c r="E97" s="1">
        <v>9050.1</v>
      </c>
      <c r="F97" s="1">
        <v>7420.65</v>
      </c>
      <c r="G97" s="1"/>
      <c r="H97" s="1">
        <v>8471.19</v>
      </c>
      <c r="I97" s="1"/>
      <c r="J97" s="1">
        <v>7999.56</v>
      </c>
    </row>
    <row r="98" spans="4:10" ht="15">
      <c r="D98" s="1" t="s">
        <v>246</v>
      </c>
      <c r="E98" s="1">
        <v>7999.56</v>
      </c>
      <c r="F98" s="1">
        <v>7420.65</v>
      </c>
      <c r="G98" s="1"/>
      <c r="H98" s="1">
        <v>6651.75</v>
      </c>
      <c r="I98" s="1"/>
      <c r="J98" s="1">
        <v>8768.46</v>
      </c>
    </row>
    <row r="99" ht="15">
      <c r="H99">
        <f>SUM(H89:H98)</f>
        <v>65250.36</v>
      </c>
    </row>
  </sheetData>
  <sheetProtection/>
  <printOptions/>
  <pageMargins left="2.57" right="0.7086614173228347" top="0.97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100"/>
  <sheetViews>
    <sheetView zoomScalePageLayoutView="0" workbookViewId="0" topLeftCell="A52">
      <selection activeCell="G80" activeCellId="2" sqref="K47 J54 G80:H80"/>
    </sheetView>
  </sheetViews>
  <sheetFormatPr defaultColWidth="9.140625" defaultRowHeight="15"/>
  <cols>
    <col min="1" max="1" width="12.28125" style="0" customWidth="1"/>
    <col min="2" max="2" width="12.140625" style="0" customWidth="1"/>
    <col min="3" max="3" width="14.57421875" style="0" customWidth="1"/>
  </cols>
  <sheetData>
    <row r="2" spans="2:3" ht="15">
      <c r="B2" t="s">
        <v>75</v>
      </c>
      <c r="C2" t="s">
        <v>253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11</v>
      </c>
      <c r="B8" s="1">
        <v>42022.89</v>
      </c>
      <c r="C8" s="1">
        <v>26422.32</v>
      </c>
      <c r="D8" s="1">
        <v>24718.02</v>
      </c>
      <c r="E8" s="1"/>
      <c r="F8" s="1">
        <v>24718.02</v>
      </c>
      <c r="G8" s="1">
        <v>43727.19</v>
      </c>
      <c r="H8" s="1"/>
    </row>
    <row r="9" spans="1:8" ht="15">
      <c r="A9" s="1" t="s">
        <v>12</v>
      </c>
      <c r="B9" s="1">
        <v>47063.24</v>
      </c>
      <c r="C9" s="1">
        <v>34592.06</v>
      </c>
      <c r="D9" s="1">
        <v>31924.7</v>
      </c>
      <c r="E9" s="1"/>
      <c r="F9" s="1">
        <v>31924.7</v>
      </c>
      <c r="G9" s="1">
        <v>49730.6</v>
      </c>
      <c r="H9" s="1"/>
    </row>
    <row r="10" spans="1:8" ht="15">
      <c r="A10" s="1" t="s">
        <v>13</v>
      </c>
      <c r="B10" s="1"/>
      <c r="C10" s="1">
        <v>54202.64</v>
      </c>
      <c r="D10" s="1"/>
      <c r="E10" s="1"/>
      <c r="F10" s="1">
        <f>SUM(F8:F9)</f>
        <v>56642.72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16</v>
      </c>
      <c r="E15" s="1"/>
      <c r="F15" s="1"/>
      <c r="G15" s="1"/>
      <c r="H15" s="1" t="s">
        <v>17</v>
      </c>
      <c r="I15" s="1"/>
      <c r="J15" s="1"/>
      <c r="K15" s="1"/>
      <c r="L15" s="1"/>
      <c r="M15" s="1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20</v>
      </c>
      <c r="G16" s="1" t="s">
        <v>21</v>
      </c>
      <c r="H16" s="12" t="s">
        <v>22</v>
      </c>
      <c r="I16" s="1" t="s">
        <v>23</v>
      </c>
      <c r="J16" s="1" t="s">
        <v>24</v>
      </c>
      <c r="K16" s="1" t="s">
        <v>25</v>
      </c>
      <c r="L16" s="1" t="s">
        <v>26</v>
      </c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 t="s">
        <v>257</v>
      </c>
      <c r="B18" s="1" t="s">
        <v>258</v>
      </c>
      <c r="C18" s="1"/>
      <c r="D18" s="1"/>
      <c r="E18" s="1"/>
      <c r="F18" s="1"/>
      <c r="G18" s="1">
        <v>47123.8</v>
      </c>
      <c r="H18" s="1"/>
      <c r="I18" s="1"/>
      <c r="J18" s="1"/>
      <c r="K18" s="1"/>
      <c r="L18" s="1"/>
      <c r="M18" s="1"/>
    </row>
    <row r="19" spans="1:13" ht="15">
      <c r="A19" s="1"/>
      <c r="B19" s="1" t="s">
        <v>349</v>
      </c>
      <c r="C19" s="1"/>
      <c r="D19" s="1"/>
      <c r="E19" s="1"/>
      <c r="F19" s="1"/>
      <c r="G19" s="1">
        <v>3077.5</v>
      </c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 t="s">
        <v>32</v>
      </c>
      <c r="L23" s="1">
        <f>SUM(L17:L22)</f>
        <v>0</v>
      </c>
      <c r="M23" s="1"/>
    </row>
    <row r="24" spans="1:13" ht="15">
      <c r="A24" s="1"/>
      <c r="B24" s="1"/>
      <c r="C24" s="1"/>
      <c r="D24" s="1"/>
      <c r="E24" s="1"/>
      <c r="F24" s="1"/>
      <c r="G24" s="1"/>
      <c r="H24" s="1" t="s">
        <v>250</v>
      </c>
      <c r="I24" s="1"/>
      <c r="J24" s="1">
        <v>2</v>
      </c>
      <c r="K24" s="1">
        <v>820</v>
      </c>
      <c r="L24" s="1"/>
      <c r="M24" s="1"/>
    </row>
    <row r="25" spans="1:13" ht="15">
      <c r="A25" s="1"/>
      <c r="B25" s="1" t="s">
        <v>33</v>
      </c>
      <c r="C25" s="1"/>
      <c r="D25" s="1"/>
      <c r="E25" s="1"/>
      <c r="F25" s="1"/>
      <c r="G25" s="1"/>
      <c r="H25" s="1" t="s">
        <v>251</v>
      </c>
      <c r="I25" s="1"/>
      <c r="J25" s="1">
        <v>1</v>
      </c>
      <c r="K25" s="1">
        <v>198</v>
      </c>
      <c r="L25" s="1"/>
      <c r="M25" s="1"/>
    </row>
    <row r="26" spans="1:13" ht="15">
      <c r="A26" s="1" t="s">
        <v>255</v>
      </c>
      <c r="B26" s="1" t="s">
        <v>256</v>
      </c>
      <c r="C26" s="1"/>
      <c r="D26" s="1" t="s">
        <v>35</v>
      </c>
      <c r="E26" s="1">
        <v>144.31</v>
      </c>
      <c r="F26" s="1"/>
      <c r="G26" s="1">
        <v>11636.92</v>
      </c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 t="s">
        <v>32</v>
      </c>
      <c r="G30" s="1">
        <f>SUM(G18:G29)</f>
        <v>61838.22</v>
      </c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>
        <v>5172</v>
      </c>
      <c r="F32" s="1" t="s">
        <v>155</v>
      </c>
      <c r="G32" s="1">
        <v>8688.96</v>
      </c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 t="s">
        <v>156</v>
      </c>
      <c r="G33" s="1">
        <v>11481.84</v>
      </c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 t="s">
        <v>157</v>
      </c>
      <c r="G34" s="1">
        <v>3568.68</v>
      </c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 t="s">
        <v>158</v>
      </c>
      <c r="G35" s="1">
        <v>5896.08</v>
      </c>
      <c r="H35" s="1"/>
      <c r="I35" s="1"/>
      <c r="J35" s="1"/>
      <c r="K35" s="1"/>
      <c r="L35" s="1"/>
      <c r="M35" s="1"/>
    </row>
    <row r="36" spans="1:13" ht="15">
      <c r="A36" s="1"/>
      <c r="B36" s="1" t="s">
        <v>41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 t="s">
        <v>42</v>
      </c>
      <c r="C38" s="1"/>
      <c r="D38" s="1" t="s">
        <v>43</v>
      </c>
      <c r="E38" s="1"/>
      <c r="F38" s="1"/>
      <c r="G38" s="1">
        <v>2948.04</v>
      </c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 t="s">
        <v>45</v>
      </c>
      <c r="C41" s="1"/>
      <c r="D41" s="1" t="s">
        <v>159</v>
      </c>
      <c r="E41" s="1"/>
      <c r="F41" s="1"/>
      <c r="G41" s="1">
        <v>2017.08</v>
      </c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 t="s">
        <v>32</v>
      </c>
      <c r="G43" s="1">
        <f>SUM(G30:G42)</f>
        <v>96438.89999999998</v>
      </c>
      <c r="H43" s="1"/>
      <c r="I43" s="1"/>
      <c r="J43" s="1"/>
      <c r="K43" s="1"/>
      <c r="L43" s="1"/>
      <c r="M43" s="1">
        <v>0</v>
      </c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50" ht="15">
      <c r="C50" t="s">
        <v>47</v>
      </c>
    </row>
    <row r="51" ht="15">
      <c r="C51" t="s">
        <v>32</v>
      </c>
    </row>
    <row r="53" ht="15">
      <c r="C53" t="s">
        <v>150</v>
      </c>
    </row>
    <row r="54" ht="15">
      <c r="E54" t="s">
        <v>164</v>
      </c>
    </row>
    <row r="55" spans="4:8" ht="15">
      <c r="D55">
        <v>5172</v>
      </c>
      <c r="F55" t="s">
        <v>163</v>
      </c>
      <c r="H55" t="s">
        <v>253</v>
      </c>
    </row>
    <row r="56" spans="4:17" ht="15">
      <c r="D56" s="1" t="s">
        <v>48</v>
      </c>
      <c r="E56" s="1" t="s">
        <v>49</v>
      </c>
      <c r="F56" s="1"/>
      <c r="G56" s="1"/>
      <c r="H56" s="1" t="s">
        <v>50</v>
      </c>
      <c r="I56" s="1" t="s">
        <v>51</v>
      </c>
      <c r="J56" s="1"/>
      <c r="L56" s="1" t="s">
        <v>17</v>
      </c>
      <c r="M56" s="1"/>
      <c r="N56" s="1"/>
      <c r="O56" s="1"/>
      <c r="P56" s="1"/>
      <c r="Q56" s="1"/>
    </row>
    <row r="57" spans="4:17" ht="15.75" thickBot="1">
      <c r="D57" s="6">
        <v>1</v>
      </c>
      <c r="E57" s="7" t="s">
        <v>52</v>
      </c>
      <c r="F57" s="6"/>
      <c r="G57" s="6"/>
      <c r="H57" s="6" t="s">
        <v>53</v>
      </c>
      <c r="I57" s="6"/>
      <c r="J57" s="6">
        <v>54202.64</v>
      </c>
      <c r="L57" s="12" t="s">
        <v>22</v>
      </c>
      <c r="M57" s="1" t="s">
        <v>23</v>
      </c>
      <c r="N57" s="1" t="s">
        <v>24</v>
      </c>
      <c r="O57" s="1" t="s">
        <v>25</v>
      </c>
      <c r="P57" s="1" t="s">
        <v>26</v>
      </c>
      <c r="Q57" s="1"/>
    </row>
    <row r="58" spans="4:17" ht="15.75" thickBot="1">
      <c r="D58" s="1"/>
      <c r="E58" s="1"/>
      <c r="F58" s="1"/>
      <c r="G58" s="1"/>
      <c r="H58" s="1"/>
      <c r="I58" s="1"/>
      <c r="J58" s="1"/>
      <c r="K58" t="s">
        <v>54</v>
      </c>
      <c r="L58" s="14"/>
      <c r="M58" s="11"/>
      <c r="N58" s="1"/>
      <c r="O58" s="1"/>
      <c r="P58" s="1"/>
      <c r="Q58" s="1"/>
    </row>
    <row r="59" spans="4:17" ht="15">
      <c r="D59" s="6">
        <v>2</v>
      </c>
      <c r="E59" s="7" t="s">
        <v>55</v>
      </c>
      <c r="F59" s="6"/>
      <c r="G59" s="6"/>
      <c r="H59" s="6" t="s">
        <v>53</v>
      </c>
      <c r="I59" s="6"/>
      <c r="J59" s="1">
        <v>56642.72</v>
      </c>
      <c r="L59" s="13"/>
      <c r="M59" s="1"/>
      <c r="N59" s="1"/>
      <c r="O59" s="1"/>
      <c r="P59" s="1"/>
      <c r="Q59" s="1"/>
    </row>
    <row r="60" spans="4:17" ht="15">
      <c r="D60" s="1">
        <v>3</v>
      </c>
      <c r="E60" s="1" t="s">
        <v>56</v>
      </c>
      <c r="F60" s="1"/>
      <c r="G60" s="1"/>
      <c r="H60" s="1" t="s">
        <v>53</v>
      </c>
      <c r="I60" s="1"/>
      <c r="J60" s="1"/>
      <c r="L60" s="1"/>
      <c r="M60" s="1"/>
      <c r="N60" s="1"/>
      <c r="O60" s="1"/>
      <c r="P60" s="1"/>
      <c r="Q60" s="1"/>
    </row>
    <row r="61" spans="4:17" ht="15">
      <c r="D61" s="6">
        <v>4</v>
      </c>
      <c r="E61" s="7" t="s">
        <v>57</v>
      </c>
      <c r="F61" s="6"/>
      <c r="G61" s="6"/>
      <c r="H61" s="6" t="s">
        <v>53</v>
      </c>
      <c r="I61" s="6"/>
      <c r="J61" s="6">
        <v>96438.9</v>
      </c>
      <c r="L61" s="1"/>
      <c r="M61" s="1"/>
      <c r="N61" s="1"/>
      <c r="O61" s="1"/>
      <c r="P61" s="1"/>
      <c r="Q61" s="1"/>
    </row>
    <row r="62" spans="4:17" ht="15">
      <c r="D62" s="8">
        <v>1.68</v>
      </c>
      <c r="E62" s="9" t="s">
        <v>165</v>
      </c>
      <c r="F62" s="9" t="s">
        <v>166</v>
      </c>
      <c r="G62" s="9"/>
      <c r="H62" s="1" t="s">
        <v>53</v>
      </c>
      <c r="I62" s="1"/>
      <c r="J62" s="1">
        <v>8688.96</v>
      </c>
      <c r="L62" s="1"/>
      <c r="M62" s="1"/>
      <c r="N62" s="1"/>
      <c r="O62" s="1"/>
      <c r="P62" s="1"/>
      <c r="Q62" s="1"/>
    </row>
    <row r="63" spans="4:17" ht="15">
      <c r="D63" s="8">
        <v>2.22</v>
      </c>
      <c r="E63" s="9" t="s">
        <v>167</v>
      </c>
      <c r="F63" s="9"/>
      <c r="G63" s="9"/>
      <c r="H63" s="1" t="s">
        <v>53</v>
      </c>
      <c r="I63" s="1"/>
      <c r="J63" s="1"/>
      <c r="L63" s="1"/>
      <c r="M63" s="1"/>
      <c r="N63" s="1"/>
      <c r="O63" s="1"/>
      <c r="P63" s="1"/>
      <c r="Q63" s="1"/>
    </row>
    <row r="64" spans="4:17" ht="15">
      <c r="D64" s="8"/>
      <c r="E64" s="9" t="s">
        <v>168</v>
      </c>
      <c r="F64" s="9"/>
      <c r="G64" s="9"/>
      <c r="H64" s="1" t="s">
        <v>53</v>
      </c>
      <c r="I64" s="1"/>
      <c r="J64" s="1">
        <v>11481.84</v>
      </c>
      <c r="L64" s="1"/>
      <c r="M64" s="1"/>
      <c r="N64" s="1"/>
      <c r="O64" s="1"/>
      <c r="P64" s="1"/>
      <c r="Q64" s="1"/>
    </row>
    <row r="65" spans="4:17" ht="15">
      <c r="D65" s="8">
        <v>0.69</v>
      </c>
      <c r="E65" s="9" t="s">
        <v>169</v>
      </c>
      <c r="F65" s="9"/>
      <c r="G65" s="9"/>
      <c r="H65" s="1" t="s">
        <v>61</v>
      </c>
      <c r="I65" s="1"/>
      <c r="J65" s="1"/>
      <c r="L65" s="1"/>
      <c r="M65" s="1"/>
      <c r="N65" s="1"/>
      <c r="O65" s="1"/>
      <c r="P65" s="1"/>
      <c r="Q65" s="1"/>
    </row>
    <row r="66" spans="4:17" ht="15">
      <c r="D66" s="8"/>
      <c r="E66" s="9" t="s">
        <v>170</v>
      </c>
      <c r="F66" s="9"/>
      <c r="G66" s="9"/>
      <c r="H66" s="1" t="s">
        <v>61</v>
      </c>
      <c r="I66" s="1"/>
      <c r="J66" s="1">
        <v>3568.68</v>
      </c>
      <c r="L66" s="1"/>
      <c r="M66" s="1"/>
      <c r="N66" s="1"/>
      <c r="O66" s="1" t="s">
        <v>32</v>
      </c>
      <c r="P66" s="1"/>
      <c r="Q66" s="1"/>
    </row>
    <row r="67" spans="4:17" ht="15">
      <c r="D67" s="8">
        <v>1.14</v>
      </c>
      <c r="E67" s="9" t="s">
        <v>171</v>
      </c>
      <c r="F67" s="9"/>
      <c r="G67" s="9"/>
      <c r="H67" s="1" t="s">
        <v>53</v>
      </c>
      <c r="I67" s="1"/>
      <c r="J67" s="1"/>
      <c r="L67" s="1"/>
      <c r="M67" s="1"/>
      <c r="N67" s="1"/>
      <c r="O67" s="1"/>
      <c r="P67" s="1"/>
      <c r="Q67" s="1"/>
    </row>
    <row r="68" spans="4:17" ht="15">
      <c r="D68" s="8"/>
      <c r="E68" s="9" t="s">
        <v>172</v>
      </c>
      <c r="F68" s="9"/>
      <c r="G68" s="9" t="s">
        <v>173</v>
      </c>
      <c r="H68" s="1" t="s">
        <v>53</v>
      </c>
      <c r="I68" s="1"/>
      <c r="J68" s="1">
        <v>5896.08</v>
      </c>
      <c r="L68" s="1"/>
      <c r="M68" s="1"/>
      <c r="N68" s="1"/>
      <c r="O68" s="1"/>
      <c r="P68" s="1"/>
      <c r="Q68" s="1"/>
    </row>
    <row r="69" spans="4:17" ht="15">
      <c r="D69" s="8">
        <v>0.57</v>
      </c>
      <c r="E69" s="9" t="s">
        <v>169</v>
      </c>
      <c r="F69" s="9"/>
      <c r="G69" s="9"/>
      <c r="H69" s="1"/>
      <c r="I69" s="1"/>
      <c r="J69" s="1"/>
      <c r="L69" s="1"/>
      <c r="M69" s="1"/>
      <c r="N69" s="1"/>
      <c r="O69" s="1"/>
      <c r="P69" s="1"/>
      <c r="Q69" s="1"/>
    </row>
    <row r="70" spans="4:17" ht="15">
      <c r="D70" s="8"/>
      <c r="E70" s="9" t="s">
        <v>174</v>
      </c>
      <c r="F70" s="9"/>
      <c r="G70" s="9"/>
      <c r="H70" s="1"/>
      <c r="I70" s="1"/>
      <c r="J70" s="1">
        <v>2948.04</v>
      </c>
      <c r="L70" s="1"/>
      <c r="M70" s="1"/>
      <c r="N70" s="1"/>
      <c r="O70" s="1"/>
      <c r="P70" s="1"/>
      <c r="Q70" s="1"/>
    </row>
    <row r="71" spans="4:17" ht="15">
      <c r="D71" s="8">
        <v>0.39</v>
      </c>
      <c r="E71" s="9" t="s">
        <v>175</v>
      </c>
      <c r="F71" s="9"/>
      <c r="G71" s="9"/>
      <c r="H71" s="1"/>
      <c r="I71" s="1"/>
      <c r="J71" s="1">
        <v>2017.08</v>
      </c>
      <c r="L71" s="1"/>
      <c r="M71" s="1"/>
      <c r="N71" s="1"/>
      <c r="O71" s="1"/>
      <c r="P71" s="1"/>
      <c r="Q71" s="1"/>
    </row>
    <row r="72" spans="4:17" ht="15">
      <c r="D72" s="6"/>
      <c r="E72" s="7" t="s">
        <v>65</v>
      </c>
      <c r="F72" s="6"/>
      <c r="G72" s="6"/>
      <c r="H72" s="6" t="s">
        <v>53</v>
      </c>
      <c r="I72" s="6"/>
      <c r="J72" s="6"/>
      <c r="L72" s="1"/>
      <c r="M72" s="1"/>
      <c r="N72" s="1"/>
      <c r="O72" s="1"/>
      <c r="P72" s="1"/>
      <c r="Q72" s="1"/>
    </row>
    <row r="73" spans="4:17" ht="15">
      <c r="D73" s="1"/>
      <c r="E73" s="1" t="s">
        <v>349</v>
      </c>
      <c r="F73" s="1"/>
      <c r="G73" s="1"/>
      <c r="H73" s="1"/>
      <c r="I73" s="1"/>
      <c r="J73" s="1">
        <v>3077.5</v>
      </c>
      <c r="L73" s="1"/>
      <c r="M73" s="1"/>
      <c r="N73" s="1"/>
      <c r="O73" s="1"/>
      <c r="P73" s="1"/>
      <c r="Q73" s="1"/>
    </row>
    <row r="74" spans="4:17" ht="15">
      <c r="D74" s="1"/>
      <c r="E74" s="1" t="s">
        <v>258</v>
      </c>
      <c r="F74" s="1"/>
      <c r="G74" s="1"/>
      <c r="H74" s="1"/>
      <c r="I74" s="1"/>
      <c r="J74" s="1">
        <v>47123.8</v>
      </c>
      <c r="L74" s="1"/>
      <c r="M74" s="1"/>
      <c r="N74" s="1"/>
      <c r="O74" s="1"/>
      <c r="P74" s="1"/>
      <c r="Q74" s="1"/>
    </row>
    <row r="75" spans="4:17" ht="15">
      <c r="D75" s="1"/>
      <c r="E75" s="1" t="s">
        <v>256</v>
      </c>
      <c r="F75" s="1"/>
      <c r="G75" s="1"/>
      <c r="H75" s="1"/>
      <c r="I75" s="1"/>
      <c r="J75" s="1">
        <v>11636.92</v>
      </c>
      <c r="L75" s="1"/>
      <c r="M75" s="1"/>
      <c r="N75" s="1"/>
      <c r="O75" s="1"/>
      <c r="P75" s="1"/>
      <c r="Q75" s="1"/>
    </row>
    <row r="76" spans="4:17" ht="15.75" thickBot="1">
      <c r="D76" s="1"/>
      <c r="E76" s="1"/>
      <c r="F76" s="1"/>
      <c r="G76" s="1"/>
      <c r="H76" s="1"/>
      <c r="I76" s="1"/>
      <c r="J76" s="1"/>
      <c r="L76" s="1"/>
      <c r="M76" s="1"/>
      <c r="N76" s="1"/>
      <c r="O76" s="1"/>
      <c r="P76" s="1"/>
      <c r="Q76" s="1"/>
    </row>
    <row r="77" spans="4:17" ht="15.75" thickBot="1">
      <c r="D77" s="1"/>
      <c r="E77" s="14"/>
      <c r="F77" s="1"/>
      <c r="G77" s="1"/>
      <c r="H77" s="1"/>
      <c r="I77" s="1"/>
      <c r="J77" s="1"/>
      <c r="L77" s="1"/>
      <c r="M77" s="1"/>
      <c r="N77" s="1"/>
      <c r="O77" s="1"/>
      <c r="P77" s="1"/>
      <c r="Q77" s="1"/>
    </row>
    <row r="78" spans="4:17" ht="15">
      <c r="D78" s="1">
        <v>5</v>
      </c>
      <c r="E78" s="1" t="s">
        <v>66</v>
      </c>
      <c r="F78" s="1"/>
      <c r="G78" s="1"/>
      <c r="H78" s="1" t="s">
        <v>53</v>
      </c>
      <c r="I78" s="1"/>
      <c r="J78" s="1"/>
      <c r="L78" s="1"/>
      <c r="M78" s="1"/>
      <c r="N78" s="1"/>
      <c r="O78" s="1"/>
      <c r="P78" s="1"/>
      <c r="Q78" s="1"/>
    </row>
    <row r="79" spans="4:17" ht="15">
      <c r="D79" s="1"/>
      <c r="E79" s="1" t="s">
        <v>67</v>
      </c>
      <c r="F79" s="1"/>
      <c r="G79" s="1"/>
      <c r="H79" s="1" t="s">
        <v>53</v>
      </c>
      <c r="I79" s="1" t="s">
        <v>252</v>
      </c>
      <c r="J79" s="1">
        <v>101349</v>
      </c>
      <c r="L79" s="1"/>
      <c r="M79" s="1"/>
      <c r="N79" s="1"/>
      <c r="O79" s="1"/>
      <c r="P79" s="1"/>
      <c r="Q79" s="1"/>
    </row>
    <row r="80" spans="4:17" ht="15">
      <c r="D80" s="1"/>
      <c r="E80" s="1" t="s">
        <v>68</v>
      </c>
      <c r="F80" s="1"/>
      <c r="G80" s="1"/>
      <c r="H80" s="1"/>
      <c r="I80" s="1"/>
      <c r="J80" s="1">
        <v>72518.61</v>
      </c>
      <c r="L80" s="1"/>
      <c r="M80" s="1"/>
      <c r="N80" s="1"/>
      <c r="O80" s="1"/>
      <c r="P80" s="1"/>
      <c r="Q80" s="1"/>
    </row>
    <row r="81" spans="4:17" ht="15">
      <c r="D81" s="1">
        <v>6</v>
      </c>
      <c r="E81" s="1" t="s">
        <v>69</v>
      </c>
      <c r="F81" s="1"/>
      <c r="G81" s="1"/>
      <c r="H81" s="1" t="s">
        <v>53</v>
      </c>
      <c r="I81" s="1"/>
      <c r="J81" s="1"/>
      <c r="L81" s="1"/>
      <c r="M81" s="1"/>
      <c r="N81" s="1"/>
      <c r="O81" s="1"/>
      <c r="P81" s="1"/>
      <c r="Q81" s="1"/>
    </row>
    <row r="82" spans="4:17" ht="15">
      <c r="D82" s="1">
        <v>7</v>
      </c>
      <c r="E82" s="1" t="s">
        <v>70</v>
      </c>
      <c r="F82" s="1"/>
      <c r="G82" s="1"/>
      <c r="H82" s="1" t="s">
        <v>53</v>
      </c>
      <c r="I82" s="1"/>
      <c r="J82" s="1"/>
      <c r="L82" s="1"/>
      <c r="M82" s="1"/>
      <c r="N82" s="1"/>
      <c r="O82" s="1"/>
      <c r="P82" s="1"/>
      <c r="Q82" s="1"/>
    </row>
    <row r="83" spans="4:17" ht="15">
      <c r="D83" s="1">
        <v>8</v>
      </c>
      <c r="E83" s="1" t="s">
        <v>242</v>
      </c>
      <c r="F83" s="1"/>
      <c r="G83" s="1"/>
      <c r="H83" s="1" t="s">
        <v>53</v>
      </c>
      <c r="I83" s="1"/>
      <c r="J83" s="1">
        <v>61552.82</v>
      </c>
      <c r="L83" s="1"/>
      <c r="M83" s="1"/>
      <c r="N83" s="1"/>
      <c r="O83" s="1"/>
      <c r="P83" s="1"/>
      <c r="Q83" s="1"/>
    </row>
    <row r="84" spans="4:17" ht="15">
      <c r="D84" s="1">
        <v>9</v>
      </c>
      <c r="E84" s="1" t="s">
        <v>71</v>
      </c>
      <c r="F84" s="1"/>
      <c r="G84" s="1"/>
      <c r="H84" s="1" t="s">
        <v>53</v>
      </c>
      <c r="I84" s="1"/>
      <c r="J84" s="1"/>
      <c r="L84" s="1"/>
      <c r="M84" s="1"/>
      <c r="N84" s="1"/>
      <c r="O84" s="1"/>
      <c r="P84" s="1"/>
      <c r="Q84" s="1"/>
    </row>
    <row r="85" spans="4:17" ht="15">
      <c r="D85" s="1">
        <v>10</v>
      </c>
      <c r="E85" s="1" t="s">
        <v>72</v>
      </c>
      <c r="F85" s="1"/>
      <c r="G85" s="1"/>
      <c r="H85" s="1" t="s">
        <v>53</v>
      </c>
      <c r="I85" s="1"/>
      <c r="J85" s="1"/>
      <c r="L85" s="1"/>
      <c r="M85" s="1"/>
      <c r="N85" s="1"/>
      <c r="O85" s="1"/>
      <c r="P85" s="1"/>
      <c r="Q85" s="1">
        <v>0</v>
      </c>
    </row>
    <row r="86" ht="15">
      <c r="F86" t="s">
        <v>73</v>
      </c>
    </row>
    <row r="87" ht="15">
      <c r="F87" t="s">
        <v>74</v>
      </c>
    </row>
    <row r="88" spans="4:10" ht="15">
      <c r="D88" s="1" t="s">
        <v>144</v>
      </c>
      <c r="E88" s="1" t="s">
        <v>145</v>
      </c>
      <c r="F88" s="1" t="s">
        <v>146</v>
      </c>
      <c r="G88" s="1"/>
      <c r="H88" s="1" t="s">
        <v>147</v>
      </c>
      <c r="I88" s="1"/>
      <c r="J88" s="1" t="s">
        <v>149</v>
      </c>
    </row>
    <row r="89" spans="4:10" ht="15">
      <c r="D89" s="1" t="s">
        <v>148</v>
      </c>
      <c r="E89" s="1"/>
      <c r="F89" s="1">
        <v>7324.65</v>
      </c>
      <c r="G89" s="1"/>
      <c r="H89" s="1">
        <v>3982.06</v>
      </c>
      <c r="I89" s="1"/>
      <c r="J89" s="1">
        <v>3342.59</v>
      </c>
    </row>
    <row r="90" spans="4:10" ht="15">
      <c r="D90" s="1" t="s">
        <v>160</v>
      </c>
      <c r="E90" s="1">
        <v>3342.59</v>
      </c>
      <c r="F90" s="1">
        <v>7324.65</v>
      </c>
      <c r="G90" s="1"/>
      <c r="H90" s="1">
        <v>5900.2</v>
      </c>
      <c r="I90" s="1"/>
      <c r="J90" s="1">
        <v>4767.04</v>
      </c>
    </row>
    <row r="91" spans="4:10" ht="15">
      <c r="D91" s="1" t="s">
        <v>179</v>
      </c>
      <c r="E91" s="1">
        <v>4767.04</v>
      </c>
      <c r="F91" s="1">
        <v>7421.55</v>
      </c>
      <c r="G91" s="1"/>
      <c r="H91" s="1">
        <v>6348.88</v>
      </c>
      <c r="I91" s="1"/>
      <c r="J91" s="1">
        <v>5839.71</v>
      </c>
    </row>
    <row r="92" spans="4:10" ht="15">
      <c r="D92" s="1" t="s">
        <v>198</v>
      </c>
      <c r="E92" s="1">
        <v>5839.71</v>
      </c>
      <c r="F92" s="1">
        <v>7421.55</v>
      </c>
      <c r="G92" s="1"/>
      <c r="H92" s="1">
        <v>7117.64</v>
      </c>
      <c r="I92" s="1"/>
      <c r="J92" s="1">
        <v>6143.42</v>
      </c>
    </row>
    <row r="93" spans="4:10" ht="15">
      <c r="D93" s="1" t="s">
        <v>201</v>
      </c>
      <c r="E93" s="1">
        <v>6143.42</v>
      </c>
      <c r="F93" s="1">
        <v>7421.55</v>
      </c>
      <c r="G93" s="1"/>
      <c r="H93" s="1">
        <v>7062.57</v>
      </c>
      <c r="I93" s="1"/>
      <c r="J93" s="1">
        <v>6502.4</v>
      </c>
    </row>
    <row r="94" spans="4:10" ht="15">
      <c r="D94" s="1" t="s">
        <v>209</v>
      </c>
      <c r="E94" s="1">
        <v>6502.4</v>
      </c>
      <c r="F94" s="1">
        <v>7421.55</v>
      </c>
      <c r="G94" s="1"/>
      <c r="H94" s="1">
        <v>6647.99</v>
      </c>
      <c r="I94" s="1"/>
      <c r="J94" s="1">
        <v>7275.97</v>
      </c>
    </row>
    <row r="95" spans="4:10" ht="15">
      <c r="D95" s="1" t="s">
        <v>222</v>
      </c>
      <c r="E95" s="1">
        <v>7275.97</v>
      </c>
      <c r="F95" s="1">
        <v>7421.56</v>
      </c>
      <c r="G95" s="1"/>
      <c r="H95" s="1">
        <v>6434.89</v>
      </c>
      <c r="I95" s="1"/>
      <c r="J95" s="1">
        <v>8262.64</v>
      </c>
    </row>
    <row r="96" spans="4:10" ht="15">
      <c r="D96" s="1" t="s">
        <v>230</v>
      </c>
      <c r="E96" s="1">
        <v>8262.64</v>
      </c>
      <c r="F96" s="1">
        <v>7420.85</v>
      </c>
      <c r="G96" s="1"/>
      <c r="H96" s="1">
        <v>6633.19</v>
      </c>
      <c r="I96" s="1"/>
      <c r="J96" s="1">
        <v>9050.1</v>
      </c>
    </row>
    <row r="97" spans="4:10" ht="15">
      <c r="D97" s="1" t="s">
        <v>240</v>
      </c>
      <c r="E97" s="1">
        <v>9050.1</v>
      </c>
      <c r="F97" s="1">
        <v>7420.65</v>
      </c>
      <c r="G97" s="1"/>
      <c r="H97" s="1">
        <v>8471.19</v>
      </c>
      <c r="I97" s="1"/>
      <c r="J97" s="1">
        <v>7999.56</v>
      </c>
    </row>
    <row r="98" spans="4:10" ht="15">
      <c r="D98" s="1" t="s">
        <v>246</v>
      </c>
      <c r="E98" s="1">
        <v>7999.56</v>
      </c>
      <c r="F98" s="1">
        <v>7420.65</v>
      </c>
      <c r="G98" s="1"/>
      <c r="H98" s="1">
        <v>6651.75</v>
      </c>
      <c r="I98" s="1"/>
      <c r="J98" s="1">
        <v>8768.46</v>
      </c>
    </row>
    <row r="99" spans="4:10" ht="15">
      <c r="D99" s="9" t="s">
        <v>254</v>
      </c>
      <c r="E99" s="9">
        <v>8768.46</v>
      </c>
      <c r="F99" s="9">
        <v>7420.64</v>
      </c>
      <c r="G99" s="1"/>
      <c r="H99" s="1">
        <v>7268.25</v>
      </c>
      <c r="I99" s="1"/>
      <c r="J99" s="9">
        <v>8920.85</v>
      </c>
    </row>
    <row r="100" ht="15">
      <c r="H100">
        <f>SUM(H89:H99)</f>
        <v>72518.61</v>
      </c>
    </row>
  </sheetData>
  <sheetProtection/>
  <printOptions/>
  <pageMargins left="0.7086614173228347" right="0.7086614173228347" top="1.33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88"/>
  <sheetViews>
    <sheetView zoomScalePageLayoutView="0" workbookViewId="0" topLeftCell="A37">
      <selection activeCell="G80" activeCellId="2" sqref="K47 J54 G80:H80"/>
    </sheetView>
  </sheetViews>
  <sheetFormatPr defaultColWidth="9.140625" defaultRowHeight="15"/>
  <cols>
    <col min="1" max="1" width="12.28125" style="0" customWidth="1"/>
    <col min="2" max="2" width="12.140625" style="0" customWidth="1"/>
    <col min="3" max="3" width="14.57421875" style="0" customWidth="1"/>
  </cols>
  <sheetData>
    <row r="2" spans="2:3" ht="15">
      <c r="B2" t="s">
        <v>75</v>
      </c>
      <c r="C2" t="s">
        <v>259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11</v>
      </c>
      <c r="B8" s="1">
        <v>43727.19</v>
      </c>
      <c r="C8" s="1">
        <v>26422.32</v>
      </c>
      <c r="D8" s="1">
        <v>27840.45</v>
      </c>
      <c r="E8" s="1"/>
      <c r="F8" s="1">
        <v>27840.45</v>
      </c>
      <c r="G8" s="1">
        <v>42309.06</v>
      </c>
      <c r="H8" s="1"/>
    </row>
    <row r="9" spans="1:8" ht="15">
      <c r="A9" s="1" t="s">
        <v>12</v>
      </c>
      <c r="B9" s="1">
        <v>49730.6</v>
      </c>
      <c r="C9" s="1">
        <v>34592.04</v>
      </c>
      <c r="D9" s="1">
        <v>35928.85</v>
      </c>
      <c r="E9" s="1"/>
      <c r="F9" s="1">
        <v>35928.85</v>
      </c>
      <c r="G9" s="1">
        <v>48393.79</v>
      </c>
      <c r="H9" s="1"/>
    </row>
    <row r="10" spans="1:8" ht="15">
      <c r="A10" s="1" t="s">
        <v>13</v>
      </c>
      <c r="B10" s="1"/>
      <c r="C10" s="1">
        <v>54202.64</v>
      </c>
      <c r="D10" s="1"/>
      <c r="E10" s="1"/>
      <c r="F10" s="1">
        <f>SUM(F8:F9)</f>
        <v>63769.3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16</v>
      </c>
      <c r="E15" s="1"/>
      <c r="F15" s="1"/>
      <c r="G15" s="1"/>
      <c r="H15" s="1" t="s">
        <v>17</v>
      </c>
      <c r="I15" s="1"/>
      <c r="J15" s="1"/>
      <c r="K15" s="1"/>
      <c r="L15" s="1"/>
      <c r="M15" s="1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20</v>
      </c>
      <c r="G16" s="1" t="s">
        <v>21</v>
      </c>
      <c r="H16" s="12" t="s">
        <v>22</v>
      </c>
      <c r="I16" s="1" t="s">
        <v>23</v>
      </c>
      <c r="J16" s="1" t="s">
        <v>24</v>
      </c>
      <c r="K16" s="1" t="s">
        <v>25</v>
      </c>
      <c r="L16" s="1" t="s">
        <v>26</v>
      </c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 t="s">
        <v>257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1" t="s">
        <v>349</v>
      </c>
      <c r="C19" s="1"/>
      <c r="D19" s="1"/>
      <c r="E19" s="1"/>
      <c r="F19" s="1"/>
      <c r="G19" s="1">
        <v>3077.5</v>
      </c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>
        <v>2</v>
      </c>
      <c r="K21" s="1"/>
      <c r="L21" s="1"/>
      <c r="M21" s="1"/>
    </row>
    <row r="22" spans="1:13" ht="15">
      <c r="A22" s="1"/>
      <c r="B22" s="1" t="s">
        <v>33</v>
      </c>
      <c r="C22" s="1"/>
      <c r="D22" s="1"/>
      <c r="E22" s="1"/>
      <c r="F22" s="1"/>
      <c r="G22" s="1"/>
      <c r="H22" s="1"/>
      <c r="I22" s="1"/>
      <c r="J22" s="1">
        <v>1</v>
      </c>
      <c r="K22" s="1"/>
      <c r="L22" s="1"/>
      <c r="M22" s="1"/>
    </row>
    <row r="23" spans="1:13" ht="15">
      <c r="A23" s="1"/>
      <c r="B23" s="1"/>
      <c r="C23" s="1"/>
      <c r="D23" s="1" t="s">
        <v>35</v>
      </c>
      <c r="E23" s="1">
        <v>144.31</v>
      </c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 t="s">
        <v>32</v>
      </c>
      <c r="G25" s="1">
        <f>SUM(G18:G24)</f>
        <v>3077.5</v>
      </c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>
        <v>5172</v>
      </c>
      <c r="F27" s="1" t="s">
        <v>155</v>
      </c>
      <c r="G27" s="1">
        <v>8688.96</v>
      </c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 t="s">
        <v>156</v>
      </c>
      <c r="G28" s="1">
        <v>11481.84</v>
      </c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 t="s">
        <v>157</v>
      </c>
      <c r="G29" s="1">
        <v>3568.68</v>
      </c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 t="s">
        <v>158</v>
      </c>
      <c r="G30" s="1">
        <v>5896.08</v>
      </c>
      <c r="H30" s="1"/>
      <c r="I30" s="1"/>
      <c r="J30" s="1"/>
      <c r="K30" s="1"/>
      <c r="L30" s="1"/>
      <c r="M30" s="1"/>
    </row>
    <row r="31" spans="1:13" ht="15">
      <c r="A31" s="1"/>
      <c r="B31" s="1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 t="s">
        <v>42</v>
      </c>
      <c r="C33" s="1"/>
      <c r="D33" s="1" t="s">
        <v>43</v>
      </c>
      <c r="E33" s="1"/>
      <c r="F33" s="1"/>
      <c r="G33" s="1">
        <v>2948.04</v>
      </c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 t="s">
        <v>45</v>
      </c>
      <c r="C36" s="1"/>
      <c r="D36" s="1" t="s">
        <v>159</v>
      </c>
      <c r="E36" s="1"/>
      <c r="F36" s="1"/>
      <c r="G36" s="1">
        <v>2017.08</v>
      </c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 t="s">
        <v>32</v>
      </c>
      <c r="G38" s="1">
        <f>SUM(G25:G37)</f>
        <v>37678.18</v>
      </c>
      <c r="H38" s="1"/>
      <c r="I38" s="1"/>
      <c r="J38" s="1"/>
      <c r="K38" s="1"/>
      <c r="L38" s="1"/>
      <c r="M38" s="1">
        <v>0</v>
      </c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1" ht="15">
      <c r="C41" t="s">
        <v>47</v>
      </c>
    </row>
    <row r="42" ht="15">
      <c r="C42" t="s">
        <v>32</v>
      </c>
    </row>
    <row r="43" ht="15">
      <c r="C43" t="s">
        <v>150</v>
      </c>
    </row>
    <row r="44" ht="15">
      <c r="E44" t="s">
        <v>164</v>
      </c>
    </row>
    <row r="45" spans="4:8" ht="15">
      <c r="D45">
        <v>5172</v>
      </c>
      <c r="F45" t="s">
        <v>163</v>
      </c>
      <c r="H45" t="s">
        <v>259</v>
      </c>
    </row>
    <row r="46" spans="4:17" ht="15">
      <c r="D46" s="1" t="s">
        <v>48</v>
      </c>
      <c r="E46" s="1" t="s">
        <v>49</v>
      </c>
      <c r="F46" s="1"/>
      <c r="G46" s="1"/>
      <c r="H46" s="1" t="s">
        <v>50</v>
      </c>
      <c r="I46" s="1" t="s">
        <v>51</v>
      </c>
      <c r="J46" s="1"/>
      <c r="L46" s="1" t="s">
        <v>17</v>
      </c>
      <c r="M46" s="1"/>
      <c r="N46" s="1"/>
      <c r="O46" s="1"/>
      <c r="P46" s="1"/>
      <c r="Q46" s="1"/>
    </row>
    <row r="47" spans="4:17" ht="15.75" thickBot="1">
      <c r="D47" s="6">
        <v>1</v>
      </c>
      <c r="E47" s="7" t="s">
        <v>52</v>
      </c>
      <c r="F47" s="6"/>
      <c r="G47" s="6"/>
      <c r="H47" s="6" t="s">
        <v>53</v>
      </c>
      <c r="I47" s="6"/>
      <c r="J47" s="6">
        <v>54202.64</v>
      </c>
      <c r="L47" s="12" t="s">
        <v>22</v>
      </c>
      <c r="M47" s="1" t="s">
        <v>23</v>
      </c>
      <c r="N47" s="1" t="s">
        <v>24</v>
      </c>
      <c r="O47" s="1" t="s">
        <v>25</v>
      </c>
      <c r="P47" s="1" t="s">
        <v>26</v>
      </c>
      <c r="Q47" s="1"/>
    </row>
    <row r="48" spans="4:17" ht="15.75" thickBot="1">
      <c r="D48" s="1"/>
      <c r="E48" s="1"/>
      <c r="F48" s="1"/>
      <c r="G48" s="1"/>
      <c r="H48" s="1"/>
      <c r="I48" s="1"/>
      <c r="J48" s="1"/>
      <c r="K48" t="s">
        <v>54</v>
      </c>
      <c r="L48" s="14"/>
      <c r="M48" s="11"/>
      <c r="N48" s="1"/>
      <c r="O48" s="1"/>
      <c r="P48" s="1"/>
      <c r="Q48" s="1"/>
    </row>
    <row r="49" spans="4:17" ht="15">
      <c r="D49" s="6">
        <v>2</v>
      </c>
      <c r="E49" s="7" t="s">
        <v>55</v>
      </c>
      <c r="F49" s="6"/>
      <c r="G49" s="6"/>
      <c r="H49" s="6" t="s">
        <v>53</v>
      </c>
      <c r="I49" s="6"/>
      <c r="J49" s="1">
        <v>63769.3</v>
      </c>
      <c r="L49" s="13"/>
      <c r="M49" s="1"/>
      <c r="N49" s="1"/>
      <c r="O49" s="1"/>
      <c r="P49" s="1"/>
      <c r="Q49" s="1"/>
    </row>
    <row r="50" spans="4:17" ht="15">
      <c r="D50" s="1">
        <v>3</v>
      </c>
      <c r="E50" s="1" t="s">
        <v>56</v>
      </c>
      <c r="F50" s="1"/>
      <c r="G50" s="1"/>
      <c r="H50" s="1" t="s">
        <v>53</v>
      </c>
      <c r="I50" s="1"/>
      <c r="J50" s="1"/>
      <c r="L50" s="1"/>
      <c r="M50" s="1"/>
      <c r="N50" s="1"/>
      <c r="O50" s="1"/>
      <c r="P50" s="1"/>
      <c r="Q50" s="1"/>
    </row>
    <row r="51" spans="4:17" ht="15">
      <c r="D51" s="6">
        <v>4</v>
      </c>
      <c r="E51" s="7" t="s">
        <v>57</v>
      </c>
      <c r="F51" s="6"/>
      <c r="G51" s="6"/>
      <c r="H51" s="6" t="s">
        <v>53</v>
      </c>
      <c r="I51" s="6"/>
      <c r="J51" s="6">
        <v>37678.18</v>
      </c>
      <c r="L51" s="1"/>
      <c r="M51" s="1"/>
      <c r="N51" s="1"/>
      <c r="O51" s="1"/>
      <c r="P51" s="1"/>
      <c r="Q51" s="1"/>
    </row>
    <row r="52" spans="4:17" ht="15">
      <c r="D52" s="8">
        <v>1.68</v>
      </c>
      <c r="E52" s="9" t="s">
        <v>165</v>
      </c>
      <c r="F52" s="9" t="s">
        <v>166</v>
      </c>
      <c r="G52" s="9"/>
      <c r="H52" s="1" t="s">
        <v>53</v>
      </c>
      <c r="I52" s="1"/>
      <c r="J52" s="1">
        <v>8688.96</v>
      </c>
      <c r="L52" s="1"/>
      <c r="M52" s="1"/>
      <c r="N52" s="1"/>
      <c r="O52" s="1"/>
      <c r="P52" s="1"/>
      <c r="Q52" s="1"/>
    </row>
    <row r="53" spans="4:17" ht="15">
      <c r="D53" s="8">
        <v>2.22</v>
      </c>
      <c r="E53" s="9" t="s">
        <v>167</v>
      </c>
      <c r="F53" s="9"/>
      <c r="G53" s="9"/>
      <c r="H53" s="1" t="s">
        <v>53</v>
      </c>
      <c r="I53" s="1"/>
      <c r="J53" s="1"/>
      <c r="L53" s="1"/>
      <c r="M53" s="1"/>
      <c r="N53" s="1"/>
      <c r="O53" s="1"/>
      <c r="P53" s="1"/>
      <c r="Q53" s="1"/>
    </row>
    <row r="54" spans="4:17" ht="15">
      <c r="D54" s="8"/>
      <c r="E54" s="9" t="s">
        <v>168</v>
      </c>
      <c r="F54" s="9"/>
      <c r="G54" s="9"/>
      <c r="H54" s="1" t="s">
        <v>53</v>
      </c>
      <c r="I54" s="1"/>
      <c r="J54" s="1">
        <v>11481.84</v>
      </c>
      <c r="L54" s="1"/>
      <c r="M54" s="1"/>
      <c r="N54" s="1"/>
      <c r="O54" s="1"/>
      <c r="P54" s="1"/>
      <c r="Q54" s="1"/>
    </row>
    <row r="55" spans="4:17" ht="15">
      <c r="D55" s="8">
        <v>0.69</v>
      </c>
      <c r="E55" s="9" t="s">
        <v>169</v>
      </c>
      <c r="F55" s="9"/>
      <c r="G55" s="9"/>
      <c r="H55" s="1" t="s">
        <v>61</v>
      </c>
      <c r="I55" s="1"/>
      <c r="J55" s="1"/>
      <c r="L55" s="1"/>
      <c r="M55" s="1"/>
      <c r="N55" s="1"/>
      <c r="O55" s="1"/>
      <c r="P55" s="1"/>
      <c r="Q55" s="1"/>
    </row>
    <row r="56" spans="4:17" ht="15">
      <c r="D56" s="8"/>
      <c r="E56" s="9" t="s">
        <v>170</v>
      </c>
      <c r="F56" s="9"/>
      <c r="G56" s="9"/>
      <c r="H56" s="1" t="s">
        <v>61</v>
      </c>
      <c r="I56" s="1"/>
      <c r="J56" s="1">
        <v>3568.68</v>
      </c>
      <c r="L56" s="1"/>
      <c r="M56" s="1"/>
      <c r="N56" s="1"/>
      <c r="O56" s="1" t="s">
        <v>32</v>
      </c>
      <c r="P56" s="1"/>
      <c r="Q56" s="1"/>
    </row>
    <row r="57" spans="4:17" ht="15">
      <c r="D57" s="8">
        <v>1.14</v>
      </c>
      <c r="E57" s="9" t="s">
        <v>171</v>
      </c>
      <c r="F57" s="9"/>
      <c r="G57" s="9"/>
      <c r="H57" s="1" t="s">
        <v>53</v>
      </c>
      <c r="I57" s="1"/>
      <c r="J57" s="1"/>
      <c r="L57" s="1"/>
      <c r="M57" s="1"/>
      <c r="N57" s="1"/>
      <c r="O57" s="1"/>
      <c r="P57" s="1"/>
      <c r="Q57" s="1"/>
    </row>
    <row r="58" spans="4:17" ht="15">
      <c r="D58" s="8"/>
      <c r="E58" s="9" t="s">
        <v>172</v>
      </c>
      <c r="F58" s="9"/>
      <c r="G58" s="9" t="s">
        <v>173</v>
      </c>
      <c r="H58" s="1" t="s">
        <v>53</v>
      </c>
      <c r="I58" s="1"/>
      <c r="J58" s="1">
        <v>5896.08</v>
      </c>
      <c r="L58" s="1"/>
      <c r="M58" s="1"/>
      <c r="N58" s="1"/>
      <c r="O58" s="1"/>
      <c r="P58" s="1"/>
      <c r="Q58" s="1"/>
    </row>
    <row r="59" spans="4:17" ht="15">
      <c r="D59" s="8">
        <v>0.57</v>
      </c>
      <c r="E59" s="9" t="s">
        <v>169</v>
      </c>
      <c r="F59" s="9"/>
      <c r="G59" s="9"/>
      <c r="H59" s="1"/>
      <c r="I59" s="1"/>
      <c r="J59" s="1"/>
      <c r="L59" s="1"/>
      <c r="M59" s="1"/>
      <c r="N59" s="1"/>
      <c r="O59" s="1"/>
      <c r="P59" s="1"/>
      <c r="Q59" s="1"/>
    </row>
    <row r="60" spans="4:17" ht="15">
      <c r="D60" s="8"/>
      <c r="E60" s="9" t="s">
        <v>174</v>
      </c>
      <c r="F60" s="9"/>
      <c r="G60" s="9"/>
      <c r="H60" s="1"/>
      <c r="I60" s="1"/>
      <c r="J60" s="1">
        <v>2948.04</v>
      </c>
      <c r="L60" s="1"/>
      <c r="M60" s="1"/>
      <c r="N60" s="1"/>
      <c r="O60" s="1"/>
      <c r="P60" s="1"/>
      <c r="Q60" s="1"/>
    </row>
    <row r="61" spans="4:17" ht="15">
      <c r="D61" s="8">
        <v>0.39</v>
      </c>
      <c r="E61" s="9" t="s">
        <v>175</v>
      </c>
      <c r="F61" s="9"/>
      <c r="G61" s="9"/>
      <c r="H61" s="1"/>
      <c r="I61" s="1"/>
      <c r="J61" s="1">
        <v>2017.08</v>
      </c>
      <c r="L61" s="1"/>
      <c r="M61" s="1"/>
      <c r="N61" s="1"/>
      <c r="O61" s="1"/>
      <c r="P61" s="1"/>
      <c r="Q61" s="1"/>
    </row>
    <row r="62" spans="4:17" ht="15">
      <c r="D62" s="6"/>
      <c r="E62" s="7" t="s">
        <v>65</v>
      </c>
      <c r="F62" s="6"/>
      <c r="G62" s="6"/>
      <c r="H62" s="6" t="s">
        <v>53</v>
      </c>
      <c r="I62" s="6"/>
      <c r="J62" s="6"/>
      <c r="L62" s="1"/>
      <c r="M62" s="1"/>
      <c r="N62" s="1"/>
      <c r="O62" s="1"/>
      <c r="P62" s="1"/>
      <c r="Q62" s="1"/>
    </row>
    <row r="63" spans="4:17" ht="15">
      <c r="D63" s="1"/>
      <c r="E63" s="1" t="s">
        <v>349</v>
      </c>
      <c r="F63" s="1"/>
      <c r="G63" s="1"/>
      <c r="H63" s="1"/>
      <c r="I63" s="1"/>
      <c r="J63" s="1">
        <v>3077.5</v>
      </c>
      <c r="L63" s="1"/>
      <c r="M63" s="1"/>
      <c r="N63" s="1"/>
      <c r="O63" s="1"/>
      <c r="P63" s="1"/>
      <c r="Q63" s="1"/>
    </row>
    <row r="64" spans="4:17" ht="15">
      <c r="D64" s="1"/>
      <c r="E64" s="1"/>
      <c r="F64" s="1"/>
      <c r="G64" s="1"/>
      <c r="H64" s="1"/>
      <c r="I64" s="1"/>
      <c r="J64" s="1"/>
      <c r="L64" s="1"/>
      <c r="M64" s="1"/>
      <c r="N64" s="1"/>
      <c r="O64" s="1"/>
      <c r="P64" s="1"/>
      <c r="Q64" s="1"/>
    </row>
    <row r="65" spans="4:17" ht="15">
      <c r="D65" s="1">
        <v>5</v>
      </c>
      <c r="E65" s="1" t="s">
        <v>66</v>
      </c>
      <c r="F65" s="1"/>
      <c r="G65" s="1"/>
      <c r="H65" s="1" t="s">
        <v>53</v>
      </c>
      <c r="I65" s="1"/>
      <c r="J65" s="1"/>
      <c r="L65" s="1"/>
      <c r="M65" s="1"/>
      <c r="N65" s="1"/>
      <c r="O65" s="1"/>
      <c r="P65" s="1"/>
      <c r="Q65" s="1"/>
    </row>
    <row r="66" spans="4:17" ht="15">
      <c r="D66" s="1"/>
      <c r="E66" s="1" t="s">
        <v>67</v>
      </c>
      <c r="F66" s="1"/>
      <c r="G66" s="1"/>
      <c r="H66" s="1" t="s">
        <v>53</v>
      </c>
      <c r="I66" s="1" t="s">
        <v>252</v>
      </c>
      <c r="J66" s="1">
        <v>61552.82</v>
      </c>
      <c r="L66" s="1"/>
      <c r="M66" s="1"/>
      <c r="N66" s="1"/>
      <c r="O66" s="1"/>
      <c r="P66" s="1"/>
      <c r="Q66" s="1"/>
    </row>
    <row r="67" spans="4:17" ht="15">
      <c r="D67" s="1"/>
      <c r="E67" s="1" t="s">
        <v>68</v>
      </c>
      <c r="F67" s="1"/>
      <c r="G67" s="1"/>
      <c r="H67" s="1"/>
      <c r="I67" s="1"/>
      <c r="J67" s="1">
        <v>80027.7</v>
      </c>
      <c r="L67" s="1"/>
      <c r="M67" s="1"/>
      <c r="N67" s="1"/>
      <c r="O67" s="1"/>
      <c r="P67" s="1"/>
      <c r="Q67" s="1"/>
    </row>
    <row r="68" spans="4:17" ht="15">
      <c r="D68" s="1">
        <v>6</v>
      </c>
      <c r="E68" s="1" t="s">
        <v>69</v>
      </c>
      <c r="F68" s="1"/>
      <c r="G68" s="1"/>
      <c r="H68" s="1" t="s">
        <v>53</v>
      </c>
      <c r="I68" s="1"/>
      <c r="J68" s="1">
        <v>0</v>
      </c>
      <c r="L68" s="1"/>
      <c r="M68" s="1"/>
      <c r="N68" s="1"/>
      <c r="O68" s="1"/>
      <c r="P68" s="1"/>
      <c r="Q68" s="1"/>
    </row>
    <row r="69" spans="4:17" ht="15">
      <c r="D69" s="1">
        <v>7</v>
      </c>
      <c r="E69" s="1" t="s">
        <v>70</v>
      </c>
      <c r="F69" s="1"/>
      <c r="G69" s="1"/>
      <c r="H69" s="1" t="s">
        <v>53</v>
      </c>
      <c r="I69" s="1"/>
      <c r="J69" s="1"/>
      <c r="L69" s="1"/>
      <c r="M69" s="1"/>
      <c r="N69" s="1"/>
      <c r="O69" s="1"/>
      <c r="P69" s="1"/>
      <c r="Q69" s="1"/>
    </row>
    <row r="70" spans="4:17" ht="15">
      <c r="D70" s="1">
        <v>8</v>
      </c>
      <c r="E70" s="1" t="s">
        <v>242</v>
      </c>
      <c r="F70" s="1"/>
      <c r="G70" s="1"/>
      <c r="H70" s="1" t="s">
        <v>53</v>
      </c>
      <c r="I70" s="1"/>
      <c r="J70" s="1"/>
      <c r="L70" s="1"/>
      <c r="M70" s="1"/>
      <c r="N70" s="1"/>
      <c r="O70" s="1"/>
      <c r="P70" s="1"/>
      <c r="Q70" s="1"/>
    </row>
    <row r="71" spans="4:17" ht="15">
      <c r="D71" s="1">
        <v>9</v>
      </c>
      <c r="E71" s="1" t="s">
        <v>71</v>
      </c>
      <c r="F71" s="1"/>
      <c r="G71" s="1"/>
      <c r="H71" s="1" t="s">
        <v>53</v>
      </c>
      <c r="I71" s="1"/>
      <c r="J71" s="1"/>
      <c r="L71" s="1"/>
      <c r="M71" s="1"/>
      <c r="N71" s="1"/>
      <c r="O71" s="1"/>
      <c r="P71" s="1"/>
      <c r="Q71" s="1"/>
    </row>
    <row r="72" spans="4:17" ht="15">
      <c r="D72" s="1">
        <v>10</v>
      </c>
      <c r="E72" s="1" t="s">
        <v>72</v>
      </c>
      <c r="F72" s="1"/>
      <c r="G72" s="1"/>
      <c r="H72" s="1" t="s">
        <v>53</v>
      </c>
      <c r="I72" s="1"/>
      <c r="J72" s="1">
        <v>26091</v>
      </c>
      <c r="L72" s="1"/>
      <c r="M72" s="1"/>
      <c r="N72" s="1"/>
      <c r="O72" s="1"/>
      <c r="P72" s="1"/>
      <c r="Q72" s="1">
        <v>0</v>
      </c>
    </row>
    <row r="73" ht="15">
      <c r="F73" t="s">
        <v>73</v>
      </c>
    </row>
    <row r="74" ht="15">
      <c r="F74" t="s">
        <v>74</v>
      </c>
    </row>
    <row r="75" spans="4:10" ht="15">
      <c r="D75" s="1" t="s">
        <v>144</v>
      </c>
      <c r="E75" s="1" t="s">
        <v>145</v>
      </c>
      <c r="F75" s="1" t="s">
        <v>146</v>
      </c>
      <c r="G75" s="1"/>
      <c r="H75" s="1" t="s">
        <v>147</v>
      </c>
      <c r="I75" s="1"/>
      <c r="J75" s="1" t="s">
        <v>149</v>
      </c>
    </row>
    <row r="76" spans="4:10" ht="15">
      <c r="D76" s="1" t="s">
        <v>148</v>
      </c>
      <c r="E76" s="1"/>
      <c r="F76" s="1">
        <v>7324.65</v>
      </c>
      <c r="G76" s="1"/>
      <c r="H76" s="1">
        <v>3982.06</v>
      </c>
      <c r="I76" s="1"/>
      <c r="J76" s="1">
        <v>3342.59</v>
      </c>
    </row>
    <row r="77" spans="4:10" ht="15">
      <c r="D77" s="1" t="s">
        <v>160</v>
      </c>
      <c r="E77" s="1">
        <v>3342.59</v>
      </c>
      <c r="F77" s="1">
        <v>7324.65</v>
      </c>
      <c r="G77" s="1"/>
      <c r="H77" s="1">
        <v>5900.2</v>
      </c>
      <c r="I77" s="1"/>
      <c r="J77" s="1">
        <v>4767.04</v>
      </c>
    </row>
    <row r="78" spans="4:10" ht="15">
      <c r="D78" s="1" t="s">
        <v>179</v>
      </c>
      <c r="E78" s="1">
        <v>4767.04</v>
      </c>
      <c r="F78" s="1">
        <v>7421.55</v>
      </c>
      <c r="G78" s="1"/>
      <c r="H78" s="1">
        <v>6348.88</v>
      </c>
      <c r="I78" s="1"/>
      <c r="J78" s="1">
        <v>5839.71</v>
      </c>
    </row>
    <row r="79" spans="4:10" ht="15">
      <c r="D79" s="1" t="s">
        <v>198</v>
      </c>
      <c r="E79" s="1">
        <v>5839.71</v>
      </c>
      <c r="F79" s="1">
        <v>7421.55</v>
      </c>
      <c r="G79" s="1"/>
      <c r="H79" s="1">
        <v>7117.64</v>
      </c>
      <c r="I79" s="1"/>
      <c r="J79" s="1">
        <v>6143.42</v>
      </c>
    </row>
    <row r="80" spans="4:10" ht="15">
      <c r="D80" s="1" t="s">
        <v>201</v>
      </c>
      <c r="E80" s="1">
        <v>6143.42</v>
      </c>
      <c r="F80" s="1">
        <v>7421.55</v>
      </c>
      <c r="G80" s="1"/>
      <c r="H80" s="1">
        <v>7062.57</v>
      </c>
      <c r="I80" s="1"/>
      <c r="J80" s="1">
        <v>6502.4</v>
      </c>
    </row>
    <row r="81" spans="4:10" ht="15">
      <c r="D81" s="1" t="s">
        <v>209</v>
      </c>
      <c r="E81" s="1">
        <v>6502.4</v>
      </c>
      <c r="F81" s="1">
        <v>7421.55</v>
      </c>
      <c r="G81" s="1"/>
      <c r="H81" s="1">
        <v>6647.99</v>
      </c>
      <c r="I81" s="1"/>
      <c r="J81" s="1">
        <v>7275.97</v>
      </c>
    </row>
    <row r="82" spans="4:10" ht="15">
      <c r="D82" s="1" t="s">
        <v>222</v>
      </c>
      <c r="E82" s="1">
        <v>7275.97</v>
      </c>
      <c r="F82" s="1">
        <v>7421.56</v>
      </c>
      <c r="G82" s="1"/>
      <c r="H82" s="1">
        <v>6434.89</v>
      </c>
      <c r="I82" s="1"/>
      <c r="J82" s="1">
        <v>8262.64</v>
      </c>
    </row>
    <row r="83" spans="4:10" ht="15">
      <c r="D83" s="1" t="s">
        <v>230</v>
      </c>
      <c r="E83" s="1">
        <v>8262.64</v>
      </c>
      <c r="F83" s="1">
        <v>7420.85</v>
      </c>
      <c r="G83" s="1"/>
      <c r="H83" s="1">
        <v>6633.19</v>
      </c>
      <c r="I83" s="1"/>
      <c r="J83" s="1">
        <v>9050.1</v>
      </c>
    </row>
    <row r="84" spans="4:10" ht="15">
      <c r="D84" s="1" t="s">
        <v>240</v>
      </c>
      <c r="E84" s="1">
        <v>9050.1</v>
      </c>
      <c r="F84" s="1">
        <v>7420.65</v>
      </c>
      <c r="G84" s="1"/>
      <c r="H84" s="1">
        <v>8471.19</v>
      </c>
      <c r="I84" s="1"/>
      <c r="J84" s="1">
        <v>7999.56</v>
      </c>
    </row>
    <row r="85" spans="4:10" ht="15">
      <c r="D85" s="1" t="s">
        <v>246</v>
      </c>
      <c r="E85" s="1">
        <v>7999.56</v>
      </c>
      <c r="F85" s="1">
        <v>7420.65</v>
      </c>
      <c r="G85" s="1"/>
      <c r="H85" s="1">
        <v>6651.75</v>
      </c>
      <c r="I85" s="1"/>
      <c r="J85" s="1">
        <v>8768.46</v>
      </c>
    </row>
    <row r="86" spans="4:10" ht="15">
      <c r="D86" s="9" t="s">
        <v>254</v>
      </c>
      <c r="E86" s="9">
        <v>8768.46</v>
      </c>
      <c r="F86" s="9">
        <v>7420.64</v>
      </c>
      <c r="G86" s="1"/>
      <c r="H86" s="1">
        <v>7268.25</v>
      </c>
      <c r="I86" s="1"/>
      <c r="J86" s="9">
        <v>8920.85</v>
      </c>
    </row>
    <row r="87" spans="4:10" ht="15">
      <c r="D87" s="1" t="s">
        <v>257</v>
      </c>
      <c r="E87" s="1">
        <v>8920.85</v>
      </c>
      <c r="F87" s="1">
        <v>7420.65</v>
      </c>
      <c r="G87" s="1"/>
      <c r="H87" s="1">
        <v>7509.09</v>
      </c>
      <c r="I87" s="1"/>
      <c r="J87" s="1">
        <v>8832.41</v>
      </c>
    </row>
    <row r="88" ht="15">
      <c r="H88">
        <f>SUM(H76:H87)</f>
        <v>80027.7</v>
      </c>
    </row>
  </sheetData>
  <sheetProtection/>
  <printOptions/>
  <pageMargins left="0.7086614173228347" right="0.7086614173228347" top="0.22" bottom="0.18" header="0.22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89"/>
  <sheetViews>
    <sheetView zoomScale="110" zoomScaleNormal="110" zoomScalePageLayoutView="0" workbookViewId="0" topLeftCell="A53">
      <selection activeCell="G80" activeCellId="2" sqref="K47 J54 G80:H80"/>
    </sheetView>
  </sheetViews>
  <sheetFormatPr defaultColWidth="9.140625" defaultRowHeight="15"/>
  <cols>
    <col min="1" max="1" width="12.28125" style="0" customWidth="1"/>
    <col min="2" max="2" width="12.140625" style="0" customWidth="1"/>
    <col min="3" max="3" width="14.57421875" style="0" customWidth="1"/>
  </cols>
  <sheetData>
    <row r="2" spans="2:3" ht="15">
      <c r="B2" t="s">
        <v>75</v>
      </c>
      <c r="C2" t="s">
        <v>259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11</v>
      </c>
      <c r="B8" s="1">
        <v>42309.06</v>
      </c>
      <c r="C8" s="1">
        <v>26422.32</v>
      </c>
      <c r="D8" s="1">
        <v>31107.96</v>
      </c>
      <c r="E8" s="1"/>
      <c r="F8" s="1">
        <v>31107.96</v>
      </c>
      <c r="G8" s="1">
        <v>37623.42</v>
      </c>
      <c r="H8" s="1"/>
    </row>
    <row r="9" spans="1:8" ht="15">
      <c r="A9" s="1" t="s">
        <v>12</v>
      </c>
      <c r="B9" s="1">
        <v>48393.79</v>
      </c>
      <c r="C9" s="1">
        <v>34592.02</v>
      </c>
      <c r="D9" s="1">
        <v>40492.92</v>
      </c>
      <c r="E9" s="1"/>
      <c r="F9" s="1">
        <v>40492.92</v>
      </c>
      <c r="G9" s="1">
        <v>42492.89</v>
      </c>
      <c r="H9" s="1"/>
    </row>
    <row r="10" spans="1:8" ht="15">
      <c r="A10" s="1" t="s">
        <v>13</v>
      </c>
      <c r="B10" s="1"/>
      <c r="C10" s="1">
        <v>54202.64</v>
      </c>
      <c r="D10" s="1"/>
      <c r="E10" s="1"/>
      <c r="F10" s="1">
        <f>SUM(F8:F9)</f>
        <v>71600.88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16</v>
      </c>
      <c r="E15" s="1"/>
      <c r="F15" s="1"/>
      <c r="G15" s="1"/>
      <c r="H15" s="1" t="s">
        <v>17</v>
      </c>
      <c r="I15" s="1"/>
      <c r="J15" s="1"/>
      <c r="K15" s="1"/>
      <c r="L15" s="1"/>
      <c r="M15" s="1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20</v>
      </c>
      <c r="G16" s="1" t="s">
        <v>21</v>
      </c>
      <c r="H16" s="12" t="s">
        <v>22</v>
      </c>
      <c r="I16" s="1" t="s">
        <v>23</v>
      </c>
      <c r="J16" s="1" t="s">
        <v>24</v>
      </c>
      <c r="K16" s="1" t="s">
        <v>25</v>
      </c>
      <c r="L16" s="1" t="s">
        <v>26</v>
      </c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 t="s">
        <v>262</v>
      </c>
      <c r="B18" s="1" t="s">
        <v>260</v>
      </c>
      <c r="C18" s="1"/>
      <c r="D18" s="1"/>
      <c r="E18" s="1"/>
      <c r="F18" s="1"/>
      <c r="G18" s="1">
        <v>2304.12</v>
      </c>
      <c r="H18" s="1"/>
      <c r="I18" s="1"/>
      <c r="J18" s="1"/>
      <c r="K18" s="1"/>
      <c r="L18" s="1"/>
      <c r="M18" s="1"/>
    </row>
    <row r="19" spans="1:13" ht="15">
      <c r="A19" s="1"/>
      <c r="B19" s="1" t="s">
        <v>349</v>
      </c>
      <c r="C19" s="1"/>
      <c r="D19" s="1"/>
      <c r="E19" s="1"/>
      <c r="F19" s="1"/>
      <c r="G19" s="1">
        <v>3077.5</v>
      </c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>
        <v>2</v>
      </c>
      <c r="K21" s="1"/>
      <c r="L21" s="1"/>
      <c r="M21" s="1"/>
    </row>
    <row r="22" spans="1:13" ht="15">
      <c r="A22" s="1"/>
      <c r="B22" s="1" t="s">
        <v>33</v>
      </c>
      <c r="C22" s="1"/>
      <c r="D22" s="1"/>
      <c r="E22" s="1"/>
      <c r="F22" s="1"/>
      <c r="G22" s="1"/>
      <c r="H22" s="1"/>
      <c r="I22" s="1"/>
      <c r="J22" s="1">
        <v>1</v>
      </c>
      <c r="K22" s="1"/>
      <c r="L22" s="1"/>
      <c r="M22" s="1"/>
    </row>
    <row r="23" spans="1:13" ht="15">
      <c r="A23" s="1"/>
      <c r="B23" s="1"/>
      <c r="C23" s="1"/>
      <c r="D23" s="1" t="s">
        <v>35</v>
      </c>
      <c r="E23" s="1">
        <v>144.31</v>
      </c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 t="s">
        <v>32</v>
      </c>
      <c r="G25" s="1">
        <f>SUM(G18:G24)</f>
        <v>5381.62</v>
      </c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>
        <v>5172</v>
      </c>
      <c r="F27" s="1" t="s">
        <v>155</v>
      </c>
      <c r="G27" s="1">
        <v>8688.96</v>
      </c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 t="s">
        <v>156</v>
      </c>
      <c r="G28" s="1">
        <v>11481.84</v>
      </c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 t="s">
        <v>157</v>
      </c>
      <c r="G29" s="1">
        <v>3568.68</v>
      </c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 t="s">
        <v>158</v>
      </c>
      <c r="G30" s="1">
        <v>5896.08</v>
      </c>
      <c r="H30" s="1"/>
      <c r="I30" s="1"/>
      <c r="J30" s="1"/>
      <c r="K30" s="1"/>
      <c r="L30" s="1"/>
      <c r="M30" s="1"/>
    </row>
    <row r="31" spans="1:13" ht="15">
      <c r="A31" s="1"/>
      <c r="B31" s="1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 t="s">
        <v>42</v>
      </c>
      <c r="C33" s="1"/>
      <c r="D33" s="1" t="s">
        <v>43</v>
      </c>
      <c r="E33" s="1"/>
      <c r="F33" s="1"/>
      <c r="G33" s="1">
        <v>2948.04</v>
      </c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 t="s">
        <v>45</v>
      </c>
      <c r="C36" s="1"/>
      <c r="D36" s="1" t="s">
        <v>159</v>
      </c>
      <c r="E36" s="1"/>
      <c r="F36" s="1"/>
      <c r="G36" s="1">
        <v>2017.08</v>
      </c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 t="s">
        <v>32</v>
      </c>
      <c r="G38" s="1">
        <f>SUM(G25:G37)</f>
        <v>39982.3</v>
      </c>
      <c r="H38" s="1"/>
      <c r="I38" s="1"/>
      <c r="J38" s="1"/>
      <c r="K38" s="1"/>
      <c r="L38" s="1"/>
      <c r="M38" s="1">
        <v>0</v>
      </c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1" ht="15">
      <c r="C41" t="s">
        <v>47</v>
      </c>
    </row>
    <row r="42" ht="15">
      <c r="C42" t="s">
        <v>32</v>
      </c>
    </row>
    <row r="43" ht="15">
      <c r="C43" t="s">
        <v>150</v>
      </c>
    </row>
    <row r="44" ht="15">
      <c r="E44" t="s">
        <v>164</v>
      </c>
    </row>
    <row r="45" spans="4:8" ht="15">
      <c r="D45">
        <v>5172</v>
      </c>
      <c r="F45" t="s">
        <v>163</v>
      </c>
      <c r="H45" t="s">
        <v>263</v>
      </c>
    </row>
    <row r="46" spans="4:17" ht="15">
      <c r="D46" s="1" t="s">
        <v>48</v>
      </c>
      <c r="E46" s="1" t="s">
        <v>49</v>
      </c>
      <c r="F46" s="1"/>
      <c r="G46" s="1"/>
      <c r="H46" s="1" t="s">
        <v>50</v>
      </c>
      <c r="I46" s="1" t="s">
        <v>51</v>
      </c>
      <c r="J46" s="1"/>
      <c r="L46" s="1" t="s">
        <v>17</v>
      </c>
      <c r="M46" s="1"/>
      <c r="N46" s="1"/>
      <c r="O46" s="1"/>
      <c r="P46" s="1"/>
      <c r="Q46" s="1"/>
    </row>
    <row r="47" spans="4:17" ht="15.75" thickBot="1">
      <c r="D47" s="6">
        <v>1</v>
      </c>
      <c r="E47" s="7" t="s">
        <v>52</v>
      </c>
      <c r="F47" s="6"/>
      <c r="G47" s="6"/>
      <c r="H47" s="6" t="s">
        <v>53</v>
      </c>
      <c r="I47" s="6"/>
      <c r="J47" s="6">
        <v>54202.64</v>
      </c>
      <c r="L47" s="12" t="s">
        <v>22</v>
      </c>
      <c r="M47" s="1" t="s">
        <v>23</v>
      </c>
      <c r="N47" s="1" t="s">
        <v>24</v>
      </c>
      <c r="O47" s="1" t="s">
        <v>25</v>
      </c>
      <c r="P47" s="1" t="s">
        <v>26</v>
      </c>
      <c r="Q47" s="1"/>
    </row>
    <row r="48" spans="4:17" ht="15.75" thickBot="1">
      <c r="D48" s="1"/>
      <c r="E48" s="1"/>
      <c r="F48" s="1"/>
      <c r="G48" s="1"/>
      <c r="H48" s="1"/>
      <c r="I48" s="1"/>
      <c r="J48" s="1"/>
      <c r="K48" t="s">
        <v>54</v>
      </c>
      <c r="L48" s="14"/>
      <c r="M48" s="11"/>
      <c r="N48" s="1"/>
      <c r="O48" s="1"/>
      <c r="P48" s="1"/>
      <c r="Q48" s="1"/>
    </row>
    <row r="49" spans="4:17" ht="15">
      <c r="D49" s="6">
        <v>2</v>
      </c>
      <c r="E49" s="7" t="s">
        <v>55</v>
      </c>
      <c r="F49" s="6"/>
      <c r="G49" s="6"/>
      <c r="H49" s="6" t="s">
        <v>53</v>
      </c>
      <c r="I49" s="6"/>
      <c r="J49" s="1">
        <v>71600.88</v>
      </c>
      <c r="L49" s="13"/>
      <c r="M49" s="1"/>
      <c r="N49" s="1"/>
      <c r="O49" s="1"/>
      <c r="P49" s="1"/>
      <c r="Q49" s="1"/>
    </row>
    <row r="50" spans="4:17" ht="15">
      <c r="D50" s="1">
        <v>3</v>
      </c>
      <c r="E50" s="1" t="s">
        <v>56</v>
      </c>
      <c r="F50" s="1"/>
      <c r="G50" s="1"/>
      <c r="H50" s="1" t="s">
        <v>53</v>
      </c>
      <c r="I50" s="1"/>
      <c r="J50" s="1"/>
      <c r="L50" s="1"/>
      <c r="M50" s="1"/>
      <c r="N50" s="1"/>
      <c r="O50" s="1"/>
      <c r="P50" s="1"/>
      <c r="Q50" s="1"/>
    </row>
    <row r="51" spans="4:17" ht="15">
      <c r="D51" s="6">
        <v>4</v>
      </c>
      <c r="E51" s="7" t="s">
        <v>57</v>
      </c>
      <c r="F51" s="6"/>
      <c r="G51" s="6"/>
      <c r="H51" s="6" t="s">
        <v>53</v>
      </c>
      <c r="I51" s="6"/>
      <c r="J51" s="6">
        <v>39982.3</v>
      </c>
      <c r="L51" s="1"/>
      <c r="M51" s="1"/>
      <c r="N51" s="1"/>
      <c r="O51" s="1"/>
      <c r="P51" s="1"/>
      <c r="Q51" s="1"/>
    </row>
    <row r="52" spans="4:17" ht="15">
      <c r="D52" s="8">
        <v>1.68</v>
      </c>
      <c r="E52" s="9" t="s">
        <v>165</v>
      </c>
      <c r="F52" s="9" t="s">
        <v>166</v>
      </c>
      <c r="G52" s="9"/>
      <c r="H52" s="1" t="s">
        <v>53</v>
      </c>
      <c r="I52" s="1"/>
      <c r="J52" s="1">
        <v>8688.96</v>
      </c>
      <c r="L52" s="1"/>
      <c r="M52" s="1"/>
      <c r="N52" s="1"/>
      <c r="O52" s="1"/>
      <c r="P52" s="1"/>
      <c r="Q52" s="1"/>
    </row>
    <row r="53" spans="4:17" ht="15">
      <c r="D53" s="8">
        <v>2.22</v>
      </c>
      <c r="E53" s="9" t="s">
        <v>167</v>
      </c>
      <c r="F53" s="9"/>
      <c r="G53" s="9"/>
      <c r="H53" s="1" t="s">
        <v>53</v>
      </c>
      <c r="I53" s="1"/>
      <c r="J53" s="1"/>
      <c r="L53" s="1"/>
      <c r="M53" s="1"/>
      <c r="N53" s="1"/>
      <c r="O53" s="1"/>
      <c r="P53" s="1"/>
      <c r="Q53" s="1"/>
    </row>
    <row r="54" spans="4:17" ht="15">
      <c r="D54" s="8"/>
      <c r="E54" s="9" t="s">
        <v>168</v>
      </c>
      <c r="F54" s="9"/>
      <c r="G54" s="9"/>
      <c r="H54" s="1" t="s">
        <v>53</v>
      </c>
      <c r="I54" s="1"/>
      <c r="J54" s="1">
        <v>11481.84</v>
      </c>
      <c r="L54" s="1"/>
      <c r="M54" s="1"/>
      <c r="N54" s="1"/>
      <c r="O54" s="1"/>
      <c r="P54" s="1"/>
      <c r="Q54" s="1"/>
    </row>
    <row r="55" spans="4:17" ht="15">
      <c r="D55" s="8">
        <v>0.69</v>
      </c>
      <c r="E55" s="9" t="s">
        <v>169</v>
      </c>
      <c r="F55" s="9"/>
      <c r="G55" s="9"/>
      <c r="H55" s="1" t="s">
        <v>61</v>
      </c>
      <c r="I55" s="1"/>
      <c r="J55" s="1"/>
      <c r="L55" s="1"/>
      <c r="M55" s="1"/>
      <c r="N55" s="1"/>
      <c r="O55" s="1"/>
      <c r="P55" s="1"/>
      <c r="Q55" s="1"/>
    </row>
    <row r="56" spans="4:17" ht="15">
      <c r="D56" s="8"/>
      <c r="E56" s="9" t="s">
        <v>170</v>
      </c>
      <c r="F56" s="9"/>
      <c r="G56" s="9"/>
      <c r="H56" s="1" t="s">
        <v>61</v>
      </c>
      <c r="I56" s="1"/>
      <c r="J56" s="1">
        <v>3568.68</v>
      </c>
      <c r="L56" s="1"/>
      <c r="M56" s="1"/>
      <c r="N56" s="1"/>
      <c r="O56" s="1" t="s">
        <v>32</v>
      </c>
      <c r="P56" s="1"/>
      <c r="Q56" s="1"/>
    </row>
    <row r="57" spans="4:17" ht="15">
      <c r="D57" s="8">
        <v>1.14</v>
      </c>
      <c r="E57" s="9" t="s">
        <v>171</v>
      </c>
      <c r="F57" s="9"/>
      <c r="G57" s="9"/>
      <c r="H57" s="1" t="s">
        <v>53</v>
      </c>
      <c r="I57" s="1"/>
      <c r="J57" s="1"/>
      <c r="L57" s="1"/>
      <c r="M57" s="1"/>
      <c r="N57" s="1"/>
      <c r="O57" s="1"/>
      <c r="P57" s="1"/>
      <c r="Q57" s="1"/>
    </row>
    <row r="58" spans="4:17" ht="15">
      <c r="D58" s="8"/>
      <c r="E58" s="9" t="s">
        <v>172</v>
      </c>
      <c r="F58" s="9"/>
      <c r="G58" s="9" t="s">
        <v>173</v>
      </c>
      <c r="H58" s="1" t="s">
        <v>53</v>
      </c>
      <c r="I58" s="1"/>
      <c r="J58" s="1">
        <v>5896.08</v>
      </c>
      <c r="L58" s="1"/>
      <c r="M58" s="1"/>
      <c r="N58" s="1"/>
      <c r="O58" s="1"/>
      <c r="P58" s="1"/>
      <c r="Q58" s="1"/>
    </row>
    <row r="59" spans="4:17" ht="15">
      <c r="D59" s="8">
        <v>0.57</v>
      </c>
      <c r="E59" s="9" t="s">
        <v>169</v>
      </c>
      <c r="F59" s="9"/>
      <c r="G59" s="9"/>
      <c r="H59" s="1"/>
      <c r="I59" s="1"/>
      <c r="J59" s="1"/>
      <c r="L59" s="1"/>
      <c r="M59" s="1"/>
      <c r="N59" s="1"/>
      <c r="O59" s="1"/>
      <c r="P59" s="1"/>
      <c r="Q59" s="1"/>
    </row>
    <row r="60" spans="4:17" ht="15">
      <c r="D60" s="8"/>
      <c r="E60" s="9" t="s">
        <v>174</v>
      </c>
      <c r="F60" s="9"/>
      <c r="G60" s="9"/>
      <c r="H60" s="1"/>
      <c r="I60" s="1"/>
      <c r="J60" s="1">
        <v>2948.04</v>
      </c>
      <c r="L60" s="1"/>
      <c r="M60" s="1"/>
      <c r="N60" s="1"/>
      <c r="O60" s="1"/>
      <c r="P60" s="1"/>
      <c r="Q60" s="1"/>
    </row>
    <row r="61" spans="4:17" ht="15">
      <c r="D61" s="8">
        <v>0.39</v>
      </c>
      <c r="E61" s="9" t="s">
        <v>175</v>
      </c>
      <c r="F61" s="9"/>
      <c r="G61" s="9"/>
      <c r="H61" s="1"/>
      <c r="I61" s="1"/>
      <c r="J61" s="1">
        <v>2017.08</v>
      </c>
      <c r="L61" s="1"/>
      <c r="M61" s="1"/>
      <c r="N61" s="1"/>
      <c r="O61" s="1"/>
      <c r="P61" s="1"/>
      <c r="Q61" s="1"/>
    </row>
    <row r="62" spans="4:17" ht="15">
      <c r="D62" s="6"/>
      <c r="E62" s="7" t="s">
        <v>65</v>
      </c>
      <c r="F62" s="6"/>
      <c r="G62" s="6"/>
      <c r="H62" s="6" t="s">
        <v>53</v>
      </c>
      <c r="I62" s="6"/>
      <c r="J62" s="6"/>
      <c r="L62" s="1"/>
      <c r="M62" s="1"/>
      <c r="N62" s="1"/>
      <c r="O62" s="1"/>
      <c r="P62" s="1"/>
      <c r="Q62" s="1"/>
    </row>
    <row r="63" spans="4:17" ht="15">
      <c r="D63" s="1"/>
      <c r="E63" s="1" t="s">
        <v>349</v>
      </c>
      <c r="F63" s="1"/>
      <c r="G63" s="1"/>
      <c r="H63" s="1"/>
      <c r="I63" s="1"/>
      <c r="J63" s="1">
        <v>3077.5</v>
      </c>
      <c r="L63" s="1"/>
      <c r="M63" s="1"/>
      <c r="N63" s="1"/>
      <c r="O63" s="1"/>
      <c r="P63" s="1"/>
      <c r="Q63" s="1"/>
    </row>
    <row r="64" spans="4:17" ht="15">
      <c r="D64" s="1"/>
      <c r="E64" s="1" t="s">
        <v>260</v>
      </c>
      <c r="F64" s="1"/>
      <c r="G64" s="1"/>
      <c r="H64" s="1"/>
      <c r="I64" s="1"/>
      <c r="J64" s="1">
        <v>2304.12</v>
      </c>
      <c r="L64" s="1"/>
      <c r="M64" s="1"/>
      <c r="N64" s="1"/>
      <c r="O64" s="1"/>
      <c r="P64" s="1"/>
      <c r="Q64" s="1"/>
    </row>
    <row r="65" spans="4:17" ht="15.75" thickBot="1">
      <c r="D65" s="1">
        <v>5</v>
      </c>
      <c r="E65" s="1" t="s">
        <v>66</v>
      </c>
      <c r="F65" s="1"/>
      <c r="G65" s="1"/>
      <c r="H65" s="1" t="s">
        <v>53</v>
      </c>
      <c r="I65" s="1"/>
      <c r="J65" s="12"/>
      <c r="L65" s="1"/>
      <c r="M65" s="1"/>
      <c r="N65" s="1"/>
      <c r="O65" s="1"/>
      <c r="P65" s="1"/>
      <c r="Q65" s="1"/>
    </row>
    <row r="66" spans="4:17" ht="15.75" thickBot="1">
      <c r="D66" s="1"/>
      <c r="E66" s="1" t="s">
        <v>67</v>
      </c>
      <c r="F66" s="1"/>
      <c r="G66" s="1"/>
      <c r="H66" s="1" t="s">
        <v>53</v>
      </c>
      <c r="I66" s="10" t="s">
        <v>252</v>
      </c>
      <c r="J66" s="14">
        <v>61552.82</v>
      </c>
      <c r="L66" s="1"/>
      <c r="M66" s="1"/>
      <c r="N66" s="1"/>
      <c r="O66" s="1"/>
      <c r="P66" s="1"/>
      <c r="Q66" s="1"/>
    </row>
    <row r="67" spans="4:17" ht="15.75" thickBot="1">
      <c r="D67" s="1"/>
      <c r="E67" s="1" t="s">
        <v>68</v>
      </c>
      <c r="F67" s="1"/>
      <c r="G67" s="1"/>
      <c r="H67" s="1"/>
      <c r="I67" s="10"/>
      <c r="J67" s="14">
        <v>89010.89</v>
      </c>
      <c r="L67" s="1"/>
      <c r="M67" s="1"/>
      <c r="N67" s="1"/>
      <c r="O67" s="1"/>
      <c r="P67" s="1"/>
      <c r="Q67" s="1"/>
    </row>
    <row r="68" spans="4:17" ht="15">
      <c r="D68" s="1">
        <v>6</v>
      </c>
      <c r="E68" s="1" t="s">
        <v>69</v>
      </c>
      <c r="F68" s="1"/>
      <c r="G68" s="1"/>
      <c r="H68" s="1" t="s">
        <v>53</v>
      </c>
      <c r="I68" s="1"/>
      <c r="J68" s="13">
        <v>26091.12</v>
      </c>
      <c r="L68" s="1"/>
      <c r="M68" s="1"/>
      <c r="N68" s="1"/>
      <c r="O68" s="1"/>
      <c r="P68" s="1"/>
      <c r="Q68" s="1"/>
    </row>
    <row r="69" spans="4:17" ht="15">
      <c r="D69" s="1">
        <v>7</v>
      </c>
      <c r="E69" s="1" t="s">
        <v>70</v>
      </c>
      <c r="F69" s="1"/>
      <c r="G69" s="1"/>
      <c r="H69" s="1" t="s">
        <v>53</v>
      </c>
      <c r="I69" s="1"/>
      <c r="J69" s="1"/>
      <c r="L69" s="1"/>
      <c r="M69" s="1"/>
      <c r="N69" s="1"/>
      <c r="O69" s="1"/>
      <c r="P69" s="1"/>
      <c r="Q69" s="1"/>
    </row>
    <row r="70" spans="4:17" ht="15">
      <c r="D70" s="1">
        <v>8</v>
      </c>
      <c r="E70" s="1" t="s">
        <v>242</v>
      </c>
      <c r="F70" s="1"/>
      <c r="G70" s="1"/>
      <c r="H70" s="1" t="s">
        <v>53</v>
      </c>
      <c r="I70" s="1"/>
      <c r="J70" s="1"/>
      <c r="L70" s="1"/>
      <c r="M70" s="1"/>
      <c r="N70" s="1"/>
      <c r="O70" s="1"/>
      <c r="P70" s="1"/>
      <c r="Q70" s="1"/>
    </row>
    <row r="71" spans="4:17" ht="15.75" thickBot="1">
      <c r="D71" s="1">
        <v>9</v>
      </c>
      <c r="E71" s="1" t="s">
        <v>71</v>
      </c>
      <c r="F71" s="1"/>
      <c r="G71" s="1"/>
      <c r="H71" s="1" t="s">
        <v>53</v>
      </c>
      <c r="I71" s="1"/>
      <c r="J71" s="12"/>
      <c r="L71" s="1"/>
      <c r="M71" s="1"/>
      <c r="N71" s="1"/>
      <c r="O71" s="1"/>
      <c r="P71" s="1"/>
      <c r="Q71" s="1"/>
    </row>
    <row r="72" spans="4:17" ht="15.75" thickBot="1">
      <c r="D72" s="1">
        <v>10</v>
      </c>
      <c r="E72" s="1" t="s">
        <v>72</v>
      </c>
      <c r="F72" s="1"/>
      <c r="G72" s="1"/>
      <c r="H72" s="1" t="s">
        <v>53</v>
      </c>
      <c r="I72" s="10"/>
      <c r="J72" s="14">
        <f>J68+J49-J51</f>
        <v>57709.7</v>
      </c>
      <c r="L72" s="1"/>
      <c r="M72" s="1"/>
      <c r="N72" s="1"/>
      <c r="O72" s="1"/>
      <c r="P72" s="1"/>
      <c r="Q72" s="1">
        <v>0</v>
      </c>
    </row>
    <row r="73" ht="15">
      <c r="F73" t="s">
        <v>73</v>
      </c>
    </row>
    <row r="74" ht="15">
      <c r="F74" t="s">
        <v>74</v>
      </c>
    </row>
    <row r="75" spans="4:10" ht="15">
      <c r="D75" s="1" t="s">
        <v>144</v>
      </c>
      <c r="E75" s="1" t="s">
        <v>145</v>
      </c>
      <c r="F75" s="1" t="s">
        <v>146</v>
      </c>
      <c r="G75" s="1"/>
      <c r="H75" s="1" t="s">
        <v>147</v>
      </c>
      <c r="I75" s="1"/>
      <c r="J75" s="1" t="s">
        <v>149</v>
      </c>
    </row>
    <row r="76" spans="4:10" ht="15">
      <c r="D76" s="1" t="s">
        <v>148</v>
      </c>
      <c r="E76" s="1"/>
      <c r="F76" s="1">
        <v>7324.65</v>
      </c>
      <c r="G76" s="1"/>
      <c r="H76" s="1">
        <v>3982.06</v>
      </c>
      <c r="I76" s="1"/>
      <c r="J76" s="1">
        <v>3342.59</v>
      </c>
    </row>
    <row r="77" spans="4:10" ht="15">
      <c r="D77" s="1" t="s">
        <v>160</v>
      </c>
      <c r="E77" s="1">
        <v>3342.59</v>
      </c>
      <c r="F77" s="1">
        <v>7324.65</v>
      </c>
      <c r="G77" s="1"/>
      <c r="H77" s="1">
        <v>5900.2</v>
      </c>
      <c r="I77" s="1"/>
      <c r="J77" s="1">
        <v>4767.04</v>
      </c>
    </row>
    <row r="78" spans="4:10" ht="15">
      <c r="D78" s="1" t="s">
        <v>179</v>
      </c>
      <c r="E78" s="1">
        <v>4767.04</v>
      </c>
      <c r="F78" s="1">
        <v>7421.55</v>
      </c>
      <c r="G78" s="1"/>
      <c r="H78" s="1">
        <v>6348.88</v>
      </c>
      <c r="I78" s="1"/>
      <c r="J78" s="1">
        <v>5839.71</v>
      </c>
    </row>
    <row r="79" spans="4:10" ht="15">
      <c r="D79" s="1" t="s">
        <v>198</v>
      </c>
      <c r="E79" s="1">
        <v>5839.71</v>
      </c>
      <c r="F79" s="1">
        <v>7421.55</v>
      </c>
      <c r="G79" s="1"/>
      <c r="H79" s="1">
        <v>7117.64</v>
      </c>
      <c r="I79" s="1"/>
      <c r="J79" s="1">
        <v>6143.42</v>
      </c>
    </row>
    <row r="80" spans="4:10" ht="15">
      <c r="D80" s="1" t="s">
        <v>201</v>
      </c>
      <c r="E80" s="1">
        <v>6143.42</v>
      </c>
      <c r="F80" s="1">
        <v>7421.55</v>
      </c>
      <c r="G80" s="1"/>
      <c r="H80" s="1">
        <v>7062.57</v>
      </c>
      <c r="I80" s="1"/>
      <c r="J80" s="1">
        <v>6502.4</v>
      </c>
    </row>
    <row r="81" spans="4:10" ht="15">
      <c r="D81" s="1" t="s">
        <v>209</v>
      </c>
      <c r="E81" s="1">
        <v>6502.4</v>
      </c>
      <c r="F81" s="1">
        <v>7421.55</v>
      </c>
      <c r="G81" s="1"/>
      <c r="H81" s="1">
        <v>6647.99</v>
      </c>
      <c r="I81" s="1"/>
      <c r="J81" s="1">
        <v>7275.97</v>
      </c>
    </row>
    <row r="82" spans="4:10" ht="15">
      <c r="D82" s="1" t="s">
        <v>222</v>
      </c>
      <c r="E82" s="1">
        <v>7275.97</v>
      </c>
      <c r="F82" s="1">
        <v>7421.56</v>
      </c>
      <c r="G82" s="1"/>
      <c r="H82" s="1">
        <v>6434.89</v>
      </c>
      <c r="I82" s="1"/>
      <c r="J82" s="1">
        <v>8262.64</v>
      </c>
    </row>
    <row r="83" spans="4:10" ht="15">
      <c r="D83" s="1" t="s">
        <v>230</v>
      </c>
      <c r="E83" s="1">
        <v>8262.64</v>
      </c>
      <c r="F83" s="1">
        <v>7420.85</v>
      </c>
      <c r="G83" s="1"/>
      <c r="H83" s="1">
        <v>6633.19</v>
      </c>
      <c r="I83" s="1"/>
      <c r="J83" s="1">
        <v>9050.1</v>
      </c>
    </row>
    <row r="84" spans="4:10" ht="15">
      <c r="D84" s="1" t="s">
        <v>240</v>
      </c>
      <c r="E84" s="1">
        <v>9050.1</v>
      </c>
      <c r="F84" s="1">
        <v>7420.65</v>
      </c>
      <c r="G84" s="1"/>
      <c r="H84" s="1">
        <v>8471.19</v>
      </c>
      <c r="I84" s="1"/>
      <c r="J84" s="1">
        <v>7999.56</v>
      </c>
    </row>
    <row r="85" spans="4:10" ht="15">
      <c r="D85" s="1" t="s">
        <v>246</v>
      </c>
      <c r="E85" s="1">
        <v>7999.56</v>
      </c>
      <c r="F85" s="1">
        <v>7420.65</v>
      </c>
      <c r="G85" s="1"/>
      <c r="H85" s="1">
        <v>6651.75</v>
      </c>
      <c r="I85" s="1"/>
      <c r="J85" s="1">
        <v>8768.46</v>
      </c>
    </row>
    <row r="86" spans="4:10" ht="15">
      <c r="D86" s="9" t="s">
        <v>254</v>
      </c>
      <c r="E86" s="9">
        <v>8768.46</v>
      </c>
      <c r="F86" s="9">
        <v>7420.64</v>
      </c>
      <c r="G86" s="1"/>
      <c r="H86" s="1">
        <v>7268.25</v>
      </c>
      <c r="I86" s="1"/>
      <c r="J86" s="9">
        <v>8920.85</v>
      </c>
    </row>
    <row r="87" spans="4:10" ht="15">
      <c r="D87" s="1" t="s">
        <v>257</v>
      </c>
      <c r="E87" s="1">
        <v>8920.85</v>
      </c>
      <c r="F87" s="1">
        <v>7420.65</v>
      </c>
      <c r="G87" s="1"/>
      <c r="H87" s="1">
        <v>7509.09</v>
      </c>
      <c r="I87" s="1"/>
      <c r="J87" s="1">
        <v>8832.41</v>
      </c>
    </row>
    <row r="88" spans="4:10" ht="15">
      <c r="D88" s="1" t="s">
        <v>261</v>
      </c>
      <c r="E88" s="1">
        <v>8832.41</v>
      </c>
      <c r="F88" s="1">
        <v>7420.64</v>
      </c>
      <c r="G88" s="1"/>
      <c r="H88" s="1">
        <v>8983.19</v>
      </c>
      <c r="I88" s="1"/>
      <c r="J88" s="1">
        <v>7269.86</v>
      </c>
    </row>
    <row r="89" ht="15">
      <c r="H89">
        <f>SUM(H76:H88)</f>
        <v>89010.89</v>
      </c>
    </row>
  </sheetData>
  <sheetProtection/>
  <printOptions/>
  <pageMargins left="1.59" right="0.7086614173228347" top="1.15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90"/>
  <sheetViews>
    <sheetView zoomScale="110" zoomScaleNormal="110" zoomScalePageLayoutView="0" workbookViewId="0" topLeftCell="A6">
      <pane xSplit="4" ySplit="5" topLeftCell="E53" activePane="bottomRight" state="frozen"/>
      <selection pane="topLeft" activeCell="G80" activeCellId="2" sqref="K47 J54 G80:H80"/>
      <selection pane="topRight" activeCell="G80" activeCellId="2" sqref="K47 J54 G80:H80"/>
      <selection pane="bottomLeft" activeCell="G80" activeCellId="2" sqref="K47 J54 G80:H80"/>
      <selection pane="bottomRight" activeCell="G80" activeCellId="2" sqref="K47 J54 G80:H80"/>
    </sheetView>
  </sheetViews>
  <sheetFormatPr defaultColWidth="9.140625" defaultRowHeight="15"/>
  <cols>
    <col min="1" max="1" width="9.7109375" style="0" customWidth="1"/>
    <col min="2" max="2" width="12.140625" style="0" customWidth="1"/>
    <col min="3" max="3" width="14.57421875" style="0" customWidth="1"/>
    <col min="7" max="7" width="15.421875" style="0" customWidth="1"/>
    <col min="8" max="8" width="6.7109375" style="0" customWidth="1"/>
    <col min="10" max="10" width="9.57421875" style="0" customWidth="1"/>
    <col min="11" max="17" width="6.8515625" style="0" customWidth="1"/>
  </cols>
  <sheetData>
    <row r="1" ht="15" hidden="1"/>
    <row r="2" spans="2:4" ht="15">
      <c r="B2" t="s">
        <v>75</v>
      </c>
      <c r="D2" t="str">
        <f>'[1]янв 12'!$F$47</f>
        <v>январь  2012г</v>
      </c>
    </row>
    <row r="3" ht="12.75" customHeight="1"/>
    <row r="4" ht="15" hidden="1"/>
    <row r="5" ht="15" hidden="1"/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266</v>
      </c>
      <c r="B8" s="15">
        <v>37623.42</v>
      </c>
      <c r="C8" s="15">
        <v>26422.32</v>
      </c>
      <c r="D8" s="15">
        <v>20416.96</v>
      </c>
      <c r="E8" s="1"/>
      <c r="F8" s="15">
        <f>D8</f>
        <v>20416.96</v>
      </c>
      <c r="G8" s="15">
        <f>B8+C8-F8</f>
        <v>43628.78</v>
      </c>
      <c r="H8" s="1"/>
    </row>
    <row r="9" spans="1:8" ht="15">
      <c r="A9" s="1" t="s">
        <v>12</v>
      </c>
      <c r="B9" s="15">
        <v>42492.89</v>
      </c>
      <c r="C9" s="15">
        <v>34592.05</v>
      </c>
      <c r="D9" s="15">
        <v>26403.12</v>
      </c>
      <c r="E9" s="1"/>
      <c r="F9" s="15">
        <f>D9</f>
        <v>26403.12</v>
      </c>
      <c r="G9" s="15">
        <f>B9+C9-F9</f>
        <v>50681.82000000001</v>
      </c>
      <c r="H9" s="1"/>
    </row>
    <row r="10" spans="1:8" ht="15">
      <c r="A10" s="1" t="s">
        <v>13</v>
      </c>
      <c r="B10" s="1"/>
      <c r="C10" s="15">
        <v>54202.64</v>
      </c>
      <c r="D10" s="1"/>
      <c r="E10" s="1"/>
      <c r="F10" s="15">
        <f>SUM(F8:F9)</f>
        <v>46820.08</v>
      </c>
      <c r="G10" s="1"/>
      <c r="H10" s="1"/>
    </row>
    <row r="12" ht="0.75" customHeight="1"/>
    <row r="13" ht="15" hidden="1"/>
    <row r="14" ht="15" hidden="1"/>
    <row r="15" spans="1:13" ht="15">
      <c r="A15" s="1" t="s">
        <v>14</v>
      </c>
      <c r="B15" s="1" t="s">
        <v>15</v>
      </c>
      <c r="C15" s="1"/>
      <c r="D15" s="1" t="s">
        <v>268</v>
      </c>
      <c r="E15" s="1"/>
      <c r="F15" s="1"/>
      <c r="G15" s="1"/>
      <c r="H15" s="1" t="s">
        <v>17</v>
      </c>
      <c r="I15" s="1"/>
      <c r="J15" s="1"/>
      <c r="K15" s="1"/>
      <c r="L15" s="1"/>
      <c r="M15" s="1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20</v>
      </c>
      <c r="G16" s="1" t="s">
        <v>21</v>
      </c>
      <c r="H16" s="12" t="s">
        <v>22</v>
      </c>
      <c r="I16" s="1" t="s">
        <v>23</v>
      </c>
      <c r="J16" s="1" t="s">
        <v>24</v>
      </c>
      <c r="K16" s="1" t="s">
        <v>25</v>
      </c>
      <c r="L16" s="1" t="s">
        <v>26</v>
      </c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0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 hidden="1">
      <c r="A21" s="1"/>
      <c r="B21" s="1"/>
      <c r="C21" s="1"/>
      <c r="D21" s="1"/>
      <c r="E21" s="1"/>
      <c r="F21" s="1"/>
      <c r="G21" s="1"/>
      <c r="H21" s="1"/>
      <c r="I21" s="1"/>
      <c r="J21" s="1">
        <v>2</v>
      </c>
      <c r="K21" s="1"/>
      <c r="L21" s="1"/>
      <c r="M21" s="1"/>
    </row>
    <row r="22" spans="1:13" ht="15">
      <c r="A22" s="1"/>
      <c r="B22" s="1" t="s">
        <v>349</v>
      </c>
      <c r="C22" s="1"/>
      <c r="D22" s="1"/>
      <c r="E22" s="1"/>
      <c r="F22" s="1"/>
      <c r="G22" s="15">
        <v>3077.5</v>
      </c>
      <c r="H22" s="1"/>
      <c r="I22" s="1"/>
      <c r="J22" s="1"/>
      <c r="K22" s="1"/>
      <c r="L22" s="15"/>
      <c r="M22" s="1"/>
    </row>
    <row r="23" spans="1:13" ht="15">
      <c r="A23" s="1"/>
      <c r="B23" s="1" t="s">
        <v>269</v>
      </c>
      <c r="C23" s="1"/>
      <c r="D23" s="1"/>
      <c r="E23" s="1"/>
      <c r="F23" s="1"/>
      <c r="G23" s="15">
        <v>64605.6</v>
      </c>
      <c r="H23" s="1"/>
      <c r="I23" s="1"/>
      <c r="J23" s="1"/>
      <c r="K23" s="1"/>
      <c r="L23" s="1"/>
      <c r="M23" s="1"/>
    </row>
    <row r="24" spans="1:13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75" customHeight="1">
      <c r="A25" s="1"/>
      <c r="B25" s="1"/>
      <c r="C25" s="1"/>
      <c r="D25" s="1"/>
      <c r="E25" s="1"/>
      <c r="F25" s="1" t="s">
        <v>32</v>
      </c>
      <c r="G25" s="15">
        <f>SUM(G18:G24)</f>
        <v>67683.1</v>
      </c>
      <c r="H25" s="1"/>
      <c r="I25" s="1"/>
      <c r="J25" s="1"/>
      <c r="K25" s="1"/>
      <c r="L25" s="1"/>
      <c r="M25" s="1"/>
    </row>
    <row r="26" spans="1:13" ht="15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5">
        <v>5170.7</v>
      </c>
      <c r="F27" s="1">
        <v>1.68</v>
      </c>
      <c r="G27" s="16">
        <f>E27*F27</f>
        <v>8686.776</v>
      </c>
      <c r="H27" s="1"/>
      <c r="I27" s="1" t="s">
        <v>32</v>
      </c>
      <c r="J27" s="1"/>
      <c r="K27" s="1"/>
      <c r="L27" s="15">
        <f>SUM(L22:L26)</f>
        <v>0</v>
      </c>
      <c r="M27" s="1"/>
    </row>
    <row r="28" spans="1:13" ht="15">
      <c r="A28" s="1"/>
      <c r="B28" s="1"/>
      <c r="C28" s="1"/>
      <c r="D28" s="1"/>
      <c r="E28" s="15">
        <v>5170.7</v>
      </c>
      <c r="F28" s="1">
        <v>2.22</v>
      </c>
      <c r="G28" s="15">
        <f>E28*F28</f>
        <v>11478.954</v>
      </c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5">
        <v>5170.7</v>
      </c>
      <c r="F29" s="1">
        <v>0.69</v>
      </c>
      <c r="G29" s="16">
        <f>E29*F29</f>
        <v>3567.7829999999994</v>
      </c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5">
        <v>5170.7</v>
      </c>
      <c r="F30" s="1">
        <v>1.14</v>
      </c>
      <c r="G30" s="16">
        <f>E30*F30</f>
        <v>5894.597999999999</v>
      </c>
      <c r="H30" s="1"/>
      <c r="I30" s="1"/>
      <c r="J30" s="1"/>
      <c r="K30" s="1"/>
      <c r="L30" s="1"/>
      <c r="M30" s="1"/>
    </row>
    <row r="31" spans="1:13" ht="15">
      <c r="A31" s="1"/>
      <c r="B31" s="1" t="s">
        <v>264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 t="s">
        <v>42</v>
      </c>
      <c r="C33" s="1"/>
      <c r="D33" s="1"/>
      <c r="E33" s="15">
        <v>5170.7</v>
      </c>
      <c r="F33" s="1">
        <v>0.57</v>
      </c>
      <c r="G33" s="16">
        <f>E33*F33</f>
        <v>2947.2989999999995</v>
      </c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 t="s">
        <v>45</v>
      </c>
      <c r="C36" s="1"/>
      <c r="D36" s="1"/>
      <c r="E36" s="15">
        <v>5170.7</v>
      </c>
      <c r="F36" s="1">
        <v>0.39</v>
      </c>
      <c r="G36" s="16">
        <f>E36*F36</f>
        <v>2016.573</v>
      </c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4.25" customHeight="1">
      <c r="A38" s="1"/>
      <c r="B38" s="1"/>
      <c r="C38" s="1"/>
      <c r="D38" s="1"/>
      <c r="E38" s="1"/>
      <c r="F38" s="3" t="s">
        <v>32</v>
      </c>
      <c r="G38" s="19">
        <f>SUM(G25:G37)</f>
        <v>102275.083</v>
      </c>
      <c r="H38" s="1"/>
      <c r="I38" s="1"/>
      <c r="J38" s="1"/>
      <c r="K38" s="1"/>
      <c r="L38" s="1"/>
      <c r="M38" s="1"/>
    </row>
    <row r="39" spans="1:13" ht="15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ht="15" hidden="1"/>
    <row r="41" ht="15">
      <c r="C41" t="s">
        <v>47</v>
      </c>
    </row>
    <row r="42" ht="14.25" customHeight="1">
      <c r="C42" t="s">
        <v>32</v>
      </c>
    </row>
    <row r="43" ht="15" hidden="1">
      <c r="C43" t="s">
        <v>150</v>
      </c>
    </row>
    <row r="44" spans="5:9" ht="15">
      <c r="E44" s="22" t="s">
        <v>164</v>
      </c>
      <c r="F44" s="22"/>
      <c r="G44" s="22"/>
      <c r="H44" s="22"/>
      <c r="I44" s="22"/>
    </row>
    <row r="45" spans="4:9" ht="15">
      <c r="D45" s="15">
        <v>5170.7</v>
      </c>
      <c r="E45" s="22"/>
      <c r="F45" s="22" t="s">
        <v>163</v>
      </c>
      <c r="G45" s="22"/>
      <c r="H45" s="22" t="str">
        <f>D2</f>
        <v>январь  2012г</v>
      </c>
      <c r="I45" s="22"/>
    </row>
    <row r="46" spans="4:10" ht="15">
      <c r="D46" s="1" t="s">
        <v>48</v>
      </c>
      <c r="E46" s="1" t="s">
        <v>49</v>
      </c>
      <c r="F46" s="1"/>
      <c r="G46" s="1"/>
      <c r="H46" s="1" t="s">
        <v>50</v>
      </c>
      <c r="I46" s="1" t="s">
        <v>51</v>
      </c>
      <c r="J46" s="1"/>
    </row>
    <row r="47" spans="4:10" ht="15">
      <c r="D47" s="6">
        <v>1</v>
      </c>
      <c r="E47" s="7" t="s">
        <v>267</v>
      </c>
      <c r="F47" s="6"/>
      <c r="G47" s="6"/>
      <c r="H47" s="6" t="s">
        <v>53</v>
      </c>
      <c r="I47" s="6"/>
      <c r="J47" s="15">
        <f>C10</f>
        <v>54202.64</v>
      </c>
    </row>
    <row r="48" spans="4:11" ht="15">
      <c r="D48" s="1"/>
      <c r="E48" s="1"/>
      <c r="F48" s="1"/>
      <c r="G48" s="1"/>
      <c r="H48" s="1"/>
      <c r="I48" s="1"/>
      <c r="J48" s="1"/>
      <c r="K48" t="s">
        <v>54</v>
      </c>
    </row>
    <row r="49" spans="4:10" ht="15">
      <c r="D49" s="6">
        <v>2</v>
      </c>
      <c r="E49" s="7" t="s">
        <v>3</v>
      </c>
      <c r="F49" s="6"/>
      <c r="G49" s="6"/>
      <c r="H49" s="6" t="s">
        <v>53</v>
      </c>
      <c r="I49" s="6"/>
      <c r="J49" s="15">
        <f>F10</f>
        <v>46820.08</v>
      </c>
    </row>
    <row r="50" spans="4:10" ht="15">
      <c r="D50" s="1">
        <v>3</v>
      </c>
      <c r="E50" s="1"/>
      <c r="F50" s="1"/>
      <c r="G50" s="1"/>
      <c r="H50" s="1" t="s">
        <v>53</v>
      </c>
      <c r="I50" s="1"/>
      <c r="J50" s="1"/>
    </row>
    <row r="51" spans="4:11" ht="15">
      <c r="D51" s="6">
        <v>4</v>
      </c>
      <c r="E51" s="7" t="s">
        <v>57</v>
      </c>
      <c r="F51" s="6"/>
      <c r="G51" s="6"/>
      <c r="H51" s="7" t="s">
        <v>53</v>
      </c>
      <c r="I51" s="7"/>
      <c r="J51" s="19">
        <f>SUM(J52:J62)</f>
        <v>102275.083</v>
      </c>
      <c r="K51" s="20">
        <f>J51-G38</f>
        <v>0</v>
      </c>
    </row>
    <row r="52" spans="4:10" ht="15">
      <c r="D52" s="8">
        <v>1.68</v>
      </c>
      <c r="E52" s="9" t="s">
        <v>165</v>
      </c>
      <c r="F52" s="9" t="s">
        <v>166</v>
      </c>
      <c r="G52" s="9"/>
      <c r="H52" s="1" t="s">
        <v>53</v>
      </c>
      <c r="I52" s="1"/>
      <c r="J52" s="16">
        <f>G27</f>
        <v>8686.776</v>
      </c>
    </row>
    <row r="53" spans="4:10" ht="15">
      <c r="D53" s="8">
        <v>2.22</v>
      </c>
      <c r="E53" s="9" t="s">
        <v>167</v>
      </c>
      <c r="F53" s="9"/>
      <c r="G53" s="9"/>
      <c r="H53" s="1" t="s">
        <v>53</v>
      </c>
      <c r="I53" s="1"/>
      <c r="J53" s="1"/>
    </row>
    <row r="54" spans="4:10" ht="15">
      <c r="D54" s="8"/>
      <c r="E54" s="9" t="s">
        <v>168</v>
      </c>
      <c r="F54" s="9"/>
      <c r="G54" s="9"/>
      <c r="H54" s="1" t="s">
        <v>53</v>
      </c>
      <c r="I54" s="1"/>
      <c r="J54" s="15">
        <f>G28</f>
        <v>11478.954</v>
      </c>
    </row>
    <row r="55" spans="4:10" ht="15">
      <c r="D55" s="8">
        <v>0.69</v>
      </c>
      <c r="E55" s="9" t="s">
        <v>169</v>
      </c>
      <c r="F55" s="9"/>
      <c r="G55" s="9"/>
      <c r="H55" s="1" t="s">
        <v>61</v>
      </c>
      <c r="I55" s="1"/>
      <c r="J55" s="1"/>
    </row>
    <row r="56" spans="4:10" ht="15">
      <c r="D56" s="8"/>
      <c r="E56" s="9" t="s">
        <v>170</v>
      </c>
      <c r="F56" s="9"/>
      <c r="G56" s="9"/>
      <c r="H56" s="1" t="s">
        <v>61</v>
      </c>
      <c r="I56" s="1"/>
      <c r="J56" s="16">
        <f>G29</f>
        <v>3567.7829999999994</v>
      </c>
    </row>
    <row r="57" spans="4:10" ht="15">
      <c r="D57" s="8">
        <v>1.14</v>
      </c>
      <c r="E57" s="9" t="s">
        <v>171</v>
      </c>
      <c r="F57" s="9"/>
      <c r="G57" s="9"/>
      <c r="H57" s="1" t="s">
        <v>53</v>
      </c>
      <c r="I57" s="1"/>
      <c r="J57" s="1"/>
    </row>
    <row r="58" spans="4:10" ht="15">
      <c r="D58" s="8"/>
      <c r="E58" s="9" t="s">
        <v>172</v>
      </c>
      <c r="F58" s="9"/>
      <c r="G58" s="9" t="s">
        <v>173</v>
      </c>
      <c r="H58" s="1" t="s">
        <v>53</v>
      </c>
      <c r="I58" s="1"/>
      <c r="J58" s="16">
        <f>G30</f>
        <v>5894.597999999999</v>
      </c>
    </row>
    <row r="59" spans="4:10" ht="15">
      <c r="D59" s="8">
        <v>0.57</v>
      </c>
      <c r="E59" s="9" t="s">
        <v>169</v>
      </c>
      <c r="F59" s="9"/>
      <c r="G59" s="9"/>
      <c r="H59" s="1"/>
      <c r="I59" s="1"/>
      <c r="J59" s="1"/>
    </row>
    <row r="60" spans="4:10" ht="15">
      <c r="D60" s="8"/>
      <c r="E60" s="9" t="s">
        <v>174</v>
      </c>
      <c r="F60" s="9"/>
      <c r="G60" s="9"/>
      <c r="H60" s="1"/>
      <c r="I60" s="1"/>
      <c r="J60" s="16">
        <f>G33</f>
        <v>2947.2989999999995</v>
      </c>
    </row>
    <row r="61" spans="4:10" ht="15">
      <c r="D61" s="8">
        <v>0.39</v>
      </c>
      <c r="E61" s="9" t="s">
        <v>175</v>
      </c>
      <c r="F61" s="9"/>
      <c r="G61" s="9"/>
      <c r="H61" s="1"/>
      <c r="I61" s="1"/>
      <c r="J61" s="16">
        <f>G36</f>
        <v>2016.573</v>
      </c>
    </row>
    <row r="62" spans="4:10" ht="15">
      <c r="D62" s="6">
        <v>5.11</v>
      </c>
      <c r="E62" s="7" t="s">
        <v>65</v>
      </c>
      <c r="F62" s="6"/>
      <c r="G62" s="6"/>
      <c r="H62" s="6" t="s">
        <v>53</v>
      </c>
      <c r="I62" s="6"/>
      <c r="J62" s="15">
        <f>SUM(J63:J64)</f>
        <v>67683.1</v>
      </c>
    </row>
    <row r="63" spans="4:14" ht="15">
      <c r="D63" s="1"/>
      <c r="E63" s="1" t="s">
        <v>349</v>
      </c>
      <c r="F63" s="1"/>
      <c r="G63" s="1"/>
      <c r="H63" s="1"/>
      <c r="I63" s="1"/>
      <c r="J63" s="15">
        <v>3077.5</v>
      </c>
      <c r="N63">
        <f>J63/1.231</f>
        <v>2500</v>
      </c>
    </row>
    <row r="64" spans="4:10" ht="15">
      <c r="D64" s="1"/>
      <c r="E64" s="1" t="s">
        <v>270</v>
      </c>
      <c r="F64" s="1"/>
      <c r="G64" s="1"/>
      <c r="H64" s="1"/>
      <c r="I64" s="1"/>
      <c r="J64" s="15">
        <v>64605.6</v>
      </c>
    </row>
    <row r="65" spans="4:10" ht="15">
      <c r="D65" s="1"/>
      <c r="E65" s="1" t="s">
        <v>273</v>
      </c>
      <c r="F65" s="1"/>
      <c r="G65" s="1"/>
      <c r="H65" s="1" t="s">
        <v>53</v>
      </c>
      <c r="I65" s="1"/>
      <c r="J65" s="12"/>
    </row>
    <row r="66" spans="4:10" ht="15">
      <c r="D66" s="1"/>
      <c r="E66" s="1"/>
      <c r="F66" s="1"/>
      <c r="G66" s="1"/>
      <c r="H66" s="1" t="s">
        <v>53</v>
      </c>
      <c r="I66" s="10" t="s">
        <v>252</v>
      </c>
      <c r="J66" s="15">
        <v>61552.82</v>
      </c>
    </row>
    <row r="67" spans="4:10" ht="15">
      <c r="D67" s="1" t="s">
        <v>276</v>
      </c>
      <c r="E67" s="1" t="s">
        <v>68</v>
      </c>
      <c r="F67" s="1"/>
      <c r="G67" s="1"/>
      <c r="H67" s="1"/>
      <c r="I67" s="10"/>
      <c r="J67" s="18">
        <f>H90</f>
        <v>95017.76</v>
      </c>
    </row>
    <row r="68" spans="4:10" ht="15">
      <c r="D68" s="1"/>
      <c r="E68" s="1" t="s">
        <v>274</v>
      </c>
      <c r="F68" s="1"/>
      <c r="G68" s="1"/>
      <c r="H68" s="1" t="s">
        <v>53</v>
      </c>
      <c r="I68" s="10"/>
      <c r="J68" s="16">
        <f>декаб2011г!J72</f>
        <v>57709.7</v>
      </c>
    </row>
    <row r="69" spans="4:10" ht="15">
      <c r="D69" s="1"/>
      <c r="E69" s="1" t="s">
        <v>70</v>
      </c>
      <c r="F69" s="1"/>
      <c r="G69" s="1"/>
      <c r="H69" s="1" t="s">
        <v>53</v>
      </c>
      <c r="I69" s="10"/>
      <c r="J69" s="1"/>
    </row>
    <row r="70" spans="4:10" ht="15">
      <c r="D70" s="1"/>
      <c r="E70" s="1"/>
      <c r="F70" s="1"/>
      <c r="G70" s="1"/>
      <c r="H70" s="1" t="s">
        <v>53</v>
      </c>
      <c r="I70" s="10"/>
      <c r="J70" s="1"/>
    </row>
    <row r="71" spans="4:10" ht="15">
      <c r="D71" s="1"/>
      <c r="E71" s="1" t="s">
        <v>71</v>
      </c>
      <c r="F71" s="1"/>
      <c r="G71" s="1"/>
      <c r="H71" s="1" t="s">
        <v>53</v>
      </c>
      <c r="I71" s="10"/>
      <c r="J71" s="1"/>
    </row>
    <row r="72" spans="4:10" ht="15">
      <c r="D72" s="3"/>
      <c r="E72" s="3" t="s">
        <v>275</v>
      </c>
      <c r="F72" s="3"/>
      <c r="G72" s="3"/>
      <c r="H72" s="3" t="s">
        <v>53</v>
      </c>
      <c r="I72" s="21"/>
      <c r="J72" s="19">
        <f>J68+J49-J51</f>
        <v>2254.697</v>
      </c>
    </row>
    <row r="73" ht="15">
      <c r="F73" t="s">
        <v>73</v>
      </c>
    </row>
    <row r="74" ht="15">
      <c r="F74" t="s">
        <v>74</v>
      </c>
    </row>
    <row r="75" spans="4:10" ht="15">
      <c r="D75" s="1" t="s">
        <v>144</v>
      </c>
      <c r="E75" s="1" t="s">
        <v>145</v>
      </c>
      <c r="F75" s="1" t="s">
        <v>146</v>
      </c>
      <c r="G75" s="1"/>
      <c r="H75" s="1" t="s">
        <v>147</v>
      </c>
      <c r="I75" s="1"/>
      <c r="J75" s="1" t="s">
        <v>149</v>
      </c>
    </row>
    <row r="76" spans="4:10" ht="15">
      <c r="D76" s="1" t="s">
        <v>148</v>
      </c>
      <c r="E76" s="1"/>
      <c r="F76" s="1">
        <v>7324.65</v>
      </c>
      <c r="G76" s="1"/>
      <c r="H76" s="1">
        <v>3982.06</v>
      </c>
      <c r="I76" s="1"/>
      <c r="J76" s="1">
        <v>3342.59</v>
      </c>
    </row>
    <row r="77" spans="4:10" ht="15">
      <c r="D77" s="1" t="s">
        <v>160</v>
      </c>
      <c r="E77" s="1">
        <v>3342.59</v>
      </c>
      <c r="F77" s="1">
        <v>7324.65</v>
      </c>
      <c r="G77" s="1"/>
      <c r="H77" s="1">
        <v>5900.2</v>
      </c>
      <c r="I77" s="1"/>
      <c r="J77" s="1">
        <v>4767.04</v>
      </c>
    </row>
    <row r="78" spans="4:10" ht="15">
      <c r="D78" s="1" t="s">
        <v>179</v>
      </c>
      <c r="E78" s="1">
        <v>4767.04</v>
      </c>
      <c r="F78" s="1">
        <v>7421.55</v>
      </c>
      <c r="G78" s="1"/>
      <c r="H78" s="1">
        <v>6348.88</v>
      </c>
      <c r="I78" s="1"/>
      <c r="J78" s="1">
        <v>5839.71</v>
      </c>
    </row>
    <row r="79" spans="4:10" ht="15">
      <c r="D79" s="1" t="s">
        <v>198</v>
      </c>
      <c r="E79" s="1">
        <v>5839.71</v>
      </c>
      <c r="F79" s="1">
        <v>7421.55</v>
      </c>
      <c r="G79" s="1"/>
      <c r="H79" s="1">
        <v>7117.64</v>
      </c>
      <c r="I79" s="1"/>
      <c r="J79" s="1">
        <v>6143.42</v>
      </c>
    </row>
    <row r="80" spans="4:10" ht="15">
      <c r="D80" s="1" t="s">
        <v>201</v>
      </c>
      <c r="E80" s="1">
        <v>6143.42</v>
      </c>
      <c r="F80" s="1">
        <v>7421.55</v>
      </c>
      <c r="G80" s="1"/>
      <c r="H80" s="1">
        <v>7062.57</v>
      </c>
      <c r="I80" s="1"/>
      <c r="J80" s="1">
        <v>6502.4</v>
      </c>
    </row>
    <row r="81" spans="4:10" ht="15">
      <c r="D81" s="1" t="s">
        <v>209</v>
      </c>
      <c r="E81" s="1">
        <v>6502.4</v>
      </c>
      <c r="F81" s="1">
        <v>7421.55</v>
      </c>
      <c r="G81" s="1"/>
      <c r="H81" s="1">
        <v>6647.99</v>
      </c>
      <c r="I81" s="1"/>
      <c r="J81" s="1">
        <v>7275.97</v>
      </c>
    </row>
    <row r="82" spans="4:10" ht="15">
      <c r="D82" s="1" t="s">
        <v>222</v>
      </c>
      <c r="E82" s="1">
        <v>7275.97</v>
      </c>
      <c r="F82" s="1">
        <v>7421.56</v>
      </c>
      <c r="G82" s="1"/>
      <c r="H82" s="1">
        <v>6434.89</v>
      </c>
      <c r="I82" s="1"/>
      <c r="J82" s="1">
        <v>8262.64</v>
      </c>
    </row>
    <row r="83" spans="4:10" ht="15">
      <c r="D83" s="1" t="s">
        <v>230</v>
      </c>
      <c r="E83" s="1">
        <v>8262.64</v>
      </c>
      <c r="F83" s="1">
        <v>7420.85</v>
      </c>
      <c r="G83" s="1"/>
      <c r="H83" s="1">
        <v>6633.19</v>
      </c>
      <c r="I83" s="1"/>
      <c r="J83" s="1">
        <v>9050.1</v>
      </c>
    </row>
    <row r="84" spans="4:10" ht="15">
      <c r="D84" s="1" t="s">
        <v>240</v>
      </c>
      <c r="E84" s="1">
        <v>9050.1</v>
      </c>
      <c r="F84" s="1">
        <v>7420.65</v>
      </c>
      <c r="G84" s="1"/>
      <c r="H84" s="1">
        <v>8471.19</v>
      </c>
      <c r="I84" s="1"/>
      <c r="J84" s="1">
        <v>7999.56</v>
      </c>
    </row>
    <row r="85" spans="4:10" ht="15">
      <c r="D85" s="1" t="s">
        <v>246</v>
      </c>
      <c r="E85" s="1">
        <v>7999.56</v>
      </c>
      <c r="F85" s="1">
        <v>7420.65</v>
      </c>
      <c r="G85" s="1"/>
      <c r="H85" s="1">
        <v>6651.75</v>
      </c>
      <c r="I85" s="1"/>
      <c r="J85" s="1">
        <v>8768.46</v>
      </c>
    </row>
    <row r="86" spans="4:10" ht="15">
      <c r="D86" s="9" t="s">
        <v>254</v>
      </c>
      <c r="E86" s="9">
        <v>8768.46</v>
      </c>
      <c r="F86" s="9">
        <v>7420.64</v>
      </c>
      <c r="G86" s="1"/>
      <c r="H86" s="1">
        <v>7268.25</v>
      </c>
      <c r="I86" s="1"/>
      <c r="J86" s="9">
        <v>8920.85</v>
      </c>
    </row>
    <row r="87" spans="4:10" ht="15">
      <c r="D87" s="1" t="s">
        <v>257</v>
      </c>
      <c r="E87" s="1">
        <v>8920.85</v>
      </c>
      <c r="F87" s="1">
        <v>7420.65</v>
      </c>
      <c r="G87" s="1"/>
      <c r="H87" s="1">
        <v>7509.09</v>
      </c>
      <c r="I87" s="1"/>
      <c r="J87" s="1">
        <v>8832.41</v>
      </c>
    </row>
    <row r="88" spans="4:10" ht="15">
      <c r="D88" s="1" t="s">
        <v>261</v>
      </c>
      <c r="E88" s="1">
        <v>8832.41</v>
      </c>
      <c r="F88" s="1">
        <v>7420.64</v>
      </c>
      <c r="G88" s="1"/>
      <c r="H88" s="1">
        <v>8983.19</v>
      </c>
      <c r="I88" s="1"/>
      <c r="J88" s="1">
        <v>7269.86</v>
      </c>
    </row>
    <row r="89" spans="4:10" ht="15">
      <c r="D89" s="15" t="s">
        <v>265</v>
      </c>
      <c r="E89" s="15">
        <f>J88</f>
        <v>7269.86</v>
      </c>
      <c r="F89" s="15">
        <v>7420.65</v>
      </c>
      <c r="G89" s="15"/>
      <c r="H89" s="15">
        <v>6006.87</v>
      </c>
      <c r="I89" s="15"/>
      <c r="J89" s="15">
        <f>E89+F89-H89</f>
        <v>8683.64</v>
      </c>
    </row>
    <row r="90" ht="15">
      <c r="H90" s="17">
        <f>SUM(H76:H89)</f>
        <v>95017.76</v>
      </c>
    </row>
  </sheetData>
  <sheetProtection/>
  <printOptions/>
  <pageMargins left="1.56" right="0" top="0.5511811023622047" bottom="0.15748031496062992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91"/>
  <sheetViews>
    <sheetView zoomScalePageLayoutView="0" workbookViewId="0" topLeftCell="A43">
      <selection activeCell="G80" activeCellId="2" sqref="K47 J54 G80:H80"/>
    </sheetView>
  </sheetViews>
  <sheetFormatPr defaultColWidth="9.140625" defaultRowHeight="15"/>
  <cols>
    <col min="1" max="1" width="9.7109375" style="0" customWidth="1"/>
    <col min="2" max="2" width="12.140625" style="0" customWidth="1"/>
    <col min="3" max="3" width="14.57421875" style="0" customWidth="1"/>
    <col min="7" max="7" width="16.7109375" style="0" customWidth="1"/>
    <col min="10" max="10" width="9.57421875" style="0" customWidth="1"/>
    <col min="11" max="17" width="6.8515625" style="0" customWidth="1"/>
  </cols>
  <sheetData>
    <row r="2" spans="2:4" ht="15">
      <c r="B2" t="s">
        <v>75</v>
      </c>
      <c r="D2" t="str">
        <f>'[1]янв 12'!$F$47</f>
        <v>январь  2012г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266</v>
      </c>
      <c r="B8" s="15">
        <v>43628.78</v>
      </c>
      <c r="C8" s="15">
        <v>26422.32</v>
      </c>
      <c r="D8" s="15">
        <v>30216.74</v>
      </c>
      <c r="E8" s="1"/>
      <c r="F8" s="15">
        <f>D8</f>
        <v>30216.74</v>
      </c>
      <c r="G8" s="15">
        <f>B8+C8-F8</f>
        <v>39834.36</v>
      </c>
      <c r="H8" s="1"/>
    </row>
    <row r="9" spans="1:8" ht="15">
      <c r="A9" s="1" t="s">
        <v>12</v>
      </c>
      <c r="B9" s="15">
        <v>50681.82</v>
      </c>
      <c r="C9" s="15">
        <v>34592.05</v>
      </c>
      <c r="D9" s="15">
        <v>38826.04</v>
      </c>
      <c r="E9" s="1"/>
      <c r="F9" s="15">
        <f>D9</f>
        <v>38826.04</v>
      </c>
      <c r="G9" s="15">
        <f>B9+C9-F9</f>
        <v>46447.829999999994</v>
      </c>
      <c r="H9" s="1"/>
    </row>
    <row r="10" spans="1:8" ht="15">
      <c r="A10" s="1" t="s">
        <v>13</v>
      </c>
      <c r="B10" s="1"/>
      <c r="C10" s="15">
        <v>54202.64</v>
      </c>
      <c r="D10" s="1"/>
      <c r="E10" s="1"/>
      <c r="F10" s="15">
        <f>SUM(F8:F9)</f>
        <v>69042.78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268</v>
      </c>
      <c r="E15" s="1"/>
      <c r="F15" s="1"/>
      <c r="G15" s="1"/>
      <c r="H15" s="1" t="s">
        <v>17</v>
      </c>
      <c r="I15" s="1"/>
      <c r="J15" s="1"/>
      <c r="K15" s="1"/>
      <c r="L15" s="1"/>
      <c r="M15" s="1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20</v>
      </c>
      <c r="G16" s="1" t="s">
        <v>21</v>
      </c>
      <c r="H16" s="12" t="s">
        <v>22</v>
      </c>
      <c r="I16" s="1" t="s">
        <v>23</v>
      </c>
      <c r="J16" s="1" t="s">
        <v>24</v>
      </c>
      <c r="K16" s="1" t="s">
        <v>25</v>
      </c>
      <c r="L16" s="1" t="s">
        <v>26</v>
      </c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>
        <v>2</v>
      </c>
      <c r="K21" s="1"/>
      <c r="L21" s="1"/>
      <c r="M21" s="1"/>
    </row>
    <row r="22" spans="1:13" ht="15">
      <c r="A22" s="1"/>
      <c r="B22" s="1" t="s">
        <v>349</v>
      </c>
      <c r="C22" s="1"/>
      <c r="D22" s="1"/>
      <c r="E22" s="1"/>
      <c r="F22" s="1"/>
      <c r="G22" s="15">
        <v>3077.5</v>
      </c>
      <c r="H22" s="1" t="s">
        <v>44</v>
      </c>
      <c r="I22" s="1"/>
      <c r="J22" s="1"/>
      <c r="K22" s="1"/>
      <c r="L22" s="15"/>
      <c r="M22" s="1"/>
    </row>
    <row r="23" spans="1:13" ht="15">
      <c r="A23" s="1"/>
      <c r="B23" s="1"/>
      <c r="C23" s="1"/>
      <c r="D23" s="1"/>
      <c r="E23" s="1"/>
      <c r="F23" s="1"/>
      <c r="G23" s="15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 t="s">
        <v>32</v>
      </c>
      <c r="G25" s="15">
        <f>SUM(G18:G24)</f>
        <v>3077.5</v>
      </c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5">
        <v>5170.7</v>
      </c>
      <c r="F27" s="1">
        <v>1.68</v>
      </c>
      <c r="G27" s="16">
        <f>E27*F27</f>
        <v>8686.776</v>
      </c>
      <c r="H27" s="1"/>
      <c r="I27" s="1" t="s">
        <v>32</v>
      </c>
      <c r="J27" s="1"/>
      <c r="K27" s="1"/>
      <c r="L27" s="15"/>
      <c r="M27" s="1"/>
    </row>
    <row r="28" spans="1:13" ht="15">
      <c r="A28" s="1"/>
      <c r="B28" s="1"/>
      <c r="C28" s="1"/>
      <c r="D28" s="1"/>
      <c r="E28" s="15">
        <v>5170.7</v>
      </c>
      <c r="F28" s="1">
        <v>2.22</v>
      </c>
      <c r="G28" s="15">
        <f>E28*F28</f>
        <v>11478.954</v>
      </c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5">
        <v>5170.7</v>
      </c>
      <c r="F29" s="1">
        <v>0.69</v>
      </c>
      <c r="G29" s="16">
        <f>E29*F29</f>
        <v>3567.7829999999994</v>
      </c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5">
        <v>5170.7</v>
      </c>
      <c r="F30" s="1">
        <v>1.14</v>
      </c>
      <c r="G30" s="16">
        <f>E30*F30</f>
        <v>5894.597999999999</v>
      </c>
      <c r="H30" s="1"/>
      <c r="I30" s="1"/>
      <c r="J30" s="1"/>
      <c r="K30" s="1"/>
      <c r="L30" s="1"/>
      <c r="M30" s="1"/>
    </row>
    <row r="31" spans="1:13" ht="15">
      <c r="A31" s="1"/>
      <c r="B31" s="1" t="s">
        <v>264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 t="s">
        <v>42</v>
      </c>
      <c r="C33" s="1"/>
      <c r="D33" s="1"/>
      <c r="E33" s="15">
        <v>5170.7</v>
      </c>
      <c r="F33" s="1">
        <v>0.57</v>
      </c>
      <c r="G33" s="16">
        <f>E33*F33</f>
        <v>2947.2989999999995</v>
      </c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 t="s">
        <v>45</v>
      </c>
      <c r="C36" s="1"/>
      <c r="D36" s="1"/>
      <c r="E36" s="15">
        <v>5170.7</v>
      </c>
      <c r="F36" s="1">
        <v>0.39</v>
      </c>
      <c r="G36" s="16">
        <f>E36*F36</f>
        <v>2016.573</v>
      </c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3" t="s">
        <v>32</v>
      </c>
      <c r="G38" s="19">
        <f>SUM(G25:G37)</f>
        <v>37669.48299999999</v>
      </c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1" ht="15">
      <c r="C41" t="s">
        <v>47</v>
      </c>
    </row>
    <row r="42" ht="15">
      <c r="C42" t="s">
        <v>32</v>
      </c>
    </row>
    <row r="43" ht="15">
      <c r="C43" t="s">
        <v>150</v>
      </c>
    </row>
    <row r="44" ht="15">
      <c r="E44" t="s">
        <v>164</v>
      </c>
    </row>
    <row r="45" spans="4:8" ht="15">
      <c r="D45" s="15">
        <v>5170.7</v>
      </c>
      <c r="F45" t="s">
        <v>163</v>
      </c>
      <c r="H45" t="s">
        <v>272</v>
      </c>
    </row>
    <row r="46" spans="4:10" ht="15">
      <c r="D46" s="1" t="s">
        <v>48</v>
      </c>
      <c r="E46" s="1" t="s">
        <v>49</v>
      </c>
      <c r="F46" s="1"/>
      <c r="G46" s="1"/>
      <c r="H46" s="1" t="s">
        <v>50</v>
      </c>
      <c r="I46" s="1" t="s">
        <v>51</v>
      </c>
      <c r="J46" s="1"/>
    </row>
    <row r="47" spans="4:10" ht="15">
      <c r="D47" s="6">
        <v>1</v>
      </c>
      <c r="E47" s="7" t="s">
        <v>267</v>
      </c>
      <c r="F47" s="6"/>
      <c r="G47" s="6"/>
      <c r="H47" s="6" t="s">
        <v>53</v>
      </c>
      <c r="I47" s="6"/>
      <c r="J47" s="15">
        <f>C10</f>
        <v>54202.64</v>
      </c>
    </row>
    <row r="48" spans="4:11" ht="15">
      <c r="D48" s="1"/>
      <c r="E48" s="1"/>
      <c r="F48" s="1"/>
      <c r="G48" s="1"/>
      <c r="H48" s="1"/>
      <c r="I48" s="1"/>
      <c r="J48" s="1"/>
      <c r="K48" t="s">
        <v>54</v>
      </c>
    </row>
    <row r="49" spans="4:10" ht="15">
      <c r="D49" s="6">
        <v>2</v>
      </c>
      <c r="E49" s="7" t="s">
        <v>3</v>
      </c>
      <c r="F49" s="6"/>
      <c r="G49" s="6"/>
      <c r="H49" s="6" t="s">
        <v>53</v>
      </c>
      <c r="I49" s="6"/>
      <c r="J49" s="15">
        <f>F10</f>
        <v>69042.78</v>
      </c>
    </row>
    <row r="50" spans="4:10" ht="15">
      <c r="D50" s="1">
        <v>3</v>
      </c>
      <c r="E50" s="1"/>
      <c r="F50" s="1"/>
      <c r="G50" s="1"/>
      <c r="H50" s="1" t="s">
        <v>53</v>
      </c>
      <c r="I50" s="1"/>
      <c r="J50" s="1"/>
    </row>
    <row r="51" spans="4:11" ht="15">
      <c r="D51" s="6">
        <v>4</v>
      </c>
      <c r="E51" s="7" t="s">
        <v>57</v>
      </c>
      <c r="F51" s="6"/>
      <c r="G51" s="6"/>
      <c r="H51" s="7" t="s">
        <v>53</v>
      </c>
      <c r="I51" s="7"/>
      <c r="J51" s="19">
        <f>SUM(J52:J62)</f>
        <v>37669.48299999999</v>
      </c>
      <c r="K51" s="20">
        <f>J51-G38</f>
        <v>0</v>
      </c>
    </row>
    <row r="52" spans="4:10" ht="15">
      <c r="D52" s="8">
        <v>1.68</v>
      </c>
      <c r="E52" s="9" t="s">
        <v>165</v>
      </c>
      <c r="F52" s="9" t="s">
        <v>166</v>
      </c>
      <c r="G52" s="9"/>
      <c r="H52" s="1" t="s">
        <v>53</v>
      </c>
      <c r="I52" s="1"/>
      <c r="J52" s="16">
        <f>G27</f>
        <v>8686.776</v>
      </c>
    </row>
    <row r="53" spans="4:10" ht="15">
      <c r="D53" s="8">
        <v>2.22</v>
      </c>
      <c r="E53" s="9" t="s">
        <v>167</v>
      </c>
      <c r="F53" s="9"/>
      <c r="G53" s="9"/>
      <c r="H53" s="1" t="s">
        <v>53</v>
      </c>
      <c r="I53" s="1"/>
      <c r="J53" s="1"/>
    </row>
    <row r="54" spans="4:10" ht="15">
      <c r="D54" s="8"/>
      <c r="E54" s="9" t="s">
        <v>168</v>
      </c>
      <c r="F54" s="9"/>
      <c r="G54" s="9"/>
      <c r="H54" s="1" t="s">
        <v>53</v>
      </c>
      <c r="I54" s="1"/>
      <c r="J54" s="15">
        <f>G28</f>
        <v>11478.954</v>
      </c>
    </row>
    <row r="55" spans="4:10" ht="15">
      <c r="D55" s="8">
        <v>0.69</v>
      </c>
      <c r="E55" s="9" t="s">
        <v>169</v>
      </c>
      <c r="F55" s="9"/>
      <c r="G55" s="9"/>
      <c r="H55" s="1" t="s">
        <v>61</v>
      </c>
      <c r="I55" s="1"/>
      <c r="J55" s="1"/>
    </row>
    <row r="56" spans="4:10" ht="15">
      <c r="D56" s="8"/>
      <c r="E56" s="9" t="s">
        <v>170</v>
      </c>
      <c r="F56" s="9"/>
      <c r="G56" s="9"/>
      <c r="H56" s="1" t="s">
        <v>61</v>
      </c>
      <c r="I56" s="1"/>
      <c r="J56" s="16">
        <f>G29</f>
        <v>3567.7829999999994</v>
      </c>
    </row>
    <row r="57" spans="4:10" ht="15">
      <c r="D57" s="8">
        <v>1.14</v>
      </c>
      <c r="E57" s="9" t="s">
        <v>171</v>
      </c>
      <c r="F57" s="9"/>
      <c r="G57" s="9"/>
      <c r="H57" s="1" t="s">
        <v>53</v>
      </c>
      <c r="I57" s="1"/>
      <c r="J57" s="1"/>
    </row>
    <row r="58" spans="4:10" ht="15">
      <c r="D58" s="8"/>
      <c r="E58" s="9" t="s">
        <v>172</v>
      </c>
      <c r="F58" s="9"/>
      <c r="G58" s="9" t="s">
        <v>173</v>
      </c>
      <c r="H58" s="1" t="s">
        <v>53</v>
      </c>
      <c r="I58" s="1"/>
      <c r="J58" s="16">
        <f>G30</f>
        <v>5894.597999999999</v>
      </c>
    </row>
    <row r="59" spans="4:10" ht="15">
      <c r="D59" s="8">
        <v>0.57</v>
      </c>
      <c r="E59" s="9" t="s">
        <v>169</v>
      </c>
      <c r="F59" s="9"/>
      <c r="G59" s="9"/>
      <c r="H59" s="1"/>
      <c r="I59" s="1"/>
      <c r="J59" s="1"/>
    </row>
    <row r="60" spans="4:10" ht="15">
      <c r="D60" s="8"/>
      <c r="E60" s="9" t="s">
        <v>174</v>
      </c>
      <c r="F60" s="9"/>
      <c r="G60" s="9"/>
      <c r="H60" s="1"/>
      <c r="I60" s="1"/>
      <c r="J60" s="16">
        <f>G33</f>
        <v>2947.2989999999995</v>
      </c>
    </row>
    <row r="61" spans="4:10" ht="15">
      <c r="D61" s="8">
        <v>0.39</v>
      </c>
      <c r="E61" s="9" t="s">
        <v>175</v>
      </c>
      <c r="F61" s="9"/>
      <c r="G61" s="9"/>
      <c r="H61" s="1"/>
      <c r="I61" s="1"/>
      <c r="J61" s="16">
        <f>G36</f>
        <v>2016.573</v>
      </c>
    </row>
    <row r="62" spans="4:10" ht="15">
      <c r="D62" s="6">
        <v>5.11</v>
      </c>
      <c r="E62" s="7" t="s">
        <v>65</v>
      </c>
      <c r="F62" s="6"/>
      <c r="G62" s="6"/>
      <c r="H62" s="6" t="s">
        <v>53</v>
      </c>
      <c r="I62" s="6"/>
      <c r="J62" s="15">
        <f>SUM(J63:J64)</f>
        <v>3077.5</v>
      </c>
    </row>
    <row r="63" spans="4:14" ht="15">
      <c r="D63" s="1"/>
      <c r="E63" s="1" t="s">
        <v>349</v>
      </c>
      <c r="F63" s="1"/>
      <c r="G63" s="1"/>
      <c r="H63" s="1"/>
      <c r="I63" s="1"/>
      <c r="J63" s="15">
        <v>3077.5</v>
      </c>
      <c r="L63">
        <v>1846.5</v>
      </c>
      <c r="N63">
        <f>J63/1.231</f>
        <v>2500</v>
      </c>
    </row>
    <row r="64" spans="4:10" ht="15">
      <c r="D64" s="1"/>
      <c r="E64" s="1"/>
      <c r="F64" s="1"/>
      <c r="G64" s="1"/>
      <c r="H64" s="1"/>
      <c r="I64" s="1"/>
      <c r="J64" s="15"/>
    </row>
    <row r="65" spans="4:10" ht="15">
      <c r="D65" s="1"/>
      <c r="E65" s="1" t="s">
        <v>273</v>
      </c>
      <c r="F65" s="1"/>
      <c r="G65" s="1"/>
      <c r="H65" s="1" t="s">
        <v>53</v>
      </c>
      <c r="I65" s="1"/>
      <c r="J65" s="12"/>
    </row>
    <row r="66" spans="4:10" ht="15">
      <c r="D66" s="1"/>
      <c r="E66" s="1"/>
      <c r="F66" s="1"/>
      <c r="G66" s="1"/>
      <c r="H66" s="1" t="s">
        <v>53</v>
      </c>
      <c r="I66" s="10" t="s">
        <v>252</v>
      </c>
      <c r="J66" s="15">
        <v>61552.82</v>
      </c>
    </row>
    <row r="67" spans="4:10" ht="15">
      <c r="D67" s="1" t="s">
        <v>276</v>
      </c>
      <c r="E67" s="1" t="s">
        <v>68</v>
      </c>
      <c r="F67" s="1"/>
      <c r="G67" s="1"/>
      <c r="H67" s="1"/>
      <c r="I67" s="10"/>
      <c r="J67" s="18">
        <v>102974.2</v>
      </c>
    </row>
    <row r="68" spans="4:10" ht="15">
      <c r="D68" s="1"/>
      <c r="E68" s="1" t="s">
        <v>274</v>
      </c>
      <c r="F68" s="1"/>
      <c r="G68" s="1"/>
      <c r="H68" s="1" t="s">
        <v>53</v>
      </c>
      <c r="I68" s="10"/>
      <c r="J68" s="16">
        <v>2254.7</v>
      </c>
    </row>
    <row r="69" spans="4:10" ht="15">
      <c r="D69" s="1"/>
      <c r="E69" s="1" t="s">
        <v>70</v>
      </c>
      <c r="F69" s="1"/>
      <c r="G69" s="1"/>
      <c r="H69" s="1" t="s">
        <v>53</v>
      </c>
      <c r="I69" s="10"/>
      <c r="J69" s="1"/>
    </row>
    <row r="70" spans="4:10" ht="15">
      <c r="D70" s="1"/>
      <c r="E70" s="1"/>
      <c r="F70" s="1"/>
      <c r="G70" s="1"/>
      <c r="H70" s="1" t="s">
        <v>53</v>
      </c>
      <c r="I70" s="10"/>
      <c r="J70" s="1"/>
    </row>
    <row r="71" spans="4:10" ht="15">
      <c r="D71" s="1"/>
      <c r="E71" s="1" t="s">
        <v>71</v>
      </c>
      <c r="F71" s="1"/>
      <c r="G71" s="1"/>
      <c r="H71" s="1" t="s">
        <v>53</v>
      </c>
      <c r="I71" s="10"/>
      <c r="J71" s="1"/>
    </row>
    <row r="72" spans="4:10" ht="15">
      <c r="D72" s="3"/>
      <c r="E72" s="3" t="s">
        <v>275</v>
      </c>
      <c r="F72" s="3"/>
      <c r="G72" s="3"/>
      <c r="H72" s="3" t="s">
        <v>53</v>
      </c>
      <c r="I72" s="21"/>
      <c r="J72" s="19">
        <f>J68+J49-J51</f>
        <v>33627.997</v>
      </c>
    </row>
    <row r="73" spans="6:12" ht="15">
      <c r="F73" t="s">
        <v>73</v>
      </c>
      <c r="L73">
        <v>3077.5</v>
      </c>
    </row>
    <row r="74" ht="15">
      <c r="F74" t="s">
        <v>74</v>
      </c>
    </row>
    <row r="75" spans="4:10" ht="15">
      <c r="D75" s="1" t="s">
        <v>144</v>
      </c>
      <c r="E75" s="1" t="s">
        <v>145</v>
      </c>
      <c r="F75" s="1" t="s">
        <v>146</v>
      </c>
      <c r="G75" s="1"/>
      <c r="H75" s="1" t="s">
        <v>147</v>
      </c>
      <c r="I75" s="1"/>
      <c r="J75" s="1" t="s">
        <v>149</v>
      </c>
    </row>
    <row r="76" spans="4:10" ht="15">
      <c r="D76" s="1" t="s">
        <v>148</v>
      </c>
      <c r="E76" s="1"/>
      <c r="F76" s="1">
        <v>7324.65</v>
      </c>
      <c r="G76" s="1"/>
      <c r="H76" s="1">
        <v>3982.06</v>
      </c>
      <c r="I76" s="1"/>
      <c r="J76" s="1">
        <v>3342.59</v>
      </c>
    </row>
    <row r="77" spans="4:10" ht="15">
      <c r="D77" s="1" t="s">
        <v>160</v>
      </c>
      <c r="E77" s="1">
        <v>3342.59</v>
      </c>
      <c r="F77" s="1">
        <v>7324.65</v>
      </c>
      <c r="G77" s="1"/>
      <c r="H77" s="1">
        <v>5900.2</v>
      </c>
      <c r="I77" s="1"/>
      <c r="J77" s="1">
        <v>4767.04</v>
      </c>
    </row>
    <row r="78" spans="4:10" ht="15">
      <c r="D78" s="1" t="s">
        <v>179</v>
      </c>
      <c r="E78" s="1">
        <v>4767.04</v>
      </c>
      <c r="F78" s="1">
        <v>7421.55</v>
      </c>
      <c r="G78" s="1"/>
      <c r="H78" s="1">
        <v>6348.88</v>
      </c>
      <c r="I78" s="1"/>
      <c r="J78" s="1">
        <v>5839.71</v>
      </c>
    </row>
    <row r="79" spans="4:10" ht="15">
      <c r="D79" s="1" t="s">
        <v>198</v>
      </c>
      <c r="E79" s="1">
        <v>5839.71</v>
      </c>
      <c r="F79" s="1">
        <v>7421.55</v>
      </c>
      <c r="G79" s="1"/>
      <c r="H79" s="1">
        <v>7117.64</v>
      </c>
      <c r="I79" s="1"/>
      <c r="J79" s="1">
        <v>6143.42</v>
      </c>
    </row>
    <row r="80" spans="4:10" ht="15">
      <c r="D80" s="1" t="s">
        <v>201</v>
      </c>
      <c r="E80" s="1">
        <v>6143.42</v>
      </c>
      <c r="F80" s="1">
        <v>7421.55</v>
      </c>
      <c r="G80" s="1"/>
      <c r="H80" s="1">
        <v>7062.57</v>
      </c>
      <c r="I80" s="1"/>
      <c r="J80" s="1">
        <v>6502.4</v>
      </c>
    </row>
    <row r="81" spans="4:10" ht="15">
      <c r="D81" s="1" t="s">
        <v>209</v>
      </c>
      <c r="E81" s="1">
        <v>6502.4</v>
      </c>
      <c r="F81" s="1">
        <v>7421.55</v>
      </c>
      <c r="G81" s="1"/>
      <c r="H81" s="1">
        <v>6647.99</v>
      </c>
      <c r="I81" s="1"/>
      <c r="J81" s="1">
        <v>7275.97</v>
      </c>
    </row>
    <row r="82" spans="4:10" ht="15">
      <c r="D82" s="1" t="s">
        <v>222</v>
      </c>
      <c r="E82" s="1">
        <v>7275.97</v>
      </c>
      <c r="F82" s="1">
        <v>7421.56</v>
      </c>
      <c r="G82" s="1"/>
      <c r="H82" s="1">
        <v>6434.89</v>
      </c>
      <c r="I82" s="1"/>
      <c r="J82" s="1">
        <v>8262.64</v>
      </c>
    </row>
    <row r="83" spans="4:10" ht="15">
      <c r="D83" s="1" t="s">
        <v>230</v>
      </c>
      <c r="E83" s="1">
        <v>8262.64</v>
      </c>
      <c r="F83" s="1">
        <v>7420.85</v>
      </c>
      <c r="G83" s="1"/>
      <c r="H83" s="1">
        <v>6633.19</v>
      </c>
      <c r="I83" s="1"/>
      <c r="J83" s="1">
        <v>9050.1</v>
      </c>
    </row>
    <row r="84" spans="4:10" ht="15">
      <c r="D84" s="1" t="s">
        <v>240</v>
      </c>
      <c r="E84" s="1">
        <v>9050.1</v>
      </c>
      <c r="F84" s="1">
        <v>7420.65</v>
      </c>
      <c r="G84" s="1"/>
      <c r="H84" s="1">
        <v>8471.19</v>
      </c>
      <c r="I84" s="1"/>
      <c r="J84" s="1">
        <v>7999.56</v>
      </c>
    </row>
    <row r="85" spans="4:10" ht="15">
      <c r="D85" s="1" t="s">
        <v>246</v>
      </c>
      <c r="E85" s="1">
        <v>7999.56</v>
      </c>
      <c r="F85" s="1">
        <v>7420.65</v>
      </c>
      <c r="G85" s="1"/>
      <c r="H85" s="1">
        <v>6651.75</v>
      </c>
      <c r="I85" s="1"/>
      <c r="J85" s="1">
        <v>8768.46</v>
      </c>
    </row>
    <row r="86" spans="4:10" ht="15">
      <c r="D86" s="9" t="s">
        <v>254</v>
      </c>
      <c r="E86" s="9">
        <v>8768.46</v>
      </c>
      <c r="F86" s="9">
        <v>7420.64</v>
      </c>
      <c r="G86" s="1"/>
      <c r="H86" s="1">
        <v>7268.25</v>
      </c>
      <c r="I86" s="1"/>
      <c r="J86" s="9">
        <v>8920.85</v>
      </c>
    </row>
    <row r="87" spans="4:10" ht="15">
      <c r="D87" s="1" t="s">
        <v>257</v>
      </c>
      <c r="E87" s="1">
        <v>8920.85</v>
      </c>
      <c r="F87" s="1">
        <v>7420.65</v>
      </c>
      <c r="G87" s="1"/>
      <c r="H87" s="1">
        <v>7509.09</v>
      </c>
      <c r="I87" s="1"/>
      <c r="J87" s="1">
        <v>8832.41</v>
      </c>
    </row>
    <row r="88" spans="4:10" ht="15">
      <c r="D88" s="1" t="s">
        <v>261</v>
      </c>
      <c r="E88" s="1">
        <v>8832.41</v>
      </c>
      <c r="F88" s="1">
        <v>7420.64</v>
      </c>
      <c r="G88" s="1"/>
      <c r="H88" s="1">
        <v>8983.19</v>
      </c>
      <c r="I88" s="1"/>
      <c r="J88" s="1">
        <v>7269.86</v>
      </c>
    </row>
    <row r="89" spans="4:10" ht="15">
      <c r="D89" s="15" t="s">
        <v>265</v>
      </c>
      <c r="E89" s="15">
        <f>J88</f>
        <v>7269.86</v>
      </c>
      <c r="F89" s="15">
        <v>7420.65</v>
      </c>
      <c r="G89" s="15"/>
      <c r="H89" s="15">
        <v>6006.87</v>
      </c>
      <c r="I89" s="15"/>
      <c r="J89" s="15">
        <f>E89+F89-H89</f>
        <v>8683.64</v>
      </c>
    </row>
    <row r="90" spans="4:10" ht="15">
      <c r="D90" s="1" t="s">
        <v>271</v>
      </c>
      <c r="E90" s="1">
        <v>8683.64</v>
      </c>
      <c r="F90" s="1">
        <v>7420.65</v>
      </c>
      <c r="G90" s="1"/>
      <c r="H90" s="15">
        <v>7956.47</v>
      </c>
      <c r="I90" s="1"/>
      <c r="J90" s="1">
        <v>8147.82</v>
      </c>
    </row>
    <row r="91" ht="15">
      <c r="H91">
        <f>SUM(H76:H90)</f>
        <v>102974.23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93"/>
  <sheetViews>
    <sheetView zoomScalePageLayoutView="0" workbookViewId="0" topLeftCell="A55">
      <selection activeCell="G80" activeCellId="2" sqref="K47 J54 G80:H80"/>
    </sheetView>
  </sheetViews>
  <sheetFormatPr defaultColWidth="9.140625" defaultRowHeight="15"/>
  <cols>
    <col min="1" max="1" width="9.7109375" style="0" customWidth="1"/>
    <col min="2" max="2" width="12.140625" style="0" customWidth="1"/>
    <col min="3" max="3" width="14.57421875" style="0" customWidth="1"/>
    <col min="7" max="7" width="16.7109375" style="0" customWidth="1"/>
    <col min="10" max="10" width="9.57421875" style="0" customWidth="1"/>
    <col min="11" max="17" width="6.8515625" style="0" customWidth="1"/>
  </cols>
  <sheetData>
    <row r="2" spans="2:4" ht="15">
      <c r="B2" t="s">
        <v>75</v>
      </c>
      <c r="D2" t="s">
        <v>277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266</v>
      </c>
      <c r="B8" s="15">
        <v>39834.36</v>
      </c>
      <c r="C8" s="15">
        <v>26422.29</v>
      </c>
      <c r="D8" s="15">
        <v>26368.03</v>
      </c>
      <c r="E8" s="1"/>
      <c r="F8" s="15">
        <f>D8</f>
        <v>26368.03</v>
      </c>
      <c r="G8" s="15">
        <v>39888.62</v>
      </c>
      <c r="H8" s="1"/>
    </row>
    <row r="9" spans="1:8" ht="15">
      <c r="A9" s="1" t="s">
        <v>12</v>
      </c>
      <c r="B9" s="15">
        <v>46447.83</v>
      </c>
      <c r="C9" s="15">
        <v>34592.03</v>
      </c>
      <c r="D9" s="15">
        <v>34456.19</v>
      </c>
      <c r="E9" s="1"/>
      <c r="F9" s="15">
        <f>D9</f>
        <v>34456.19</v>
      </c>
      <c r="G9" s="15">
        <v>46583.67</v>
      </c>
      <c r="H9" s="1"/>
    </row>
    <row r="10" spans="1:8" ht="15">
      <c r="A10" s="1" t="s">
        <v>13</v>
      </c>
      <c r="B10" s="1"/>
      <c r="C10" s="15">
        <v>54202.64</v>
      </c>
      <c r="D10" s="1"/>
      <c r="E10" s="1"/>
      <c r="F10" s="15">
        <f>SUM(F8:F9)</f>
        <v>60824.22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268</v>
      </c>
      <c r="E15" s="1"/>
      <c r="F15" s="1"/>
      <c r="G15" s="1"/>
      <c r="H15" s="1" t="s">
        <v>17</v>
      </c>
      <c r="I15" s="1"/>
      <c r="J15" s="1"/>
      <c r="K15" s="1"/>
      <c r="L15" s="1"/>
      <c r="M15" s="1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20</v>
      </c>
      <c r="G16" s="1" t="s">
        <v>21</v>
      </c>
      <c r="H16" s="12" t="s">
        <v>22</v>
      </c>
      <c r="I16" s="1" t="s">
        <v>23</v>
      </c>
      <c r="J16" s="1" t="s">
        <v>24</v>
      </c>
      <c r="K16" s="1" t="s">
        <v>25</v>
      </c>
      <c r="L16" s="1" t="s">
        <v>26</v>
      </c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 t="s">
        <v>279</v>
      </c>
      <c r="B20" s="1" t="s">
        <v>280</v>
      </c>
      <c r="C20" s="1"/>
      <c r="D20" s="1"/>
      <c r="E20" s="1"/>
      <c r="F20" s="1"/>
      <c r="G20" s="1">
        <v>895.83</v>
      </c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>
        <v>2</v>
      </c>
      <c r="K21" s="1"/>
      <c r="L21" s="1"/>
      <c r="M21" s="1"/>
    </row>
    <row r="22" spans="1:13" ht="15">
      <c r="A22" s="1"/>
      <c r="B22" s="1" t="s">
        <v>349</v>
      </c>
      <c r="C22" s="1"/>
      <c r="D22" s="1"/>
      <c r="E22" s="1"/>
      <c r="F22" s="1"/>
      <c r="G22" s="15">
        <v>3077.5</v>
      </c>
      <c r="H22" s="1" t="s">
        <v>44</v>
      </c>
      <c r="I22" s="1"/>
      <c r="J22" s="1"/>
      <c r="K22" s="1"/>
      <c r="L22" s="15"/>
      <c r="M22" s="1"/>
    </row>
    <row r="23" spans="1:13" ht="15">
      <c r="A23" s="1"/>
      <c r="B23" s="1"/>
      <c r="C23" s="1"/>
      <c r="D23" s="1"/>
      <c r="E23" s="1"/>
      <c r="F23" s="1"/>
      <c r="G23" s="15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 t="s">
        <v>32</v>
      </c>
      <c r="G25" s="15">
        <f>SUM(G18:G24)</f>
        <v>3973.33</v>
      </c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5">
        <v>5170.7</v>
      </c>
      <c r="F27" s="1">
        <v>1.68</v>
      </c>
      <c r="G27" s="16">
        <f>E27*F27</f>
        <v>8686.776</v>
      </c>
      <c r="H27" s="1"/>
      <c r="I27" s="1" t="s">
        <v>32</v>
      </c>
      <c r="J27" s="1"/>
      <c r="K27" s="1"/>
      <c r="L27" s="15"/>
      <c r="M27" s="1"/>
    </row>
    <row r="28" spans="1:13" ht="15">
      <c r="A28" s="1"/>
      <c r="B28" s="1"/>
      <c r="C28" s="1"/>
      <c r="D28" s="1"/>
      <c r="E28" s="15">
        <v>5170.7</v>
      </c>
      <c r="F28" s="1">
        <v>2.22</v>
      </c>
      <c r="G28" s="15">
        <f>E28*F28</f>
        <v>11478.954</v>
      </c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5">
        <v>5170.7</v>
      </c>
      <c r="F29" s="1">
        <v>0.69</v>
      </c>
      <c r="G29" s="16">
        <f>E29*F29</f>
        <v>3567.7829999999994</v>
      </c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5">
        <v>5170.7</v>
      </c>
      <c r="F30" s="1">
        <v>1.14</v>
      </c>
      <c r="G30" s="16">
        <f>E30*F30</f>
        <v>5894.597999999999</v>
      </c>
      <c r="H30" s="1"/>
      <c r="I30" s="1"/>
      <c r="J30" s="1"/>
      <c r="K30" s="1"/>
      <c r="L30" s="1"/>
      <c r="M30" s="1"/>
    </row>
    <row r="31" spans="1:13" ht="15">
      <c r="A31" s="1"/>
      <c r="B31" s="1" t="s">
        <v>264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 t="s">
        <v>42</v>
      </c>
      <c r="C33" s="1"/>
      <c r="D33" s="1"/>
      <c r="E33" s="15">
        <v>5170.7</v>
      </c>
      <c r="F33" s="1">
        <v>0.57</v>
      </c>
      <c r="G33" s="16">
        <f>E33*F33</f>
        <v>2947.2989999999995</v>
      </c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 t="s">
        <v>45</v>
      </c>
      <c r="C36" s="1"/>
      <c r="D36" s="1"/>
      <c r="E36" s="15">
        <v>5170.7</v>
      </c>
      <c r="F36" s="1">
        <v>0.39</v>
      </c>
      <c r="G36" s="16">
        <f>E36*F36</f>
        <v>2016.573</v>
      </c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3" t="s">
        <v>32</v>
      </c>
      <c r="G38" s="19">
        <f>SUM(G25:G37)</f>
        <v>38565.312999999995</v>
      </c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1" ht="15">
      <c r="C41" t="s">
        <v>47</v>
      </c>
    </row>
    <row r="42" ht="15">
      <c r="C42" t="s">
        <v>32</v>
      </c>
    </row>
    <row r="43" ht="15">
      <c r="C43" t="s">
        <v>150</v>
      </c>
    </row>
    <row r="44" ht="15">
      <c r="E44" t="s">
        <v>164</v>
      </c>
    </row>
    <row r="45" spans="4:8" ht="15">
      <c r="D45" s="15">
        <v>5170.7</v>
      </c>
      <c r="F45" t="s">
        <v>163</v>
      </c>
      <c r="H45" t="s">
        <v>278</v>
      </c>
    </row>
    <row r="46" spans="4:10" ht="15">
      <c r="D46" s="1" t="s">
        <v>48</v>
      </c>
      <c r="E46" s="1" t="s">
        <v>49</v>
      </c>
      <c r="F46" s="1"/>
      <c r="G46" s="1"/>
      <c r="H46" s="1" t="s">
        <v>50</v>
      </c>
      <c r="I46" s="1" t="s">
        <v>51</v>
      </c>
      <c r="J46" s="1"/>
    </row>
    <row r="47" spans="4:10" ht="15">
      <c r="D47" s="6">
        <v>1</v>
      </c>
      <c r="E47" s="7" t="s">
        <v>267</v>
      </c>
      <c r="F47" s="6"/>
      <c r="G47" s="6"/>
      <c r="H47" s="6" t="s">
        <v>53</v>
      </c>
      <c r="I47" s="6"/>
      <c r="J47" s="15">
        <f>C10</f>
        <v>54202.64</v>
      </c>
    </row>
    <row r="48" spans="4:11" ht="15">
      <c r="D48" s="1"/>
      <c r="E48" s="1"/>
      <c r="F48" s="1"/>
      <c r="G48" s="1"/>
      <c r="H48" s="1"/>
      <c r="I48" s="1"/>
      <c r="J48" s="1"/>
      <c r="K48" t="s">
        <v>54</v>
      </c>
    </row>
    <row r="49" spans="4:10" ht="15">
      <c r="D49" s="6">
        <v>2</v>
      </c>
      <c r="E49" s="7" t="s">
        <v>3</v>
      </c>
      <c r="F49" s="6"/>
      <c r="G49" s="6"/>
      <c r="H49" s="6" t="s">
        <v>53</v>
      </c>
      <c r="I49" s="6"/>
      <c r="J49" s="15">
        <f>F10</f>
        <v>60824.22</v>
      </c>
    </row>
    <row r="50" spans="4:10" ht="15">
      <c r="D50" s="1">
        <v>3</v>
      </c>
      <c r="E50" s="1"/>
      <c r="F50" s="1"/>
      <c r="G50" s="1"/>
      <c r="H50" s="1" t="s">
        <v>53</v>
      </c>
      <c r="I50" s="1"/>
      <c r="J50" s="1"/>
    </row>
    <row r="51" spans="4:11" ht="15">
      <c r="D51" s="6">
        <v>4</v>
      </c>
      <c r="E51" s="7" t="s">
        <v>57</v>
      </c>
      <c r="F51" s="6"/>
      <c r="G51" s="6"/>
      <c r="H51" s="7" t="s">
        <v>53</v>
      </c>
      <c r="I51" s="7"/>
      <c r="J51" s="19">
        <v>38565.31</v>
      </c>
      <c r="K51" s="20">
        <f>J51-G38</f>
        <v>-0.0029999999969732016</v>
      </c>
    </row>
    <row r="52" spans="4:10" ht="15">
      <c r="D52" s="8">
        <v>1.68</v>
      </c>
      <c r="E52" s="9" t="s">
        <v>165</v>
      </c>
      <c r="F52" s="9" t="s">
        <v>166</v>
      </c>
      <c r="G52" s="9"/>
      <c r="H52" s="1" t="s">
        <v>53</v>
      </c>
      <c r="I52" s="1"/>
      <c r="J52" s="16">
        <f>G27</f>
        <v>8686.776</v>
      </c>
    </row>
    <row r="53" spans="4:10" ht="15">
      <c r="D53" s="8">
        <v>2.22</v>
      </c>
      <c r="E53" s="9" t="s">
        <v>167</v>
      </c>
      <c r="F53" s="9"/>
      <c r="G53" s="9"/>
      <c r="H53" s="1" t="s">
        <v>53</v>
      </c>
      <c r="I53" s="1"/>
      <c r="J53" s="1"/>
    </row>
    <row r="54" spans="4:10" ht="15">
      <c r="D54" s="8"/>
      <c r="E54" s="9" t="s">
        <v>168</v>
      </c>
      <c r="F54" s="9"/>
      <c r="G54" s="9"/>
      <c r="H54" s="1" t="s">
        <v>53</v>
      </c>
      <c r="I54" s="1"/>
      <c r="J54" s="15">
        <f>G28</f>
        <v>11478.954</v>
      </c>
    </row>
    <row r="55" spans="4:10" ht="15">
      <c r="D55" s="8">
        <v>0.69</v>
      </c>
      <c r="E55" s="9" t="s">
        <v>169</v>
      </c>
      <c r="F55" s="9"/>
      <c r="G55" s="9"/>
      <c r="H55" s="1" t="s">
        <v>61</v>
      </c>
      <c r="I55" s="1"/>
      <c r="J55" s="1"/>
    </row>
    <row r="56" spans="4:10" ht="15">
      <c r="D56" s="8"/>
      <c r="E56" s="9" t="s">
        <v>170</v>
      </c>
      <c r="F56" s="9"/>
      <c r="G56" s="9"/>
      <c r="H56" s="1" t="s">
        <v>61</v>
      </c>
      <c r="I56" s="1"/>
      <c r="J56" s="16">
        <f>G29</f>
        <v>3567.7829999999994</v>
      </c>
    </row>
    <row r="57" spans="4:10" ht="15">
      <c r="D57" s="8">
        <v>1.14</v>
      </c>
      <c r="E57" s="9" t="s">
        <v>171</v>
      </c>
      <c r="F57" s="9"/>
      <c r="G57" s="9"/>
      <c r="H57" s="1" t="s">
        <v>53</v>
      </c>
      <c r="I57" s="1"/>
      <c r="J57" s="1"/>
    </row>
    <row r="58" spans="4:10" ht="15">
      <c r="D58" s="8"/>
      <c r="E58" s="9" t="s">
        <v>172</v>
      </c>
      <c r="F58" s="9"/>
      <c r="G58" s="9" t="s">
        <v>173</v>
      </c>
      <c r="H58" s="1" t="s">
        <v>53</v>
      </c>
      <c r="I58" s="1"/>
      <c r="J58" s="16">
        <f>G30</f>
        <v>5894.597999999999</v>
      </c>
    </row>
    <row r="59" spans="4:10" ht="15">
      <c r="D59" s="8">
        <v>0.57</v>
      </c>
      <c r="E59" s="9" t="s">
        <v>169</v>
      </c>
      <c r="F59" s="9"/>
      <c r="G59" s="9"/>
      <c r="H59" s="1"/>
      <c r="I59" s="1"/>
      <c r="J59" s="1"/>
    </row>
    <row r="60" spans="4:10" ht="15">
      <c r="D60" s="8"/>
      <c r="E60" s="9" t="s">
        <v>174</v>
      </c>
      <c r="F60" s="9"/>
      <c r="G60" s="9"/>
      <c r="H60" s="1"/>
      <c r="I60" s="1"/>
      <c r="J60" s="16">
        <f>G33</f>
        <v>2947.2989999999995</v>
      </c>
    </row>
    <row r="61" spans="4:10" ht="15">
      <c r="D61" s="8">
        <v>0.39</v>
      </c>
      <c r="E61" s="9" t="s">
        <v>175</v>
      </c>
      <c r="F61" s="9"/>
      <c r="G61" s="9"/>
      <c r="H61" s="1"/>
      <c r="I61" s="1"/>
      <c r="J61" s="16">
        <f>G36</f>
        <v>2016.573</v>
      </c>
    </row>
    <row r="62" spans="4:10" ht="15">
      <c r="D62" s="6">
        <v>5.11</v>
      </c>
      <c r="E62" s="7" t="s">
        <v>65</v>
      </c>
      <c r="F62" s="6"/>
      <c r="G62" s="6"/>
      <c r="H62" s="6" t="s">
        <v>53</v>
      </c>
      <c r="I62" s="6"/>
      <c r="J62" s="15">
        <f>SUM(J63:J64)</f>
        <v>3973.33</v>
      </c>
    </row>
    <row r="63" spans="4:14" ht="15">
      <c r="D63" s="1"/>
      <c r="E63" s="1" t="s">
        <v>349</v>
      </c>
      <c r="F63" s="1"/>
      <c r="G63" s="1"/>
      <c r="H63" s="1"/>
      <c r="I63" s="1"/>
      <c r="J63" s="15">
        <v>3077.5</v>
      </c>
      <c r="N63">
        <f>J63/1.231</f>
        <v>2500</v>
      </c>
    </row>
    <row r="64" spans="4:10" ht="15">
      <c r="D64" s="1" t="s">
        <v>279</v>
      </c>
      <c r="E64" s="1" t="s">
        <v>280</v>
      </c>
      <c r="F64" s="1"/>
      <c r="G64" s="1"/>
      <c r="H64" s="1"/>
      <c r="I64" s="1"/>
      <c r="J64" s="15">
        <v>895.83</v>
      </c>
    </row>
    <row r="65" spans="4:10" ht="15">
      <c r="D65" s="1"/>
      <c r="E65" s="1" t="s">
        <v>273</v>
      </c>
      <c r="F65" s="1"/>
      <c r="G65" s="1"/>
      <c r="H65" s="1" t="s">
        <v>53</v>
      </c>
      <c r="I65" s="1"/>
      <c r="J65" s="12"/>
    </row>
    <row r="66" spans="4:10" ht="15">
      <c r="D66" s="1"/>
      <c r="E66" s="1"/>
      <c r="F66" s="1"/>
      <c r="G66" s="1"/>
      <c r="H66" s="1" t="s">
        <v>53</v>
      </c>
      <c r="I66" s="10" t="s">
        <v>252</v>
      </c>
      <c r="J66" s="15">
        <v>61552.82</v>
      </c>
    </row>
    <row r="67" spans="4:10" ht="15">
      <c r="D67" s="1" t="s">
        <v>276</v>
      </c>
      <c r="E67" s="1" t="s">
        <v>68</v>
      </c>
      <c r="F67" s="1"/>
      <c r="G67" s="1"/>
      <c r="H67" s="1"/>
      <c r="I67" s="10"/>
      <c r="J67" s="18">
        <v>110249</v>
      </c>
    </row>
    <row r="68" spans="4:10" ht="15">
      <c r="D68" s="1"/>
      <c r="E68" s="1" t="s">
        <v>274</v>
      </c>
      <c r="F68" s="1"/>
      <c r="G68" s="1"/>
      <c r="H68" s="1" t="s">
        <v>53</v>
      </c>
      <c r="I68" s="10"/>
      <c r="J68" s="16">
        <v>33628</v>
      </c>
    </row>
    <row r="69" spans="4:10" ht="15">
      <c r="D69" s="1"/>
      <c r="E69" s="1" t="s">
        <v>70</v>
      </c>
      <c r="F69" s="1"/>
      <c r="G69" s="1"/>
      <c r="H69" s="1" t="s">
        <v>53</v>
      </c>
      <c r="I69" s="10"/>
      <c r="J69" s="1"/>
    </row>
    <row r="70" spans="4:10" ht="15">
      <c r="D70" s="1"/>
      <c r="E70" s="1"/>
      <c r="F70" s="1"/>
      <c r="G70" s="1"/>
      <c r="H70" s="1" t="s">
        <v>53</v>
      </c>
      <c r="I70" s="10"/>
      <c r="J70" s="1"/>
    </row>
    <row r="71" spans="4:10" ht="15">
      <c r="D71" s="1"/>
      <c r="E71" s="1" t="s">
        <v>71</v>
      </c>
      <c r="F71" s="1"/>
      <c r="G71" s="1"/>
      <c r="H71" s="1" t="s">
        <v>53</v>
      </c>
      <c r="I71" s="10"/>
      <c r="J71" s="1"/>
    </row>
    <row r="72" spans="4:10" ht="15">
      <c r="D72" s="3"/>
      <c r="E72" s="3" t="s">
        <v>275</v>
      </c>
      <c r="F72" s="3"/>
      <c r="G72" s="3"/>
      <c r="H72" s="3" t="s">
        <v>53</v>
      </c>
      <c r="I72" s="21"/>
      <c r="J72" s="19">
        <f>J68+J49-J51</f>
        <v>55886.91</v>
      </c>
    </row>
    <row r="73" ht="15">
      <c r="F73" t="s">
        <v>73</v>
      </c>
    </row>
    <row r="74" ht="15">
      <c r="F74" t="s">
        <v>74</v>
      </c>
    </row>
    <row r="75" spans="4:10" ht="15">
      <c r="D75" s="1" t="s">
        <v>144</v>
      </c>
      <c r="E75" s="1" t="s">
        <v>145</v>
      </c>
      <c r="F75" s="1" t="s">
        <v>146</v>
      </c>
      <c r="G75" s="1"/>
      <c r="H75" s="1" t="s">
        <v>147</v>
      </c>
      <c r="I75" s="1"/>
      <c r="J75" s="1" t="s">
        <v>149</v>
      </c>
    </row>
    <row r="76" spans="4:10" ht="15" hidden="1">
      <c r="D76" s="1" t="s">
        <v>148</v>
      </c>
      <c r="E76" s="1"/>
      <c r="F76" s="1">
        <v>7324.65</v>
      </c>
      <c r="G76" s="1"/>
      <c r="H76" s="1">
        <v>3982.06</v>
      </c>
      <c r="I76" s="1"/>
      <c r="J76" s="1">
        <v>3342.59</v>
      </c>
    </row>
    <row r="77" spans="4:10" ht="15" hidden="1">
      <c r="D77" s="1" t="s">
        <v>160</v>
      </c>
      <c r="E77" s="1">
        <v>3342.59</v>
      </c>
      <c r="F77" s="1">
        <v>7324.65</v>
      </c>
      <c r="G77" s="1"/>
      <c r="H77" s="1">
        <v>5900.2</v>
      </c>
      <c r="I77" s="1"/>
      <c r="J77" s="1">
        <v>4767.04</v>
      </c>
    </row>
    <row r="78" spans="4:10" ht="15" hidden="1">
      <c r="D78" s="1" t="s">
        <v>179</v>
      </c>
      <c r="E78" s="1">
        <v>4767.04</v>
      </c>
      <c r="F78" s="1">
        <v>7421.55</v>
      </c>
      <c r="G78" s="1"/>
      <c r="H78" s="1">
        <v>6348.88</v>
      </c>
      <c r="I78" s="1"/>
      <c r="J78" s="1">
        <v>5839.71</v>
      </c>
    </row>
    <row r="79" spans="4:10" ht="15" hidden="1">
      <c r="D79" s="1" t="s">
        <v>198</v>
      </c>
      <c r="E79" s="1">
        <v>5839.71</v>
      </c>
      <c r="F79" s="1">
        <v>7421.55</v>
      </c>
      <c r="G79" s="1"/>
      <c r="H79" s="1">
        <v>7117.64</v>
      </c>
      <c r="I79" s="1"/>
      <c r="J79" s="1">
        <v>6143.42</v>
      </c>
    </row>
    <row r="80" spans="4:10" ht="15" hidden="1">
      <c r="D80" s="1" t="s">
        <v>201</v>
      </c>
      <c r="E80" s="1">
        <v>6143.42</v>
      </c>
      <c r="F80" s="1">
        <v>7421.55</v>
      </c>
      <c r="G80" s="1"/>
      <c r="H80" s="1">
        <v>7062.57</v>
      </c>
      <c r="I80" s="1"/>
      <c r="J80" s="1">
        <v>6502.4</v>
      </c>
    </row>
    <row r="81" spans="4:10" ht="15" hidden="1">
      <c r="D81" s="1" t="s">
        <v>209</v>
      </c>
      <c r="E81" s="1">
        <v>6502.4</v>
      </c>
      <c r="F81" s="1">
        <v>7421.55</v>
      </c>
      <c r="G81" s="1"/>
      <c r="H81" s="1">
        <v>6647.99</v>
      </c>
      <c r="I81" s="1"/>
      <c r="J81" s="1">
        <v>7275.97</v>
      </c>
    </row>
    <row r="82" spans="4:10" ht="15" hidden="1">
      <c r="D82" s="1" t="s">
        <v>222</v>
      </c>
      <c r="E82" s="1">
        <v>7275.97</v>
      </c>
      <c r="F82" s="1">
        <v>7421.56</v>
      </c>
      <c r="G82" s="1"/>
      <c r="H82" s="1">
        <v>6434.89</v>
      </c>
      <c r="I82" s="1"/>
      <c r="J82" s="1">
        <v>8262.64</v>
      </c>
    </row>
    <row r="83" spans="4:10" ht="15" hidden="1">
      <c r="D83" s="1" t="s">
        <v>230</v>
      </c>
      <c r="E83" s="1">
        <v>8262.64</v>
      </c>
      <c r="F83" s="1">
        <v>7420.85</v>
      </c>
      <c r="G83" s="1"/>
      <c r="H83" s="1">
        <v>6633.19</v>
      </c>
      <c r="I83" s="1"/>
      <c r="J83" s="1">
        <v>9050.1</v>
      </c>
    </row>
    <row r="84" spans="4:10" ht="15" hidden="1">
      <c r="D84" s="1" t="s">
        <v>240</v>
      </c>
      <c r="E84" s="1">
        <v>9050.1</v>
      </c>
      <c r="F84" s="1">
        <v>7420.65</v>
      </c>
      <c r="G84" s="1"/>
      <c r="H84" s="1">
        <v>8471.19</v>
      </c>
      <c r="I84" s="1"/>
      <c r="J84" s="1">
        <v>7999.56</v>
      </c>
    </row>
    <row r="85" spans="4:10" ht="15" hidden="1">
      <c r="D85" s="1" t="s">
        <v>246</v>
      </c>
      <c r="E85" s="1">
        <v>7999.56</v>
      </c>
      <c r="F85" s="1">
        <v>7420.65</v>
      </c>
      <c r="G85" s="1"/>
      <c r="H85" s="1">
        <v>6651.75</v>
      </c>
      <c r="I85" s="1"/>
      <c r="J85" s="1">
        <v>8768.46</v>
      </c>
    </row>
    <row r="86" spans="4:10" ht="15" hidden="1">
      <c r="D86" s="9" t="s">
        <v>254</v>
      </c>
      <c r="E86" s="9">
        <v>8768.46</v>
      </c>
      <c r="F86" s="9">
        <v>7420.64</v>
      </c>
      <c r="G86" s="1"/>
      <c r="H86" s="1">
        <v>7268.25</v>
      </c>
      <c r="I86" s="1"/>
      <c r="J86" s="9">
        <v>8920.85</v>
      </c>
    </row>
    <row r="87" spans="4:10" ht="15" hidden="1">
      <c r="D87" s="1" t="s">
        <v>257</v>
      </c>
      <c r="E87" s="1">
        <v>8920.85</v>
      </c>
      <c r="F87" s="1">
        <v>7420.65</v>
      </c>
      <c r="G87" s="1"/>
      <c r="H87" s="1">
        <v>7509.09</v>
      </c>
      <c r="I87" s="1"/>
      <c r="J87" s="1">
        <v>8832.41</v>
      </c>
    </row>
    <row r="88" spans="4:10" ht="15" hidden="1">
      <c r="D88" s="1" t="s">
        <v>261</v>
      </c>
      <c r="E88" s="1">
        <v>8832.41</v>
      </c>
      <c r="F88" s="1">
        <v>7420.64</v>
      </c>
      <c r="G88" s="1"/>
      <c r="H88" s="1">
        <v>8983.19</v>
      </c>
      <c r="I88" s="1"/>
      <c r="J88" s="1">
        <v>7269.86</v>
      </c>
    </row>
    <row r="89" spans="4:10" ht="15">
      <c r="D89" s="15" t="s">
        <v>265</v>
      </c>
      <c r="E89" s="15">
        <f>J88</f>
        <v>7269.86</v>
      </c>
      <c r="F89" s="15">
        <v>7420.65</v>
      </c>
      <c r="G89" s="15"/>
      <c r="H89" s="15">
        <v>6006.87</v>
      </c>
      <c r="I89" s="15"/>
      <c r="J89" s="15">
        <f>E89+F89-H89</f>
        <v>8683.64</v>
      </c>
    </row>
    <row r="90" spans="4:10" ht="15">
      <c r="D90" s="1" t="s">
        <v>271</v>
      </c>
      <c r="E90" s="1">
        <v>8683.64</v>
      </c>
      <c r="F90" s="1">
        <v>7420.65</v>
      </c>
      <c r="G90" s="1"/>
      <c r="H90" s="15">
        <v>7956.47</v>
      </c>
      <c r="I90" s="1"/>
      <c r="J90" s="1">
        <v>8147.82</v>
      </c>
    </row>
    <row r="91" spans="4:10" ht="15">
      <c r="D91" s="1" t="s">
        <v>281</v>
      </c>
      <c r="E91" s="1">
        <v>8147.82</v>
      </c>
      <c r="F91" s="1">
        <v>7420.64</v>
      </c>
      <c r="G91" s="1"/>
      <c r="H91" s="15">
        <v>7274.76</v>
      </c>
      <c r="I91" s="1"/>
      <c r="J91" s="1">
        <v>8293.7</v>
      </c>
    </row>
    <row r="92" spans="4:10" ht="15">
      <c r="D92" s="1" t="s">
        <v>282</v>
      </c>
      <c r="E92" s="1">
        <v>8293.7</v>
      </c>
      <c r="F92" s="1">
        <v>7420.64</v>
      </c>
      <c r="G92" s="1"/>
      <c r="H92" s="15"/>
      <c r="I92" s="1"/>
      <c r="J92" s="1"/>
    </row>
    <row r="93" ht="15">
      <c r="H93">
        <f>SUM(H76:H91)</f>
        <v>110248.98999999999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93"/>
  <sheetViews>
    <sheetView zoomScalePageLayoutView="0" workbookViewId="0" topLeftCell="A43">
      <selection activeCell="G80" activeCellId="2" sqref="K47 J54 G80:H80"/>
    </sheetView>
  </sheetViews>
  <sheetFormatPr defaultColWidth="9.140625" defaultRowHeight="15"/>
  <cols>
    <col min="1" max="1" width="9.7109375" style="0" customWidth="1"/>
    <col min="2" max="2" width="12.140625" style="0" customWidth="1"/>
    <col min="3" max="3" width="14.57421875" style="0" customWidth="1"/>
    <col min="7" max="7" width="16.7109375" style="0" customWidth="1"/>
    <col min="10" max="10" width="9.57421875" style="0" customWidth="1"/>
    <col min="11" max="17" width="6.8515625" style="0" customWidth="1"/>
  </cols>
  <sheetData>
    <row r="2" spans="2:4" ht="15">
      <c r="B2" t="s">
        <v>75</v>
      </c>
      <c r="D2" t="s">
        <v>277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266</v>
      </c>
      <c r="B8" s="15">
        <v>39888.62</v>
      </c>
      <c r="C8" s="15">
        <v>26422.32</v>
      </c>
      <c r="D8" s="15">
        <v>24860.92</v>
      </c>
      <c r="E8" s="1"/>
      <c r="F8" s="15">
        <f>D8</f>
        <v>24860.92</v>
      </c>
      <c r="G8" s="15">
        <f>C8-D8+B8</f>
        <v>41450.020000000004</v>
      </c>
      <c r="H8" s="1"/>
    </row>
    <row r="9" spans="1:8" ht="15">
      <c r="A9" s="1" t="s">
        <v>12</v>
      </c>
      <c r="B9" s="15">
        <v>46583.67</v>
      </c>
      <c r="C9" s="15">
        <v>34592.06</v>
      </c>
      <c r="D9" s="15">
        <v>32375.33</v>
      </c>
      <c r="E9" s="1"/>
      <c r="F9" s="15">
        <f>D9</f>
        <v>32375.33</v>
      </c>
      <c r="G9" s="15">
        <f>C9-D9+B9</f>
        <v>48800.399999999994</v>
      </c>
      <c r="H9" s="1"/>
    </row>
    <row r="10" spans="1:8" ht="15">
      <c r="A10" s="1" t="s">
        <v>13</v>
      </c>
      <c r="B10" s="1"/>
      <c r="C10" s="15">
        <v>54202.64</v>
      </c>
      <c r="D10" s="1"/>
      <c r="E10" s="1"/>
      <c r="F10" s="15">
        <f>SUM(F8:F9)</f>
        <v>57236.25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268</v>
      </c>
      <c r="E15" s="1"/>
      <c r="F15" s="1"/>
      <c r="G15" s="1"/>
      <c r="H15" s="1" t="s">
        <v>17</v>
      </c>
      <c r="I15" s="1"/>
      <c r="J15" s="1"/>
      <c r="K15" s="1"/>
      <c r="L15" s="1"/>
      <c r="M15" s="1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20</v>
      </c>
      <c r="G16" s="1" t="s">
        <v>21</v>
      </c>
      <c r="H16" s="12" t="s">
        <v>22</v>
      </c>
      <c r="I16" s="1" t="s">
        <v>23</v>
      </c>
      <c r="J16" s="1" t="s">
        <v>24</v>
      </c>
      <c r="K16" s="1" t="s">
        <v>25</v>
      </c>
      <c r="L16" s="1" t="s">
        <v>26</v>
      </c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 t="s">
        <v>285</v>
      </c>
      <c r="B18" s="1" t="s">
        <v>286</v>
      </c>
      <c r="C18" s="1"/>
      <c r="D18" s="1"/>
      <c r="E18" s="1"/>
      <c r="F18" s="1"/>
      <c r="G18" s="1">
        <v>4686</v>
      </c>
      <c r="H18" s="1"/>
      <c r="I18" s="1"/>
      <c r="J18" s="1"/>
      <c r="K18" s="1"/>
      <c r="L18" s="1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 t="s">
        <v>283</v>
      </c>
      <c r="B20" s="1" t="s">
        <v>284</v>
      </c>
      <c r="C20" s="1"/>
      <c r="D20" s="1"/>
      <c r="E20" s="1"/>
      <c r="F20" s="1"/>
      <c r="G20" s="1">
        <v>35112</v>
      </c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>
        <v>2</v>
      </c>
      <c r="K21" s="1"/>
      <c r="L21" s="1"/>
      <c r="M21" s="1"/>
    </row>
    <row r="22" spans="1:13" ht="15">
      <c r="A22" s="1"/>
      <c r="B22" s="1" t="s">
        <v>349</v>
      </c>
      <c r="C22" s="1"/>
      <c r="D22" s="1"/>
      <c r="E22" s="1"/>
      <c r="F22" s="1"/>
      <c r="G22" s="15">
        <v>3077.5</v>
      </c>
      <c r="H22" s="1" t="s">
        <v>44</v>
      </c>
      <c r="I22" s="1"/>
      <c r="J22" s="1"/>
      <c r="K22" s="1"/>
      <c r="L22" s="15"/>
      <c r="M22" s="1"/>
    </row>
    <row r="23" spans="1:13" ht="15">
      <c r="A23" s="1"/>
      <c r="B23" s="1"/>
      <c r="C23" s="1"/>
      <c r="D23" s="1"/>
      <c r="E23" s="1"/>
      <c r="F23" s="1"/>
      <c r="G23" s="15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 t="s">
        <v>32</v>
      </c>
      <c r="G25" s="15">
        <f>SUM(G18:G24)</f>
        <v>42875.5</v>
      </c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5">
        <v>5170.7</v>
      </c>
      <c r="F27" s="1">
        <v>1.68</v>
      </c>
      <c r="G27" s="16">
        <f>E27*F27</f>
        <v>8686.776</v>
      </c>
      <c r="H27" s="1"/>
      <c r="I27" s="1" t="s">
        <v>32</v>
      </c>
      <c r="J27" s="1"/>
      <c r="K27" s="1"/>
      <c r="L27" s="15"/>
      <c r="M27" s="1"/>
    </row>
    <row r="28" spans="1:13" ht="15">
      <c r="A28" s="1"/>
      <c r="B28" s="1"/>
      <c r="C28" s="1"/>
      <c r="D28" s="1"/>
      <c r="E28" s="15">
        <v>5170.7</v>
      </c>
      <c r="F28" s="1">
        <v>2.22</v>
      </c>
      <c r="G28" s="15">
        <f>E28*F28</f>
        <v>11478.954</v>
      </c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5">
        <v>5170.7</v>
      </c>
      <c r="F29" s="1">
        <v>0.69</v>
      </c>
      <c r="G29" s="16">
        <f>E29*F29</f>
        <v>3567.7829999999994</v>
      </c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5">
        <v>5170.7</v>
      </c>
      <c r="F30" s="1">
        <v>1.14</v>
      </c>
      <c r="G30" s="16">
        <f>E30*F30</f>
        <v>5894.597999999999</v>
      </c>
      <c r="H30" s="1"/>
      <c r="I30" s="1"/>
      <c r="J30" s="1"/>
      <c r="K30" s="1"/>
      <c r="L30" s="1"/>
      <c r="M30" s="1"/>
    </row>
    <row r="31" spans="1:13" ht="15">
      <c r="A31" s="1"/>
      <c r="B31" s="1" t="s">
        <v>264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 t="s">
        <v>42</v>
      </c>
      <c r="C33" s="1"/>
      <c r="D33" s="1"/>
      <c r="E33" s="15">
        <v>5170.7</v>
      </c>
      <c r="F33" s="1">
        <v>0.57</v>
      </c>
      <c r="G33" s="16">
        <f>E33*F33</f>
        <v>2947.2989999999995</v>
      </c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 t="s">
        <v>45</v>
      </c>
      <c r="C36" s="1"/>
      <c r="D36" s="1"/>
      <c r="E36" s="15">
        <v>5170.7</v>
      </c>
      <c r="F36" s="1">
        <v>0.39</v>
      </c>
      <c r="G36" s="16">
        <f>E36*F36</f>
        <v>2016.573</v>
      </c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3" t="s">
        <v>32</v>
      </c>
      <c r="G38" s="19">
        <f>SUM(G25:G37)</f>
        <v>77467.483</v>
      </c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1" ht="15">
      <c r="C41" t="s">
        <v>47</v>
      </c>
    </row>
    <row r="42" ht="15">
      <c r="C42" t="s">
        <v>32</v>
      </c>
    </row>
    <row r="43" ht="15">
      <c r="C43" t="s">
        <v>150</v>
      </c>
    </row>
    <row r="44" ht="15">
      <c r="E44" t="s">
        <v>164</v>
      </c>
    </row>
    <row r="45" spans="4:8" ht="15">
      <c r="D45" s="15">
        <v>5170.7</v>
      </c>
      <c r="F45" t="s">
        <v>163</v>
      </c>
      <c r="H45" t="s">
        <v>287</v>
      </c>
    </row>
    <row r="46" spans="4:10" ht="15">
      <c r="D46" s="1" t="s">
        <v>48</v>
      </c>
      <c r="E46" s="1" t="s">
        <v>49</v>
      </c>
      <c r="F46" s="1"/>
      <c r="G46" s="1"/>
      <c r="H46" s="1" t="s">
        <v>50</v>
      </c>
      <c r="I46" s="1" t="s">
        <v>51</v>
      </c>
      <c r="J46" s="1"/>
    </row>
    <row r="47" spans="4:10" ht="15">
      <c r="D47" s="6">
        <v>1</v>
      </c>
      <c r="E47" s="7" t="s">
        <v>267</v>
      </c>
      <c r="F47" s="6"/>
      <c r="G47" s="6"/>
      <c r="H47" s="6" t="s">
        <v>53</v>
      </c>
      <c r="I47" s="6"/>
      <c r="J47" s="15">
        <f>C10</f>
        <v>54202.64</v>
      </c>
    </row>
    <row r="48" spans="4:11" ht="15">
      <c r="D48" s="1"/>
      <c r="E48" s="1"/>
      <c r="F48" s="1"/>
      <c r="G48" s="1"/>
      <c r="H48" s="1"/>
      <c r="I48" s="1"/>
      <c r="J48" s="1"/>
      <c r="K48" t="s">
        <v>54</v>
      </c>
    </row>
    <row r="49" spans="4:10" ht="15">
      <c r="D49" s="6">
        <v>2</v>
      </c>
      <c r="E49" s="7" t="s">
        <v>3</v>
      </c>
      <c r="F49" s="6"/>
      <c r="G49" s="6"/>
      <c r="H49" s="6" t="s">
        <v>53</v>
      </c>
      <c r="I49" s="6"/>
      <c r="J49" s="15">
        <f>F10</f>
        <v>57236.25</v>
      </c>
    </row>
    <row r="50" spans="4:10" ht="15">
      <c r="D50" s="1">
        <v>3</v>
      </c>
      <c r="E50" s="1"/>
      <c r="F50" s="1"/>
      <c r="G50" s="1"/>
      <c r="H50" s="1" t="s">
        <v>53</v>
      </c>
      <c r="I50" s="1"/>
      <c r="J50" s="1"/>
    </row>
    <row r="51" spans="4:11" ht="15">
      <c r="D51" s="6">
        <v>4</v>
      </c>
      <c r="E51" s="7" t="s">
        <v>57</v>
      </c>
      <c r="F51" s="6"/>
      <c r="G51" s="6"/>
      <c r="H51" s="7" t="s">
        <v>53</v>
      </c>
      <c r="I51" s="7"/>
      <c r="J51" s="19">
        <v>77467.48</v>
      </c>
      <c r="K51" s="20">
        <f>J51-G38</f>
        <v>-0.0029999999969732016</v>
      </c>
    </row>
    <row r="52" spans="4:10" ht="15">
      <c r="D52" s="8">
        <v>1.68</v>
      </c>
      <c r="E52" s="9" t="s">
        <v>165</v>
      </c>
      <c r="F52" s="9" t="s">
        <v>166</v>
      </c>
      <c r="G52" s="9"/>
      <c r="H52" s="1" t="s">
        <v>53</v>
      </c>
      <c r="I52" s="1"/>
      <c r="J52" s="16">
        <f>G27</f>
        <v>8686.776</v>
      </c>
    </row>
    <row r="53" spans="4:10" ht="15">
      <c r="D53" s="8">
        <v>2.22</v>
      </c>
      <c r="E53" s="9" t="s">
        <v>167</v>
      </c>
      <c r="F53" s="9"/>
      <c r="G53" s="9"/>
      <c r="H53" s="1" t="s">
        <v>53</v>
      </c>
      <c r="I53" s="1"/>
      <c r="J53" s="1"/>
    </row>
    <row r="54" spans="4:10" ht="15">
      <c r="D54" s="8"/>
      <c r="E54" s="9" t="s">
        <v>168</v>
      </c>
      <c r="F54" s="9"/>
      <c r="G54" s="9"/>
      <c r="H54" s="1" t="s">
        <v>53</v>
      </c>
      <c r="I54" s="1"/>
      <c r="J54" s="15">
        <f>G28</f>
        <v>11478.954</v>
      </c>
    </row>
    <row r="55" spans="4:10" ht="15">
      <c r="D55" s="8">
        <v>0.69</v>
      </c>
      <c r="E55" s="9" t="s">
        <v>169</v>
      </c>
      <c r="F55" s="9"/>
      <c r="G55" s="9"/>
      <c r="H55" s="1" t="s">
        <v>61</v>
      </c>
      <c r="I55" s="1"/>
      <c r="J55" s="1"/>
    </row>
    <row r="56" spans="4:10" ht="15">
      <c r="D56" s="8"/>
      <c r="E56" s="9" t="s">
        <v>170</v>
      </c>
      <c r="F56" s="9"/>
      <c r="G56" s="9"/>
      <c r="H56" s="1" t="s">
        <v>61</v>
      </c>
      <c r="I56" s="1"/>
      <c r="J56" s="16">
        <f>G29</f>
        <v>3567.7829999999994</v>
      </c>
    </row>
    <row r="57" spans="4:10" ht="15">
      <c r="D57" s="8">
        <v>1.14</v>
      </c>
      <c r="E57" s="9" t="s">
        <v>171</v>
      </c>
      <c r="F57" s="9"/>
      <c r="G57" s="9"/>
      <c r="H57" s="1" t="s">
        <v>53</v>
      </c>
      <c r="I57" s="1"/>
      <c r="J57" s="1"/>
    </row>
    <row r="58" spans="4:10" ht="15">
      <c r="D58" s="8"/>
      <c r="E58" s="9" t="s">
        <v>172</v>
      </c>
      <c r="F58" s="9"/>
      <c r="G58" s="9" t="s">
        <v>173</v>
      </c>
      <c r="H58" s="1" t="s">
        <v>53</v>
      </c>
      <c r="I58" s="1"/>
      <c r="J58" s="16">
        <f>G30</f>
        <v>5894.597999999999</v>
      </c>
    </row>
    <row r="59" spans="4:10" ht="15">
      <c r="D59" s="8">
        <v>0.57</v>
      </c>
      <c r="E59" s="9" t="s">
        <v>169</v>
      </c>
      <c r="F59" s="9"/>
      <c r="G59" s="9"/>
      <c r="H59" s="1"/>
      <c r="I59" s="1"/>
      <c r="J59" s="1"/>
    </row>
    <row r="60" spans="4:10" ht="15">
      <c r="D60" s="8"/>
      <c r="E60" s="9" t="s">
        <v>174</v>
      </c>
      <c r="F60" s="9"/>
      <c r="G60" s="9"/>
      <c r="H60" s="1"/>
      <c r="I60" s="1"/>
      <c r="J60" s="16">
        <f>G33</f>
        <v>2947.2989999999995</v>
      </c>
    </row>
    <row r="61" spans="4:10" ht="15">
      <c r="D61" s="8">
        <v>0.39</v>
      </c>
      <c r="E61" s="9" t="s">
        <v>175</v>
      </c>
      <c r="F61" s="9"/>
      <c r="G61" s="9"/>
      <c r="H61" s="1"/>
      <c r="I61" s="1"/>
      <c r="J61" s="16">
        <f>G36</f>
        <v>2016.573</v>
      </c>
    </row>
    <row r="62" spans="4:10" ht="15">
      <c r="D62" s="6">
        <v>5.11</v>
      </c>
      <c r="E62" s="7" t="s">
        <v>65</v>
      </c>
      <c r="F62" s="6"/>
      <c r="G62" s="6"/>
      <c r="H62" s="6" t="s">
        <v>53</v>
      </c>
      <c r="I62" s="6"/>
      <c r="J62" s="15">
        <f>SUM(J63:J64)</f>
        <v>3973.33</v>
      </c>
    </row>
    <row r="63" spans="4:14" ht="15">
      <c r="D63" s="1"/>
      <c r="E63" s="1" t="s">
        <v>349</v>
      </c>
      <c r="F63" s="1"/>
      <c r="G63" s="1"/>
      <c r="H63" s="1"/>
      <c r="I63" s="1"/>
      <c r="J63" s="15">
        <v>3077.5</v>
      </c>
      <c r="N63">
        <f>J63/1.231</f>
        <v>2500</v>
      </c>
    </row>
    <row r="64" spans="4:10" ht="15">
      <c r="D64" s="1" t="s">
        <v>279</v>
      </c>
      <c r="E64" s="1" t="s">
        <v>280</v>
      </c>
      <c r="F64" s="1"/>
      <c r="G64" s="1"/>
      <c r="H64" s="1"/>
      <c r="I64" s="1"/>
      <c r="J64" s="15">
        <v>895.83</v>
      </c>
    </row>
    <row r="65" spans="4:10" ht="15">
      <c r="D65" s="1"/>
      <c r="E65" s="1" t="s">
        <v>273</v>
      </c>
      <c r="F65" s="1"/>
      <c r="G65" s="1"/>
      <c r="H65" s="1" t="s">
        <v>53</v>
      </c>
      <c r="I65" s="1"/>
      <c r="J65" s="12"/>
    </row>
    <row r="66" spans="4:10" ht="15">
      <c r="D66" s="1"/>
      <c r="E66" s="1"/>
      <c r="F66" s="1"/>
      <c r="G66" s="1"/>
      <c r="H66" s="1" t="s">
        <v>53</v>
      </c>
      <c r="I66" s="10" t="s">
        <v>252</v>
      </c>
      <c r="J66" s="15">
        <v>61552.82</v>
      </c>
    </row>
    <row r="67" spans="4:10" ht="15">
      <c r="D67" s="1" t="s">
        <v>276</v>
      </c>
      <c r="E67" s="1" t="s">
        <v>68</v>
      </c>
      <c r="F67" s="1"/>
      <c r="G67" s="1"/>
      <c r="H67" s="1"/>
      <c r="I67" s="10"/>
      <c r="J67" s="18">
        <v>117069.7</v>
      </c>
    </row>
    <row r="68" spans="4:10" ht="15">
      <c r="D68" s="1"/>
      <c r="E68" s="1" t="s">
        <v>274</v>
      </c>
      <c r="F68" s="1"/>
      <c r="G68" s="1"/>
      <c r="H68" s="1" t="s">
        <v>53</v>
      </c>
      <c r="I68" s="10"/>
      <c r="J68" s="16">
        <v>55886.91</v>
      </c>
    </row>
    <row r="69" spans="4:10" ht="15">
      <c r="D69" s="1"/>
      <c r="E69" s="1" t="s">
        <v>70</v>
      </c>
      <c r="F69" s="1"/>
      <c r="G69" s="1"/>
      <c r="H69" s="1" t="s">
        <v>53</v>
      </c>
      <c r="I69" s="10"/>
      <c r="J69" s="1"/>
    </row>
    <row r="70" spans="4:10" ht="15">
      <c r="D70" s="1"/>
      <c r="E70" s="1"/>
      <c r="F70" s="1"/>
      <c r="G70" s="1"/>
      <c r="H70" s="1" t="s">
        <v>53</v>
      </c>
      <c r="I70" s="10"/>
      <c r="J70" s="1"/>
    </row>
    <row r="71" spans="4:10" ht="15">
      <c r="D71" s="1"/>
      <c r="E71" s="1" t="s">
        <v>71</v>
      </c>
      <c r="F71" s="1"/>
      <c r="G71" s="1"/>
      <c r="H71" s="1" t="s">
        <v>53</v>
      </c>
      <c r="I71" s="10"/>
      <c r="J71" s="1"/>
    </row>
    <row r="72" spans="4:10" ht="15">
      <c r="D72" s="3"/>
      <c r="E72" s="3" t="s">
        <v>275</v>
      </c>
      <c r="F72" s="3"/>
      <c r="G72" s="3"/>
      <c r="H72" s="3" t="s">
        <v>53</v>
      </c>
      <c r="I72" s="21"/>
      <c r="J72" s="19">
        <f>J68+J49-J51</f>
        <v>35655.68000000001</v>
      </c>
    </row>
    <row r="73" ht="15">
      <c r="F73" t="s">
        <v>73</v>
      </c>
    </row>
    <row r="74" ht="15">
      <c r="F74" t="s">
        <v>74</v>
      </c>
    </row>
    <row r="75" spans="4:10" ht="15">
      <c r="D75" s="1" t="s">
        <v>144</v>
      </c>
      <c r="E75" s="1" t="s">
        <v>145</v>
      </c>
      <c r="F75" s="1" t="s">
        <v>146</v>
      </c>
      <c r="G75" s="1"/>
      <c r="H75" s="1" t="s">
        <v>147</v>
      </c>
      <c r="I75" s="1"/>
      <c r="J75" s="1" t="s">
        <v>149</v>
      </c>
    </row>
    <row r="76" spans="4:10" ht="15" hidden="1">
      <c r="D76" s="1" t="s">
        <v>148</v>
      </c>
      <c r="E76" s="1"/>
      <c r="F76" s="1">
        <v>7324.65</v>
      </c>
      <c r="G76" s="1"/>
      <c r="H76" s="1">
        <v>3982.06</v>
      </c>
      <c r="I76" s="1"/>
      <c r="J76" s="1">
        <v>3342.59</v>
      </c>
    </row>
    <row r="77" spans="4:10" ht="15" hidden="1">
      <c r="D77" s="1" t="s">
        <v>160</v>
      </c>
      <c r="E77" s="1">
        <v>3342.59</v>
      </c>
      <c r="F77" s="1">
        <v>7324.65</v>
      </c>
      <c r="G77" s="1"/>
      <c r="H77" s="1">
        <v>5900.2</v>
      </c>
      <c r="I77" s="1"/>
      <c r="J77" s="1">
        <v>4767.04</v>
      </c>
    </row>
    <row r="78" spans="4:10" ht="15" hidden="1">
      <c r="D78" s="1" t="s">
        <v>179</v>
      </c>
      <c r="E78" s="1">
        <v>4767.04</v>
      </c>
      <c r="F78" s="1">
        <v>7421.55</v>
      </c>
      <c r="G78" s="1"/>
      <c r="H78" s="1">
        <v>6348.88</v>
      </c>
      <c r="I78" s="1"/>
      <c r="J78" s="1">
        <v>5839.71</v>
      </c>
    </row>
    <row r="79" spans="4:10" ht="15" hidden="1">
      <c r="D79" s="1" t="s">
        <v>198</v>
      </c>
      <c r="E79" s="1">
        <v>5839.71</v>
      </c>
      <c r="F79" s="1">
        <v>7421.55</v>
      </c>
      <c r="G79" s="1"/>
      <c r="H79" s="1">
        <v>7117.64</v>
      </c>
      <c r="I79" s="1"/>
      <c r="J79" s="1">
        <v>6143.42</v>
      </c>
    </row>
    <row r="80" spans="4:10" ht="15" hidden="1">
      <c r="D80" s="1" t="s">
        <v>201</v>
      </c>
      <c r="E80" s="1">
        <v>6143.42</v>
      </c>
      <c r="F80" s="1">
        <v>7421.55</v>
      </c>
      <c r="G80" s="1"/>
      <c r="H80" s="1">
        <v>7062.57</v>
      </c>
      <c r="I80" s="1"/>
      <c r="J80" s="1">
        <v>6502.4</v>
      </c>
    </row>
    <row r="81" spans="4:10" ht="15" hidden="1">
      <c r="D81" s="1" t="s">
        <v>209</v>
      </c>
      <c r="E81" s="1">
        <v>6502.4</v>
      </c>
      <c r="F81" s="1">
        <v>7421.55</v>
      </c>
      <c r="G81" s="1"/>
      <c r="H81" s="1">
        <v>6647.99</v>
      </c>
      <c r="I81" s="1"/>
      <c r="J81" s="1">
        <v>7275.97</v>
      </c>
    </row>
    <row r="82" spans="4:10" ht="15" hidden="1">
      <c r="D82" s="1" t="s">
        <v>222</v>
      </c>
      <c r="E82" s="1">
        <v>7275.97</v>
      </c>
      <c r="F82" s="1">
        <v>7421.56</v>
      </c>
      <c r="G82" s="1"/>
      <c r="H82" s="1">
        <v>6434.89</v>
      </c>
      <c r="I82" s="1"/>
      <c r="J82" s="1">
        <v>8262.64</v>
      </c>
    </row>
    <row r="83" spans="4:10" ht="15" hidden="1">
      <c r="D83" s="1" t="s">
        <v>230</v>
      </c>
      <c r="E83" s="1">
        <v>8262.64</v>
      </c>
      <c r="F83" s="1">
        <v>7420.85</v>
      </c>
      <c r="G83" s="1"/>
      <c r="H83" s="1">
        <v>6633.19</v>
      </c>
      <c r="I83" s="1"/>
      <c r="J83" s="1">
        <v>9050.1</v>
      </c>
    </row>
    <row r="84" spans="4:10" ht="15" hidden="1">
      <c r="D84" s="1" t="s">
        <v>240</v>
      </c>
      <c r="E84" s="1">
        <v>9050.1</v>
      </c>
      <c r="F84" s="1">
        <v>7420.65</v>
      </c>
      <c r="G84" s="1"/>
      <c r="H84" s="1">
        <v>8471.19</v>
      </c>
      <c r="I84" s="1"/>
      <c r="J84" s="1">
        <v>7999.56</v>
      </c>
    </row>
    <row r="85" spans="4:10" ht="15" hidden="1">
      <c r="D85" s="1" t="s">
        <v>246</v>
      </c>
      <c r="E85" s="1">
        <v>7999.56</v>
      </c>
      <c r="F85" s="1">
        <v>7420.65</v>
      </c>
      <c r="G85" s="1"/>
      <c r="H85" s="1">
        <v>6651.75</v>
      </c>
      <c r="I85" s="1"/>
      <c r="J85" s="1">
        <v>8768.46</v>
      </c>
    </row>
    <row r="86" spans="4:10" ht="15" hidden="1">
      <c r="D86" s="9" t="s">
        <v>254</v>
      </c>
      <c r="E86" s="9">
        <v>8768.46</v>
      </c>
      <c r="F86" s="9">
        <v>7420.64</v>
      </c>
      <c r="G86" s="1"/>
      <c r="H86" s="1">
        <v>7268.25</v>
      </c>
      <c r="I86" s="1"/>
      <c r="J86" s="9">
        <v>8920.85</v>
      </c>
    </row>
    <row r="87" spans="4:10" ht="15" hidden="1">
      <c r="D87" s="1" t="s">
        <v>257</v>
      </c>
      <c r="E87" s="1">
        <v>8920.85</v>
      </c>
      <c r="F87" s="1">
        <v>7420.65</v>
      </c>
      <c r="G87" s="1"/>
      <c r="H87" s="1">
        <v>7509.09</v>
      </c>
      <c r="I87" s="1"/>
      <c r="J87" s="1">
        <v>8832.41</v>
      </c>
    </row>
    <row r="88" spans="4:10" ht="15">
      <c r="D88" s="1" t="s">
        <v>261</v>
      </c>
      <c r="E88" s="1">
        <v>8832.41</v>
      </c>
      <c r="F88" s="1">
        <v>7420.64</v>
      </c>
      <c r="G88" s="1"/>
      <c r="H88" s="1">
        <v>8983.19</v>
      </c>
      <c r="I88" s="1"/>
      <c r="J88" s="1">
        <v>7269.86</v>
      </c>
    </row>
    <row r="89" spans="4:10" ht="15">
      <c r="D89" s="15" t="s">
        <v>265</v>
      </c>
      <c r="E89" s="15">
        <f>J88</f>
        <v>7269.86</v>
      </c>
      <c r="F89" s="15">
        <v>7420.65</v>
      </c>
      <c r="G89" s="15"/>
      <c r="H89" s="15">
        <v>6006.87</v>
      </c>
      <c r="I89" s="15"/>
      <c r="J89" s="15">
        <f>E89+F89-H89</f>
        <v>8683.64</v>
      </c>
    </row>
    <row r="90" spans="4:10" ht="15">
      <c r="D90" s="1" t="s">
        <v>271</v>
      </c>
      <c r="E90" s="1">
        <v>8683.64</v>
      </c>
      <c r="F90" s="1">
        <v>7420.65</v>
      </c>
      <c r="G90" s="1"/>
      <c r="H90" s="15">
        <v>7956.47</v>
      </c>
      <c r="I90" s="1"/>
      <c r="J90" s="1">
        <v>8147.82</v>
      </c>
    </row>
    <row r="91" spans="4:10" ht="15">
      <c r="D91" s="1" t="s">
        <v>281</v>
      </c>
      <c r="E91" s="1">
        <v>8147.82</v>
      </c>
      <c r="F91" s="1">
        <v>7420.64</v>
      </c>
      <c r="G91" s="1"/>
      <c r="H91" s="15">
        <v>7274.76</v>
      </c>
      <c r="I91" s="1"/>
      <c r="J91" s="1">
        <v>8293.7</v>
      </c>
    </row>
    <row r="92" spans="4:10" ht="15">
      <c r="D92" s="1" t="s">
        <v>282</v>
      </c>
      <c r="E92" s="1">
        <v>8293.7</v>
      </c>
      <c r="F92" s="1">
        <v>7420.66</v>
      </c>
      <c r="G92" s="1"/>
      <c r="H92" s="15">
        <v>6820.73</v>
      </c>
      <c r="I92" s="1"/>
      <c r="J92" s="1">
        <v>8893.63</v>
      </c>
    </row>
    <row r="93" ht="15">
      <c r="H93">
        <f>SUM(H76:H92)</f>
        <v>117069.71999999999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46">
      <selection activeCell="G80" activeCellId="2" sqref="K47 J54 G80:H80"/>
    </sheetView>
  </sheetViews>
  <sheetFormatPr defaultColWidth="9.140625" defaultRowHeight="15"/>
  <cols>
    <col min="2" max="2" width="11.00390625" style="0" customWidth="1"/>
  </cols>
  <sheetData>
    <row r="2" spans="2:4" ht="15">
      <c r="B2" t="s">
        <v>75</v>
      </c>
      <c r="C2" t="s">
        <v>77</v>
      </c>
      <c r="D2" t="s">
        <v>0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11</v>
      </c>
      <c r="B8" s="1">
        <v>18966.84</v>
      </c>
      <c r="C8" s="1">
        <v>32531.89</v>
      </c>
      <c r="D8" s="1">
        <v>25429.89</v>
      </c>
      <c r="E8" s="1"/>
      <c r="F8" s="1">
        <v>25429.89</v>
      </c>
      <c r="G8" s="1">
        <v>26068.84</v>
      </c>
      <c r="H8" s="1"/>
    </row>
    <row r="9" spans="1:8" ht="15">
      <c r="A9" s="1" t="s">
        <v>12</v>
      </c>
      <c r="B9" s="1">
        <v>11732.93</v>
      </c>
      <c r="C9" s="1">
        <v>21670.74</v>
      </c>
      <c r="D9" s="1">
        <v>19058.22</v>
      </c>
      <c r="E9" s="1"/>
      <c r="F9" s="1">
        <v>19058.22</v>
      </c>
      <c r="G9" s="1">
        <v>14345.45</v>
      </c>
      <c r="H9" s="1"/>
    </row>
    <row r="10" spans="1:8" ht="15">
      <c r="A10" s="1" t="s">
        <v>13</v>
      </c>
      <c r="B10" s="1"/>
      <c r="C10" s="1">
        <v>54202.63</v>
      </c>
      <c r="D10" s="1"/>
      <c r="E10" s="1"/>
      <c r="F10" s="1">
        <v>44488.11</v>
      </c>
      <c r="G10" s="1"/>
      <c r="H10" s="1"/>
    </row>
    <row r="15" spans="1:13" ht="19.5" customHeight="1">
      <c r="A15" s="1" t="s">
        <v>14</v>
      </c>
      <c r="B15" s="1" t="s">
        <v>15</v>
      </c>
      <c r="C15" s="1"/>
      <c r="D15" s="1" t="s">
        <v>16</v>
      </c>
      <c r="E15" s="1"/>
      <c r="F15" s="1"/>
      <c r="G15" s="1"/>
      <c r="H15" s="1" t="s">
        <v>17</v>
      </c>
      <c r="I15" s="1"/>
      <c r="J15" s="1"/>
      <c r="K15" s="1"/>
      <c r="L15" s="1"/>
      <c r="M15" s="1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20</v>
      </c>
      <c r="G16" s="1" t="s">
        <v>21</v>
      </c>
      <c r="H16" s="1" t="s">
        <v>22</v>
      </c>
      <c r="I16" s="1" t="s">
        <v>23</v>
      </c>
      <c r="J16" s="1" t="s">
        <v>24</v>
      </c>
      <c r="K16" s="1" t="s">
        <v>25</v>
      </c>
      <c r="L16" s="1" t="s">
        <v>26</v>
      </c>
      <c r="M16" s="1"/>
    </row>
    <row r="17" spans="1:13" ht="15">
      <c r="A17" s="1" t="s">
        <v>110</v>
      </c>
      <c r="B17" s="1" t="s">
        <v>111</v>
      </c>
      <c r="C17" s="1"/>
      <c r="D17" s="1" t="s">
        <v>27</v>
      </c>
      <c r="E17" s="1"/>
      <c r="F17" s="1"/>
      <c r="G17" s="1">
        <v>180</v>
      </c>
      <c r="H17" s="1"/>
      <c r="I17" s="1" t="s">
        <v>29</v>
      </c>
      <c r="J17" s="1">
        <v>1</v>
      </c>
      <c r="K17" s="1"/>
      <c r="L17" s="1"/>
      <c r="M17" s="1"/>
    </row>
    <row r="18" spans="1:13" ht="15">
      <c r="A18" s="1"/>
      <c r="B18" s="1" t="s">
        <v>116</v>
      </c>
      <c r="C18" s="1"/>
      <c r="D18" s="1"/>
      <c r="E18" s="1"/>
      <c r="F18" s="1"/>
      <c r="G18" s="1">
        <v>201</v>
      </c>
      <c r="H18" s="1"/>
      <c r="I18" s="1"/>
      <c r="J18" s="1">
        <v>1</v>
      </c>
      <c r="K18" s="1"/>
      <c r="L18" s="1"/>
      <c r="M18" s="1"/>
    </row>
    <row r="19" spans="1:13" ht="15">
      <c r="A19" s="1"/>
      <c r="B19" s="1" t="s">
        <v>112</v>
      </c>
      <c r="C19" s="1"/>
      <c r="D19" s="1"/>
      <c r="E19" s="1"/>
      <c r="F19" s="1"/>
      <c r="G19" s="1">
        <v>180</v>
      </c>
      <c r="H19" s="1"/>
      <c r="I19" s="1"/>
      <c r="J19" s="1">
        <v>1</v>
      </c>
      <c r="K19" s="1"/>
      <c r="L19" s="1"/>
      <c r="M19" s="1"/>
    </row>
    <row r="20" spans="1:13" ht="15">
      <c r="A20" s="1" t="s">
        <v>113</v>
      </c>
      <c r="B20" s="1" t="s">
        <v>114</v>
      </c>
      <c r="C20" s="1"/>
      <c r="D20" s="1"/>
      <c r="E20" s="1"/>
      <c r="F20" s="1"/>
      <c r="G20" s="1"/>
      <c r="H20" s="1"/>
      <c r="I20" s="1" t="s">
        <v>29</v>
      </c>
      <c r="J20" s="1">
        <v>2</v>
      </c>
      <c r="K20" s="1"/>
      <c r="L20" s="1"/>
      <c r="M20" s="1"/>
    </row>
    <row r="21" spans="1:13" ht="15">
      <c r="A21" s="1"/>
      <c r="B21" s="1" t="s">
        <v>115</v>
      </c>
      <c r="C21" s="1"/>
      <c r="D21" s="1"/>
      <c r="E21" s="1"/>
      <c r="F21" s="1"/>
      <c r="G21" s="1">
        <v>11491.05</v>
      </c>
      <c r="H21" s="1"/>
      <c r="I21" s="1"/>
      <c r="J21" s="1">
        <v>2</v>
      </c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 t="s">
        <v>32</v>
      </c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 t="s">
        <v>33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 t="s">
        <v>34</v>
      </c>
      <c r="C27" s="1"/>
      <c r="D27" s="1" t="s">
        <v>35</v>
      </c>
      <c r="E27" s="1">
        <v>144.31</v>
      </c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 t="s">
        <v>32</v>
      </c>
      <c r="L30" s="1"/>
      <c r="M30" s="1"/>
    </row>
    <row r="31" spans="1:13" ht="15">
      <c r="A31" s="1"/>
      <c r="B31" s="1"/>
      <c r="C31" s="1"/>
      <c r="D31" s="1"/>
      <c r="E31" s="1"/>
      <c r="F31" s="1" t="s">
        <v>32</v>
      </c>
      <c r="G31" s="1">
        <f>SUM(G17:G30)</f>
        <v>12052.05</v>
      </c>
      <c r="H31" s="1"/>
      <c r="I31" s="1"/>
      <c r="J31" s="1">
        <v>1</v>
      </c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>
        <v>2</v>
      </c>
      <c r="K32" s="1"/>
      <c r="L32" s="1"/>
      <c r="M32" s="1"/>
    </row>
    <row r="33" spans="1:13" ht="15">
      <c r="A33" s="1"/>
      <c r="B33" s="1" t="s">
        <v>38</v>
      </c>
      <c r="C33" s="1"/>
      <c r="D33" s="1"/>
      <c r="E33" s="1"/>
      <c r="F33" s="1"/>
      <c r="G33" s="1"/>
      <c r="H33" s="1"/>
      <c r="I33" s="1"/>
      <c r="J33" s="1">
        <v>2</v>
      </c>
      <c r="K33" s="1"/>
      <c r="L33" s="1"/>
      <c r="M33" s="1"/>
    </row>
    <row r="34" spans="1:13" ht="15">
      <c r="A34" s="1"/>
      <c r="B34" s="1"/>
      <c r="C34" s="1"/>
      <c r="D34" s="1"/>
      <c r="E34" s="1">
        <v>5172</v>
      </c>
      <c r="F34" s="1" t="s">
        <v>81</v>
      </c>
      <c r="G34" s="1">
        <v>8171.76</v>
      </c>
      <c r="H34" s="1"/>
      <c r="I34" s="1"/>
      <c r="J34" s="1">
        <v>2</v>
      </c>
      <c r="K34" s="1"/>
      <c r="L34" s="1"/>
      <c r="M34" s="1"/>
    </row>
    <row r="35" spans="1:13" ht="15">
      <c r="A35" s="1"/>
      <c r="B35" s="1"/>
      <c r="C35" s="1"/>
      <c r="D35" s="1"/>
      <c r="E35" s="1"/>
      <c r="F35" s="1" t="s">
        <v>39</v>
      </c>
      <c r="G35" s="1"/>
      <c r="H35" s="1"/>
      <c r="I35" s="1"/>
      <c r="J35" s="1">
        <v>2</v>
      </c>
      <c r="K35" s="1"/>
      <c r="L35" s="1"/>
      <c r="M35" s="1"/>
    </row>
    <row r="36" spans="1:13" ht="15">
      <c r="A36" s="1"/>
      <c r="B36" s="1" t="s">
        <v>41</v>
      </c>
      <c r="C36" s="1"/>
      <c r="D36" s="1"/>
      <c r="E36" s="1"/>
      <c r="F36" s="1"/>
      <c r="G36" s="1">
        <v>17067.6</v>
      </c>
      <c r="H36" s="1"/>
      <c r="I36" s="1"/>
      <c r="J36" s="1"/>
      <c r="K36" s="1" t="s">
        <v>32</v>
      </c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 t="s">
        <v>42</v>
      </c>
      <c r="C38" s="1"/>
      <c r="D38" s="1" t="s">
        <v>43</v>
      </c>
      <c r="E38" s="1"/>
      <c r="F38" s="1"/>
      <c r="G38" s="1">
        <v>2948.04</v>
      </c>
      <c r="H38" s="1"/>
      <c r="I38" s="1"/>
      <c r="J38" s="1"/>
      <c r="K38" s="1"/>
      <c r="L38" s="1"/>
      <c r="M38" s="1"/>
    </row>
    <row r="39" spans="1:13" ht="15">
      <c r="A39" s="1"/>
      <c r="B39" s="1" t="s">
        <v>349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 t="s">
        <v>45</v>
      </c>
      <c r="C41" s="1"/>
      <c r="D41" s="1" t="s">
        <v>46</v>
      </c>
      <c r="E41" s="1"/>
      <c r="F41" s="1"/>
      <c r="G41" s="1">
        <v>1655.04</v>
      </c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 t="s">
        <v>32</v>
      </c>
      <c r="G43" s="1">
        <f>SUM(G31:G42)</f>
        <v>41894.49</v>
      </c>
      <c r="H43" s="1"/>
      <c r="I43" s="1"/>
      <c r="J43" s="1"/>
      <c r="K43" s="1" t="s">
        <v>32</v>
      </c>
      <c r="L43" s="1"/>
      <c r="M43" s="1">
        <v>0</v>
      </c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50" ht="15">
      <c r="C50" t="s">
        <v>47</v>
      </c>
    </row>
    <row r="51" ht="15">
      <c r="C51" t="s">
        <v>32</v>
      </c>
    </row>
    <row r="54" spans="4:5" ht="15">
      <c r="D54">
        <v>5172</v>
      </c>
      <c r="E54" t="s">
        <v>76</v>
      </c>
    </row>
    <row r="55" ht="15">
      <c r="F55" t="s">
        <v>78</v>
      </c>
    </row>
    <row r="56" spans="4:10" ht="15">
      <c r="D56" s="1" t="s">
        <v>48</v>
      </c>
      <c r="E56" s="1" t="s">
        <v>49</v>
      </c>
      <c r="F56" s="1"/>
      <c r="G56" s="1"/>
      <c r="H56" s="1" t="s">
        <v>50</v>
      </c>
      <c r="I56" s="1" t="s">
        <v>51</v>
      </c>
      <c r="J56" s="1"/>
    </row>
    <row r="57" spans="4:10" ht="15">
      <c r="D57" s="1">
        <v>1</v>
      </c>
      <c r="E57" s="1" t="s">
        <v>52</v>
      </c>
      <c r="F57" s="1"/>
      <c r="G57" s="1"/>
      <c r="H57" s="1" t="s">
        <v>53</v>
      </c>
      <c r="I57" s="1"/>
      <c r="J57" s="1">
        <v>54202.63</v>
      </c>
    </row>
    <row r="58" spans="4:11" ht="15">
      <c r="D58" s="1"/>
      <c r="E58" s="1"/>
      <c r="F58" s="1"/>
      <c r="G58" s="1"/>
      <c r="H58" s="1"/>
      <c r="I58" s="1"/>
      <c r="J58" s="1"/>
      <c r="K58" t="s">
        <v>54</v>
      </c>
    </row>
    <row r="59" spans="4:10" ht="15">
      <c r="D59" s="1">
        <v>2</v>
      </c>
      <c r="E59" s="1" t="s">
        <v>55</v>
      </c>
      <c r="F59" s="1"/>
      <c r="G59" s="1"/>
      <c r="H59" s="1" t="s">
        <v>53</v>
      </c>
      <c r="I59" s="1"/>
      <c r="J59" s="1">
        <v>44488.11</v>
      </c>
    </row>
    <row r="60" spans="4:10" ht="15">
      <c r="D60" s="1">
        <v>3</v>
      </c>
      <c r="E60" s="1" t="s">
        <v>56</v>
      </c>
      <c r="F60" s="1"/>
      <c r="G60" s="1"/>
      <c r="H60" s="1" t="s">
        <v>53</v>
      </c>
      <c r="I60" s="1"/>
      <c r="J60" s="1"/>
    </row>
    <row r="61" spans="4:10" ht="15">
      <c r="D61" s="1">
        <v>4</v>
      </c>
      <c r="E61" s="1" t="s">
        <v>57</v>
      </c>
      <c r="F61" s="1"/>
      <c r="G61" s="1"/>
      <c r="H61" s="1" t="s">
        <v>53</v>
      </c>
      <c r="I61" s="1"/>
      <c r="J61" s="1">
        <v>41894.49</v>
      </c>
    </row>
    <row r="62" spans="4:10" ht="15">
      <c r="D62" s="1"/>
      <c r="E62" s="1" t="s">
        <v>143</v>
      </c>
      <c r="F62" s="1"/>
      <c r="G62" s="1"/>
      <c r="H62" s="1"/>
      <c r="I62" s="1"/>
      <c r="J62" s="1">
        <v>17067.6</v>
      </c>
    </row>
    <row r="63" spans="4:10" ht="15">
      <c r="D63" s="1"/>
      <c r="E63" s="1" t="s">
        <v>58</v>
      </c>
      <c r="F63" s="1"/>
      <c r="G63" s="1"/>
      <c r="H63" s="1" t="s">
        <v>53</v>
      </c>
      <c r="I63" s="1"/>
      <c r="J63" s="1"/>
    </row>
    <row r="64" spans="4:10" ht="15">
      <c r="D64" s="1"/>
      <c r="E64" s="1" t="s">
        <v>349</v>
      </c>
      <c r="F64" s="1"/>
      <c r="G64" s="1"/>
      <c r="H64" s="1" t="s">
        <v>53</v>
      </c>
      <c r="I64" s="1"/>
      <c r="J64" s="1">
        <v>0</v>
      </c>
    </row>
    <row r="65" spans="4:10" ht="15">
      <c r="D65" s="1"/>
      <c r="E65" s="1" t="s">
        <v>59</v>
      </c>
      <c r="F65" s="1"/>
      <c r="G65" s="1"/>
      <c r="H65" s="1" t="s">
        <v>53</v>
      </c>
      <c r="I65" s="1"/>
      <c r="J65" s="1">
        <v>8171.76</v>
      </c>
    </row>
    <row r="66" spans="4:10" ht="15">
      <c r="D66" s="1"/>
      <c r="E66" s="1" t="s">
        <v>42</v>
      </c>
      <c r="F66" s="1"/>
      <c r="G66" s="1"/>
      <c r="H66" s="1" t="s">
        <v>53</v>
      </c>
      <c r="I66" s="1"/>
      <c r="J66" s="1">
        <v>2948.04</v>
      </c>
    </row>
    <row r="67" spans="4:10" ht="15">
      <c r="D67" s="1"/>
      <c r="E67" s="1"/>
      <c r="F67" s="1"/>
      <c r="G67" s="1"/>
      <c r="H67" s="1" t="s">
        <v>53</v>
      </c>
      <c r="I67" s="1"/>
      <c r="J67" s="1"/>
    </row>
    <row r="68" spans="4:12" ht="15">
      <c r="D68" s="1"/>
      <c r="E68" s="1" t="s">
        <v>63</v>
      </c>
      <c r="F68" s="1"/>
      <c r="G68" s="1"/>
      <c r="H68" s="1"/>
      <c r="I68" s="1"/>
      <c r="J68" s="1">
        <v>1655.04</v>
      </c>
      <c r="L68" t="s">
        <v>64</v>
      </c>
    </row>
    <row r="69" spans="4:10" ht="15">
      <c r="D69" s="1"/>
      <c r="E69" s="1" t="s">
        <v>65</v>
      </c>
      <c r="F69" s="1"/>
      <c r="G69" s="1"/>
      <c r="H69" s="1" t="s">
        <v>53</v>
      </c>
      <c r="I69" s="1"/>
      <c r="J69" s="1"/>
    </row>
    <row r="70" spans="4:10" ht="15">
      <c r="D70" s="1"/>
      <c r="E70" s="1" t="s">
        <v>111</v>
      </c>
      <c r="F70" s="1"/>
      <c r="G70" s="1"/>
      <c r="H70" s="1"/>
      <c r="I70" s="1"/>
      <c r="J70" s="1">
        <v>180</v>
      </c>
    </row>
    <row r="71" spans="4:10" ht="15">
      <c r="D71" s="1"/>
      <c r="E71" s="1" t="s">
        <v>116</v>
      </c>
      <c r="F71" s="1"/>
      <c r="G71" s="1"/>
      <c r="H71" s="1"/>
      <c r="I71" s="1"/>
      <c r="J71" s="1">
        <v>201</v>
      </c>
    </row>
    <row r="72" spans="4:10" ht="15">
      <c r="D72" s="1"/>
      <c r="E72" s="1" t="s">
        <v>112</v>
      </c>
      <c r="F72" s="1"/>
      <c r="G72" s="1"/>
      <c r="H72" s="1"/>
      <c r="I72" s="1"/>
      <c r="J72" s="1">
        <v>180</v>
      </c>
    </row>
    <row r="73" spans="4:10" ht="15">
      <c r="D73" s="1"/>
      <c r="E73" s="1" t="s">
        <v>114</v>
      </c>
      <c r="F73" s="1"/>
      <c r="G73" s="1"/>
      <c r="H73" s="1" t="s">
        <v>115</v>
      </c>
      <c r="I73" s="1"/>
      <c r="J73" s="1">
        <v>11491.05</v>
      </c>
    </row>
    <row r="74" spans="4:10" ht="15">
      <c r="D74" s="1"/>
      <c r="E74" s="1"/>
      <c r="F74" s="1"/>
      <c r="G74" s="1"/>
      <c r="H74" s="1"/>
      <c r="I74" s="1"/>
      <c r="J74" s="1"/>
    </row>
    <row r="75" spans="4:10" ht="15">
      <c r="D75" s="1"/>
      <c r="E75" s="1"/>
      <c r="F75" s="1"/>
      <c r="G75" s="1"/>
      <c r="H75" s="1"/>
      <c r="I75" s="1"/>
      <c r="J75" s="1"/>
    </row>
    <row r="76" spans="4:10" ht="15">
      <c r="D76" s="1">
        <v>5</v>
      </c>
      <c r="E76" s="1" t="s">
        <v>66</v>
      </c>
      <c r="F76" s="1"/>
      <c r="G76" s="1"/>
      <c r="H76" s="1" t="s">
        <v>53</v>
      </c>
      <c r="I76" s="1"/>
      <c r="J76" s="1"/>
    </row>
    <row r="77" spans="4:10" ht="15">
      <c r="D77" s="1"/>
      <c r="E77" s="1"/>
      <c r="F77" s="1"/>
      <c r="G77" s="1"/>
      <c r="H77" s="1"/>
      <c r="I77" s="1"/>
      <c r="J77" s="1"/>
    </row>
    <row r="78" spans="4:10" ht="15">
      <c r="D78" s="1"/>
      <c r="E78" s="1" t="s">
        <v>67</v>
      </c>
      <c r="F78" s="1"/>
      <c r="G78" s="1"/>
      <c r="H78" s="1" t="s">
        <v>53</v>
      </c>
      <c r="I78" s="1"/>
      <c r="J78" s="1"/>
    </row>
    <row r="79" spans="4:10" ht="15">
      <c r="D79" s="1"/>
      <c r="E79" s="1" t="s">
        <v>68</v>
      </c>
      <c r="F79" s="1"/>
      <c r="G79" s="1"/>
      <c r="H79" s="1"/>
      <c r="I79" s="1"/>
      <c r="J79" s="1"/>
    </row>
    <row r="80" spans="4:10" ht="15">
      <c r="D80" s="1">
        <v>6</v>
      </c>
      <c r="E80" s="1" t="s">
        <v>69</v>
      </c>
      <c r="F80" s="1"/>
      <c r="G80" s="1"/>
      <c r="H80" s="1" t="s">
        <v>53</v>
      </c>
      <c r="I80" s="1"/>
      <c r="J80" s="1"/>
    </row>
    <row r="81" spans="4:10" ht="15">
      <c r="D81" s="1">
        <v>7</v>
      </c>
      <c r="E81" s="1" t="s">
        <v>70</v>
      </c>
      <c r="F81" s="1"/>
      <c r="G81" s="1"/>
      <c r="H81" s="1" t="s">
        <v>53</v>
      </c>
      <c r="I81" s="1"/>
      <c r="J81" s="1">
        <v>27258.43</v>
      </c>
    </row>
    <row r="82" spans="4:10" ht="15">
      <c r="D82" s="1">
        <v>8</v>
      </c>
      <c r="E82" s="1" t="s">
        <v>55</v>
      </c>
      <c r="F82" s="1"/>
      <c r="G82" s="1"/>
      <c r="H82" s="1" t="s">
        <v>53</v>
      </c>
      <c r="I82" s="1"/>
      <c r="J82" s="1"/>
    </row>
    <row r="83" spans="4:10" ht="15">
      <c r="D83" s="1">
        <v>9</v>
      </c>
      <c r="E83" s="1" t="s">
        <v>71</v>
      </c>
      <c r="F83" s="1"/>
      <c r="G83" s="1"/>
      <c r="H83" s="1" t="s">
        <v>53</v>
      </c>
      <c r="I83" s="1"/>
      <c r="J83" s="1">
        <v>24664.81</v>
      </c>
    </row>
    <row r="84" spans="4:10" ht="15">
      <c r="D84" s="1">
        <v>10</v>
      </c>
      <c r="E84" s="1" t="s">
        <v>72</v>
      </c>
      <c r="F84" s="1"/>
      <c r="G84" s="1"/>
      <c r="H84" s="1" t="s">
        <v>53</v>
      </c>
      <c r="I84" s="1"/>
      <c r="J84" s="1"/>
    </row>
    <row r="85" spans="4:10" ht="15">
      <c r="D85" s="1"/>
      <c r="E85" s="1"/>
      <c r="F85" s="1"/>
      <c r="G85" s="1"/>
      <c r="H85" s="1"/>
      <c r="I85" s="1"/>
      <c r="J85" s="1"/>
    </row>
    <row r="88" ht="15">
      <c r="F88" t="s">
        <v>73</v>
      </c>
    </row>
    <row r="89" ht="15">
      <c r="F89" t="s">
        <v>74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96"/>
  <sheetViews>
    <sheetView zoomScalePageLayoutView="0" workbookViewId="0" topLeftCell="A53">
      <selection activeCell="G80" activeCellId="2" sqref="K47 J54 G80:H80"/>
    </sheetView>
  </sheetViews>
  <sheetFormatPr defaultColWidth="9.140625" defaultRowHeight="15"/>
  <cols>
    <col min="1" max="1" width="9.7109375" style="0" customWidth="1"/>
    <col min="2" max="2" width="12.140625" style="0" customWidth="1"/>
    <col min="3" max="3" width="14.57421875" style="0" customWidth="1"/>
    <col min="7" max="7" width="16.7109375" style="0" customWidth="1"/>
    <col min="10" max="10" width="9.57421875" style="0" customWidth="1"/>
    <col min="11" max="11" width="13.00390625" style="0" customWidth="1"/>
    <col min="12" max="17" width="6.8515625" style="0" customWidth="1"/>
  </cols>
  <sheetData>
    <row r="2" spans="2:4" ht="15">
      <c r="B2" t="s">
        <v>75</v>
      </c>
      <c r="D2" t="s">
        <v>288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266</v>
      </c>
      <c r="B8" s="15">
        <v>41450.02</v>
      </c>
      <c r="C8" s="15">
        <v>26420.77</v>
      </c>
      <c r="D8" s="15">
        <v>26565.53</v>
      </c>
      <c r="E8" s="1"/>
      <c r="F8" s="15">
        <f>D8</f>
        <v>26565.53</v>
      </c>
      <c r="G8" s="15">
        <f>C8-D8+B8</f>
        <v>41305.259999999995</v>
      </c>
      <c r="H8" s="1"/>
    </row>
    <row r="9" spans="1:8" ht="15">
      <c r="A9" s="1" t="s">
        <v>12</v>
      </c>
      <c r="B9" s="15">
        <v>48800.4</v>
      </c>
      <c r="C9" s="15">
        <v>34590.05</v>
      </c>
      <c r="D9" s="15">
        <v>34648.51</v>
      </c>
      <c r="E9" s="1"/>
      <c r="F9" s="15">
        <f>D9</f>
        <v>34648.51</v>
      </c>
      <c r="G9" s="15">
        <f>C9-D9+B9</f>
        <v>48741.94</v>
      </c>
      <c r="H9" s="1"/>
    </row>
    <row r="10" spans="1:8" ht="15">
      <c r="A10" s="1" t="s">
        <v>13</v>
      </c>
      <c r="B10" s="1"/>
      <c r="C10" s="15">
        <v>54202.64</v>
      </c>
      <c r="D10" s="1"/>
      <c r="E10" s="1"/>
      <c r="F10" s="15">
        <f>SUM(F8:F9)</f>
        <v>61214.04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268</v>
      </c>
      <c r="E15" s="1"/>
      <c r="F15" s="1"/>
      <c r="G15" s="1"/>
      <c r="H15" s="1" t="s">
        <v>17</v>
      </c>
      <c r="I15" s="1"/>
      <c r="J15" s="1"/>
      <c r="K15" s="1"/>
      <c r="L15" s="1"/>
      <c r="M15" s="1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20</v>
      </c>
      <c r="G16" s="1" t="s">
        <v>21</v>
      </c>
      <c r="H16" s="12" t="s">
        <v>22</v>
      </c>
      <c r="I16" s="1" t="s">
        <v>23</v>
      </c>
      <c r="J16" s="1" t="s">
        <v>24</v>
      </c>
      <c r="K16" s="1" t="s">
        <v>25</v>
      </c>
      <c r="L16" s="1" t="s">
        <v>26</v>
      </c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 t="s">
        <v>291</v>
      </c>
      <c r="B18" s="1" t="s">
        <v>292</v>
      </c>
      <c r="C18" s="1"/>
      <c r="D18" s="1"/>
      <c r="E18" s="1"/>
      <c r="F18" s="1"/>
      <c r="G18" s="1">
        <v>24873.54</v>
      </c>
      <c r="H18" s="1"/>
      <c r="I18" s="1"/>
      <c r="J18" s="1"/>
      <c r="K18" s="1"/>
      <c r="L18" s="1"/>
      <c r="M18" s="1"/>
    </row>
    <row r="19" spans="1:13" ht="15">
      <c r="A19" s="1" t="s">
        <v>291</v>
      </c>
      <c r="B19" s="1" t="s">
        <v>293</v>
      </c>
      <c r="C19" s="1"/>
      <c r="D19" s="1"/>
      <c r="E19" s="1"/>
      <c r="F19" s="1"/>
      <c r="G19" s="1">
        <v>667.28</v>
      </c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>
        <v>2</v>
      </c>
      <c r="K21" s="1"/>
      <c r="L21" s="1"/>
      <c r="M21" s="1"/>
    </row>
    <row r="22" spans="1:13" ht="15">
      <c r="A22" s="1"/>
      <c r="B22" s="1" t="s">
        <v>349</v>
      </c>
      <c r="C22" s="1"/>
      <c r="D22" s="1"/>
      <c r="E22" s="1"/>
      <c r="F22" s="1"/>
      <c r="G22" s="15">
        <v>4924</v>
      </c>
      <c r="H22" s="1"/>
      <c r="I22" s="1"/>
      <c r="J22" s="1"/>
      <c r="K22" s="1"/>
      <c r="L22" s="15"/>
      <c r="M22" s="1"/>
    </row>
    <row r="23" spans="1:13" ht="15">
      <c r="A23" s="1"/>
      <c r="B23" s="1" t="s">
        <v>349</v>
      </c>
      <c r="C23" s="1"/>
      <c r="D23" s="1" t="s">
        <v>320</v>
      </c>
      <c r="E23" s="1"/>
      <c r="F23" s="1"/>
      <c r="G23" s="15">
        <v>5539.5</v>
      </c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 t="s">
        <v>32</v>
      </c>
      <c r="G25" s="15">
        <f>SUM(G18:G24)</f>
        <v>36004.32</v>
      </c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5">
        <v>5170.7</v>
      </c>
      <c r="F27" s="1">
        <v>1.68</v>
      </c>
      <c r="G27" s="16">
        <f>E27*F27</f>
        <v>8686.776</v>
      </c>
      <c r="H27" s="1"/>
      <c r="I27" s="1" t="s">
        <v>32</v>
      </c>
      <c r="J27" s="1"/>
      <c r="K27" s="1"/>
      <c r="L27" s="15"/>
      <c r="M27" s="1"/>
    </row>
    <row r="28" spans="1:13" ht="15">
      <c r="A28" s="1"/>
      <c r="B28" s="1"/>
      <c r="C28" s="1"/>
      <c r="D28" s="1"/>
      <c r="E28" s="15">
        <v>5170.7</v>
      </c>
      <c r="F28" s="1">
        <v>2.22</v>
      </c>
      <c r="G28" s="15">
        <f>E28*F28</f>
        <v>11478.954</v>
      </c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5">
        <v>5170.7</v>
      </c>
      <c r="F29" s="1">
        <v>0.69</v>
      </c>
      <c r="G29" s="16">
        <f>E29*F29</f>
        <v>3567.7829999999994</v>
      </c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5">
        <v>5170.7</v>
      </c>
      <c r="F30" s="1">
        <v>1.14</v>
      </c>
      <c r="G30" s="16">
        <f>E30*F30</f>
        <v>5894.597999999999</v>
      </c>
      <c r="H30" s="1"/>
      <c r="I30" s="1"/>
      <c r="J30" s="1"/>
      <c r="K30" s="1"/>
      <c r="L30" s="1"/>
      <c r="M30" s="1"/>
    </row>
    <row r="31" spans="1:13" ht="15">
      <c r="A31" s="1"/>
      <c r="B31" s="1" t="s">
        <v>264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 t="s">
        <v>42</v>
      </c>
      <c r="C33" s="1"/>
      <c r="D33" s="1"/>
      <c r="E33" s="15">
        <v>5170.7</v>
      </c>
      <c r="F33" s="1">
        <v>0.57</v>
      </c>
      <c r="G33" s="16">
        <f>E33*F33</f>
        <v>2947.2989999999995</v>
      </c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 t="s">
        <v>45</v>
      </c>
      <c r="C36" s="1"/>
      <c r="D36" s="1"/>
      <c r="E36" s="15">
        <v>5170.7</v>
      </c>
      <c r="F36" s="1">
        <v>0.39</v>
      </c>
      <c r="G36" s="16">
        <f>E36*F36</f>
        <v>2016.573</v>
      </c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3" t="s">
        <v>32</v>
      </c>
      <c r="G38" s="19">
        <f>SUM(G25:G37)</f>
        <v>70596.303</v>
      </c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1" ht="15">
      <c r="C41" t="s">
        <v>47</v>
      </c>
    </row>
    <row r="42" ht="15">
      <c r="C42" t="s">
        <v>32</v>
      </c>
    </row>
    <row r="43" ht="15">
      <c r="C43" t="s">
        <v>150</v>
      </c>
    </row>
    <row r="44" ht="15">
      <c r="E44" t="s">
        <v>164</v>
      </c>
    </row>
    <row r="45" spans="4:8" ht="15">
      <c r="D45" s="15">
        <v>5170.7</v>
      </c>
      <c r="F45" t="s">
        <v>163</v>
      </c>
      <c r="H45" t="s">
        <v>290</v>
      </c>
    </row>
    <row r="46" spans="4:10" ht="15">
      <c r="D46" s="1" t="s">
        <v>48</v>
      </c>
      <c r="E46" s="1" t="s">
        <v>49</v>
      </c>
      <c r="F46" s="1"/>
      <c r="G46" s="1"/>
      <c r="H46" s="1" t="s">
        <v>50</v>
      </c>
      <c r="I46" s="1" t="s">
        <v>51</v>
      </c>
      <c r="J46" s="1"/>
    </row>
    <row r="47" spans="4:10" ht="15">
      <c r="D47" s="6">
        <v>1</v>
      </c>
      <c r="E47" s="7" t="s">
        <v>267</v>
      </c>
      <c r="F47" s="6"/>
      <c r="G47" s="6"/>
      <c r="H47" s="6" t="s">
        <v>53</v>
      </c>
      <c r="I47" s="6"/>
      <c r="J47" s="15">
        <f>C10</f>
        <v>54202.64</v>
      </c>
    </row>
    <row r="48" spans="4:11" ht="15">
      <c r="D48" s="1"/>
      <c r="E48" s="1"/>
      <c r="F48" s="1"/>
      <c r="G48" s="1"/>
      <c r="H48" s="1"/>
      <c r="I48" s="1"/>
      <c r="J48" s="1"/>
      <c r="K48" t="s">
        <v>54</v>
      </c>
    </row>
    <row r="49" spans="4:10" ht="15">
      <c r="D49" s="6">
        <v>2</v>
      </c>
      <c r="E49" s="7" t="s">
        <v>3</v>
      </c>
      <c r="F49" s="6"/>
      <c r="G49" s="6"/>
      <c r="H49" s="6" t="s">
        <v>53</v>
      </c>
      <c r="I49" s="6"/>
      <c r="J49" s="15">
        <f>F10</f>
        <v>61214.04</v>
      </c>
    </row>
    <row r="50" spans="4:10" ht="15">
      <c r="D50" s="1">
        <v>3</v>
      </c>
      <c r="E50" s="1"/>
      <c r="F50" s="1"/>
      <c r="G50" s="1"/>
      <c r="H50" s="1" t="s">
        <v>53</v>
      </c>
      <c r="I50" s="1"/>
      <c r="J50" s="1"/>
    </row>
    <row r="51" spans="4:11" ht="15">
      <c r="D51" s="6">
        <v>4</v>
      </c>
      <c r="E51" s="7" t="s">
        <v>57</v>
      </c>
      <c r="F51" s="6"/>
      <c r="G51" s="6"/>
      <c r="H51" s="7" t="s">
        <v>53</v>
      </c>
      <c r="I51" s="7"/>
      <c r="J51" s="19">
        <v>70596.3</v>
      </c>
      <c r="K51" s="20">
        <f>J51-G38</f>
        <v>-0.0029999999969732016</v>
      </c>
    </row>
    <row r="52" spans="4:10" ht="15">
      <c r="D52" s="8">
        <v>1.68</v>
      </c>
      <c r="E52" s="9" t="s">
        <v>165</v>
      </c>
      <c r="F52" s="9" t="s">
        <v>166</v>
      </c>
      <c r="G52" s="9"/>
      <c r="H52" s="1" t="s">
        <v>53</v>
      </c>
      <c r="I52" s="1"/>
      <c r="J52" s="16">
        <f>G27</f>
        <v>8686.776</v>
      </c>
    </row>
    <row r="53" spans="4:10" ht="15">
      <c r="D53" s="8">
        <v>2.22</v>
      </c>
      <c r="E53" s="9" t="s">
        <v>167</v>
      </c>
      <c r="F53" s="9"/>
      <c r="G53" s="9"/>
      <c r="H53" s="1" t="s">
        <v>53</v>
      </c>
      <c r="I53" s="1"/>
      <c r="J53" s="1"/>
    </row>
    <row r="54" spans="4:10" ht="15">
      <c r="D54" s="8"/>
      <c r="E54" s="9" t="s">
        <v>168</v>
      </c>
      <c r="F54" s="9"/>
      <c r="G54" s="9"/>
      <c r="H54" s="1" t="s">
        <v>53</v>
      </c>
      <c r="I54" s="1"/>
      <c r="J54" s="15">
        <f>G28</f>
        <v>11478.954</v>
      </c>
    </row>
    <row r="55" spans="4:10" ht="15">
      <c r="D55" s="8">
        <v>0.69</v>
      </c>
      <c r="E55" s="9" t="s">
        <v>169</v>
      </c>
      <c r="F55" s="9"/>
      <c r="G55" s="9"/>
      <c r="H55" s="1" t="s">
        <v>61</v>
      </c>
      <c r="I55" s="1"/>
      <c r="J55" s="1"/>
    </row>
    <row r="56" spans="4:10" ht="15">
      <c r="D56" s="8"/>
      <c r="E56" s="9" t="s">
        <v>170</v>
      </c>
      <c r="F56" s="9"/>
      <c r="G56" s="9"/>
      <c r="H56" s="1" t="s">
        <v>61</v>
      </c>
      <c r="I56" s="1"/>
      <c r="J56" s="16">
        <f>G29</f>
        <v>3567.7829999999994</v>
      </c>
    </row>
    <row r="57" spans="4:10" ht="15">
      <c r="D57" s="8">
        <v>1.14</v>
      </c>
      <c r="E57" s="9" t="s">
        <v>171</v>
      </c>
      <c r="F57" s="9"/>
      <c r="G57" s="9"/>
      <c r="H57" s="1" t="s">
        <v>53</v>
      </c>
      <c r="I57" s="1"/>
      <c r="J57" s="1"/>
    </row>
    <row r="58" spans="4:10" ht="15">
      <c r="D58" s="8"/>
      <c r="E58" s="9" t="s">
        <v>172</v>
      </c>
      <c r="F58" s="9"/>
      <c r="G58" s="9" t="s">
        <v>173</v>
      </c>
      <c r="H58" s="1" t="s">
        <v>53</v>
      </c>
      <c r="I58" s="1"/>
      <c r="J58" s="16">
        <f>G30</f>
        <v>5894.597999999999</v>
      </c>
    </row>
    <row r="59" spans="4:10" ht="15">
      <c r="D59" s="8">
        <v>0.57</v>
      </c>
      <c r="E59" s="9" t="s">
        <v>169</v>
      </c>
      <c r="F59" s="9"/>
      <c r="G59" s="9"/>
      <c r="H59" s="1"/>
      <c r="I59" s="1"/>
      <c r="J59" s="1"/>
    </row>
    <row r="60" spans="4:10" ht="15">
      <c r="D60" s="8"/>
      <c r="E60" s="9" t="s">
        <v>174</v>
      </c>
      <c r="F60" s="9"/>
      <c r="G60" s="9"/>
      <c r="H60" s="1"/>
      <c r="I60" s="1"/>
      <c r="J60" s="16">
        <f>G33</f>
        <v>2947.2989999999995</v>
      </c>
    </row>
    <row r="61" spans="4:10" ht="15">
      <c r="D61" s="8">
        <v>0.39</v>
      </c>
      <c r="E61" s="9" t="s">
        <v>175</v>
      </c>
      <c r="F61" s="9"/>
      <c r="G61" s="9"/>
      <c r="H61" s="1"/>
      <c r="I61" s="1"/>
      <c r="J61" s="16">
        <f>G36</f>
        <v>2016.573</v>
      </c>
    </row>
    <row r="62" spans="4:12" ht="15">
      <c r="D62" s="6">
        <v>5.11</v>
      </c>
      <c r="E62" s="7" t="s">
        <v>65</v>
      </c>
      <c r="F62" s="6"/>
      <c r="G62" s="6"/>
      <c r="H62" s="6" t="s">
        <v>53</v>
      </c>
      <c r="I62" s="6"/>
      <c r="J62" s="15"/>
      <c r="L62">
        <v>5539.5</v>
      </c>
    </row>
    <row r="63" spans="4:10" ht="15">
      <c r="D63" s="1"/>
      <c r="E63" s="1" t="s">
        <v>349</v>
      </c>
      <c r="F63" s="1"/>
      <c r="G63" s="1"/>
      <c r="H63" s="1"/>
      <c r="I63" s="1"/>
      <c r="J63" s="15">
        <v>4924</v>
      </c>
    </row>
    <row r="64" spans="4:10" ht="15">
      <c r="D64" s="1"/>
      <c r="E64" s="1" t="s">
        <v>349</v>
      </c>
      <c r="F64" s="1"/>
      <c r="G64" s="1"/>
      <c r="H64" s="1"/>
      <c r="I64" s="1"/>
      <c r="J64" s="15">
        <v>5539.5</v>
      </c>
    </row>
    <row r="65" spans="4:10" ht="15">
      <c r="D65" s="1"/>
      <c r="E65" s="1" t="s">
        <v>292</v>
      </c>
      <c r="F65" s="1"/>
      <c r="G65" s="1"/>
      <c r="H65" s="1"/>
      <c r="I65" s="1"/>
      <c r="J65" s="1">
        <v>24873.54</v>
      </c>
    </row>
    <row r="66" spans="4:10" ht="15">
      <c r="D66" s="1"/>
      <c r="E66" s="1" t="s">
        <v>293</v>
      </c>
      <c r="F66" s="1"/>
      <c r="G66" s="1"/>
      <c r="H66" s="1"/>
      <c r="I66" s="1"/>
      <c r="J66" s="1">
        <v>667.28</v>
      </c>
    </row>
    <row r="67" spans="4:10" ht="15">
      <c r="D67" s="1"/>
      <c r="E67" s="1"/>
      <c r="F67" s="1"/>
      <c r="G67" s="1"/>
      <c r="H67" s="1" t="s">
        <v>53</v>
      </c>
      <c r="I67" s="1"/>
      <c r="J67" s="12"/>
    </row>
    <row r="68" spans="4:10" ht="15">
      <c r="D68" s="1"/>
      <c r="E68" s="1"/>
      <c r="F68" s="1"/>
      <c r="G68" s="1"/>
      <c r="H68" s="1" t="s">
        <v>53</v>
      </c>
      <c r="I68" s="10" t="s">
        <v>252</v>
      </c>
      <c r="J68" s="15">
        <v>61552.82</v>
      </c>
    </row>
    <row r="69" spans="4:10" ht="15">
      <c r="D69" s="1" t="s">
        <v>276</v>
      </c>
      <c r="E69" s="1" t="s">
        <v>68</v>
      </c>
      <c r="F69" s="1"/>
      <c r="G69" s="1"/>
      <c r="H69" s="1"/>
      <c r="I69" s="10"/>
      <c r="J69" s="18">
        <v>124512.99</v>
      </c>
    </row>
    <row r="70" spans="4:10" ht="15">
      <c r="D70" s="1"/>
      <c r="E70" s="1" t="s">
        <v>274</v>
      </c>
      <c r="F70" s="1"/>
      <c r="G70" s="1"/>
      <c r="H70" s="1" t="s">
        <v>53</v>
      </c>
      <c r="I70" s="10"/>
      <c r="J70" s="16">
        <v>35655.68</v>
      </c>
    </row>
    <row r="71" spans="4:10" ht="15">
      <c r="D71" s="1"/>
      <c r="E71" s="1" t="s">
        <v>70</v>
      </c>
      <c r="F71" s="1"/>
      <c r="G71" s="1"/>
      <c r="H71" s="1" t="s">
        <v>53</v>
      </c>
      <c r="I71" s="10"/>
      <c r="J71" s="1"/>
    </row>
    <row r="72" spans="4:10" ht="15">
      <c r="D72" s="1"/>
      <c r="E72" s="1"/>
      <c r="F72" s="1"/>
      <c r="G72" s="1"/>
      <c r="H72" s="1" t="s">
        <v>53</v>
      </c>
      <c r="I72" s="10"/>
      <c r="J72" s="1"/>
    </row>
    <row r="73" spans="4:10" ht="15">
      <c r="D73" s="1"/>
      <c r="E73" s="1" t="s">
        <v>71</v>
      </c>
      <c r="F73" s="1"/>
      <c r="G73" s="1"/>
      <c r="H73" s="1" t="s">
        <v>53</v>
      </c>
      <c r="I73" s="10"/>
      <c r="J73" s="1"/>
    </row>
    <row r="74" spans="4:11" ht="15">
      <c r="D74" s="3"/>
      <c r="E74" s="3" t="s">
        <v>275</v>
      </c>
      <c r="F74" s="3"/>
      <c r="G74" s="3"/>
      <c r="H74" s="3" t="s">
        <v>53</v>
      </c>
      <c r="I74" s="21"/>
      <c r="J74" s="19">
        <f>J70+J49-J51</f>
        <v>26273.42</v>
      </c>
      <c r="K74" s="24">
        <f>J70+J49-J51</f>
        <v>26273.42</v>
      </c>
    </row>
    <row r="75" spans="6:10" ht="15">
      <c r="F75" t="s">
        <v>73</v>
      </c>
      <c r="J75" s="24"/>
    </row>
    <row r="76" ht="15">
      <c r="F76" t="s">
        <v>74</v>
      </c>
    </row>
    <row r="77" spans="4:11" ht="15">
      <c r="D77" s="1" t="s">
        <v>144</v>
      </c>
      <c r="E77" s="1" t="s">
        <v>145</v>
      </c>
      <c r="F77" s="1" t="s">
        <v>146</v>
      </c>
      <c r="G77" s="1"/>
      <c r="H77" s="1" t="s">
        <v>147</v>
      </c>
      <c r="I77" s="1"/>
      <c r="J77" s="1" t="s">
        <v>149</v>
      </c>
      <c r="K77" s="24">
        <f>J70+J49-J51</f>
        <v>26273.42</v>
      </c>
    </row>
    <row r="78" spans="4:10" ht="15" hidden="1">
      <c r="D78" s="1" t="s">
        <v>148</v>
      </c>
      <c r="E78" s="1"/>
      <c r="F78" s="1">
        <v>7324.65</v>
      </c>
      <c r="G78" s="1"/>
      <c r="H78" s="1">
        <v>3982.06</v>
      </c>
      <c r="I78" s="1"/>
      <c r="J78" s="1">
        <v>3342.59</v>
      </c>
    </row>
    <row r="79" spans="4:10" ht="15" hidden="1">
      <c r="D79" s="1" t="s">
        <v>160</v>
      </c>
      <c r="E79" s="1">
        <v>3342.59</v>
      </c>
      <c r="F79" s="1">
        <v>7324.65</v>
      </c>
      <c r="G79" s="1"/>
      <c r="H79" s="1">
        <v>5900.2</v>
      </c>
      <c r="I79" s="1"/>
      <c r="J79" s="1">
        <v>4767.04</v>
      </c>
    </row>
    <row r="80" spans="4:10" ht="15" hidden="1">
      <c r="D80" s="1" t="s">
        <v>179</v>
      </c>
      <c r="E80" s="1">
        <v>4767.04</v>
      </c>
      <c r="F80" s="1">
        <v>7421.55</v>
      </c>
      <c r="G80" s="1"/>
      <c r="H80" s="1">
        <v>6348.88</v>
      </c>
      <c r="I80" s="1"/>
      <c r="J80" s="1">
        <v>5839.71</v>
      </c>
    </row>
    <row r="81" spans="4:10" ht="15" hidden="1">
      <c r="D81" s="1" t="s">
        <v>198</v>
      </c>
      <c r="E81" s="1">
        <v>5839.71</v>
      </c>
      <c r="F81" s="1">
        <v>7421.55</v>
      </c>
      <c r="G81" s="1"/>
      <c r="H81" s="1">
        <v>7117.64</v>
      </c>
      <c r="I81" s="1"/>
      <c r="J81" s="1">
        <v>6143.42</v>
      </c>
    </row>
    <row r="82" spans="4:10" ht="15" hidden="1">
      <c r="D82" s="1" t="s">
        <v>201</v>
      </c>
      <c r="E82" s="1">
        <v>6143.42</v>
      </c>
      <c r="F82" s="1">
        <v>7421.55</v>
      </c>
      <c r="G82" s="1"/>
      <c r="H82" s="1">
        <v>7062.57</v>
      </c>
      <c r="I82" s="1"/>
      <c r="J82" s="1">
        <v>6502.4</v>
      </c>
    </row>
    <row r="83" spans="4:10" ht="15" hidden="1">
      <c r="D83" s="1" t="s">
        <v>209</v>
      </c>
      <c r="E83" s="1">
        <v>6502.4</v>
      </c>
      <c r="F83" s="1">
        <v>7421.55</v>
      </c>
      <c r="G83" s="1"/>
      <c r="H83" s="1">
        <v>6647.99</v>
      </c>
      <c r="I83" s="1"/>
      <c r="J83" s="1">
        <v>7275.97</v>
      </c>
    </row>
    <row r="84" spans="4:10" ht="15" hidden="1">
      <c r="D84" s="1" t="s">
        <v>222</v>
      </c>
      <c r="E84" s="1">
        <v>7275.97</v>
      </c>
      <c r="F84" s="1">
        <v>7421.56</v>
      </c>
      <c r="G84" s="1"/>
      <c r="H84" s="1">
        <v>6434.89</v>
      </c>
      <c r="I84" s="1"/>
      <c r="J84" s="1">
        <v>8262.64</v>
      </c>
    </row>
    <row r="85" spans="4:10" ht="15" hidden="1">
      <c r="D85" s="1" t="s">
        <v>230</v>
      </c>
      <c r="E85" s="1">
        <v>8262.64</v>
      </c>
      <c r="F85" s="1">
        <v>7420.85</v>
      </c>
      <c r="G85" s="1"/>
      <c r="H85" s="1">
        <v>6633.19</v>
      </c>
      <c r="I85" s="1"/>
      <c r="J85" s="1">
        <v>9050.1</v>
      </c>
    </row>
    <row r="86" spans="4:10" ht="15" hidden="1">
      <c r="D86" s="1" t="s">
        <v>240</v>
      </c>
      <c r="E86" s="1">
        <v>9050.1</v>
      </c>
      <c r="F86" s="1">
        <v>7420.65</v>
      </c>
      <c r="G86" s="1"/>
      <c r="H86" s="1">
        <v>8471.19</v>
      </c>
      <c r="I86" s="1"/>
      <c r="J86" s="1">
        <v>7999.56</v>
      </c>
    </row>
    <row r="87" spans="4:10" ht="15" hidden="1">
      <c r="D87" s="1" t="s">
        <v>246</v>
      </c>
      <c r="E87" s="1">
        <v>7999.56</v>
      </c>
      <c r="F87" s="1">
        <v>7420.65</v>
      </c>
      <c r="G87" s="1"/>
      <c r="H87" s="1">
        <v>6651.75</v>
      </c>
      <c r="I87" s="1"/>
      <c r="J87" s="1">
        <v>8768.46</v>
      </c>
    </row>
    <row r="88" spans="4:10" ht="15" hidden="1">
      <c r="D88" s="9" t="s">
        <v>254</v>
      </c>
      <c r="E88" s="9">
        <v>8768.46</v>
      </c>
      <c r="F88" s="9">
        <v>7420.64</v>
      </c>
      <c r="G88" s="1"/>
      <c r="H88" s="1">
        <v>7268.25</v>
      </c>
      <c r="I88" s="1"/>
      <c r="J88" s="9">
        <v>8920.85</v>
      </c>
    </row>
    <row r="89" spans="4:10" ht="15" hidden="1">
      <c r="D89" s="1" t="s">
        <v>257</v>
      </c>
      <c r="E89" s="1">
        <v>8920.85</v>
      </c>
      <c r="F89" s="1">
        <v>7420.65</v>
      </c>
      <c r="G89" s="1"/>
      <c r="H89" s="1">
        <v>7509.09</v>
      </c>
      <c r="I89" s="1"/>
      <c r="J89" s="1">
        <v>8832.41</v>
      </c>
    </row>
    <row r="90" spans="4:10" ht="15" hidden="1">
      <c r="D90" s="1" t="s">
        <v>261</v>
      </c>
      <c r="E90" s="1">
        <v>8832.41</v>
      </c>
      <c r="F90" s="1">
        <v>7420.64</v>
      </c>
      <c r="G90" s="1"/>
      <c r="H90" s="1">
        <v>8983.19</v>
      </c>
      <c r="I90" s="1"/>
      <c r="J90" s="1">
        <v>7269.86</v>
      </c>
    </row>
    <row r="91" spans="4:10" ht="15">
      <c r="D91" s="15" t="s">
        <v>265</v>
      </c>
      <c r="E91" s="15">
        <f>J90</f>
        <v>7269.86</v>
      </c>
      <c r="F91" s="15">
        <v>7420.65</v>
      </c>
      <c r="G91" s="15"/>
      <c r="H91" s="15">
        <v>6006.87</v>
      </c>
      <c r="I91" s="15"/>
      <c r="J91" s="15">
        <f>E91+F91-H91</f>
        <v>8683.64</v>
      </c>
    </row>
    <row r="92" spans="4:10" ht="15">
      <c r="D92" s="1" t="s">
        <v>271</v>
      </c>
      <c r="E92" s="1">
        <v>8683.64</v>
      </c>
      <c r="F92" s="1">
        <v>7420.65</v>
      </c>
      <c r="G92" s="1"/>
      <c r="H92" s="15">
        <v>7956.47</v>
      </c>
      <c r="I92" s="1"/>
      <c r="J92" s="1">
        <v>8147.82</v>
      </c>
    </row>
    <row r="93" spans="4:10" ht="15">
      <c r="D93" s="1" t="s">
        <v>281</v>
      </c>
      <c r="E93" s="1">
        <v>8147.82</v>
      </c>
      <c r="F93" s="1">
        <v>7420.64</v>
      </c>
      <c r="G93" s="1"/>
      <c r="H93" s="15">
        <v>7274.76</v>
      </c>
      <c r="I93" s="1"/>
      <c r="J93" s="1">
        <v>8293.7</v>
      </c>
    </row>
    <row r="94" spans="4:10" ht="15">
      <c r="D94" s="1" t="s">
        <v>282</v>
      </c>
      <c r="E94" s="1">
        <v>8293.7</v>
      </c>
      <c r="F94" s="1">
        <v>7420.66</v>
      </c>
      <c r="G94" s="1"/>
      <c r="H94" s="15">
        <v>6820.73</v>
      </c>
      <c r="I94" s="1"/>
      <c r="J94" s="1">
        <v>8893.63</v>
      </c>
    </row>
    <row r="95" spans="4:10" ht="15">
      <c r="D95" s="1" t="s">
        <v>289</v>
      </c>
      <c r="E95" s="1">
        <v>8893.63</v>
      </c>
      <c r="F95" s="1">
        <v>7420.66</v>
      </c>
      <c r="G95" s="1"/>
      <c r="H95" s="15">
        <v>7443.29</v>
      </c>
      <c r="I95" s="1"/>
      <c r="J95" s="1">
        <v>8870.54</v>
      </c>
    </row>
    <row r="96" ht="15">
      <c r="H96">
        <f>SUM(H78:H95)</f>
        <v>124513.00999999998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98"/>
  <sheetViews>
    <sheetView zoomScalePageLayoutView="0" workbookViewId="0" topLeftCell="A37">
      <selection activeCell="G80" activeCellId="2" sqref="K47 J54 G80:H80"/>
    </sheetView>
  </sheetViews>
  <sheetFormatPr defaultColWidth="9.140625" defaultRowHeight="15"/>
  <cols>
    <col min="1" max="1" width="9.7109375" style="0" customWidth="1"/>
    <col min="2" max="2" width="12.140625" style="0" customWidth="1"/>
    <col min="3" max="3" width="14.57421875" style="0" customWidth="1"/>
    <col min="7" max="7" width="16.7109375" style="0" customWidth="1"/>
    <col min="10" max="10" width="11.140625" style="0" customWidth="1"/>
    <col min="11" max="11" width="19.140625" style="0" customWidth="1"/>
    <col min="12" max="13" width="6.8515625" style="0" customWidth="1"/>
    <col min="14" max="14" width="14.7109375" style="0" customWidth="1"/>
    <col min="15" max="17" width="6.8515625" style="0" customWidth="1"/>
  </cols>
  <sheetData>
    <row r="2" spans="2:4" ht="15">
      <c r="B2" t="s">
        <v>75</v>
      </c>
      <c r="D2" t="s">
        <v>294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266</v>
      </c>
      <c r="B8" s="15">
        <v>41305.26</v>
      </c>
      <c r="C8" s="15">
        <v>26420.77</v>
      </c>
      <c r="D8" s="15">
        <v>21683.69</v>
      </c>
      <c r="E8" s="1"/>
      <c r="F8" s="15">
        <f>D8</f>
        <v>21683.69</v>
      </c>
      <c r="G8" s="15">
        <f>C8-D8+B8</f>
        <v>46042.340000000004</v>
      </c>
      <c r="H8" s="1"/>
    </row>
    <row r="9" spans="1:8" ht="15">
      <c r="A9" s="1" t="s">
        <v>12</v>
      </c>
      <c r="B9" s="15">
        <v>48741.94</v>
      </c>
      <c r="C9" s="15">
        <v>34590.05</v>
      </c>
      <c r="D9" s="15">
        <v>28278.97</v>
      </c>
      <c r="E9" s="1"/>
      <c r="F9" s="15">
        <f>D9</f>
        <v>28278.97</v>
      </c>
      <c r="G9" s="15">
        <f>C9-D9+B9</f>
        <v>55053.020000000004</v>
      </c>
      <c r="H9" s="1"/>
    </row>
    <row r="10" spans="1:8" ht="15">
      <c r="A10" s="1" t="s">
        <v>13</v>
      </c>
      <c r="B10" s="1"/>
      <c r="C10" s="15">
        <v>54202.64</v>
      </c>
      <c r="D10" s="1"/>
      <c r="E10" s="1"/>
      <c r="F10" s="15">
        <f>SUM(F8:F9)</f>
        <v>49962.66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268</v>
      </c>
      <c r="E15" s="1"/>
      <c r="F15" s="1"/>
      <c r="G15" s="1"/>
      <c r="H15" s="2"/>
      <c r="I15" s="2"/>
      <c r="J15" s="2"/>
      <c r="K15" s="2"/>
      <c r="L15" s="2"/>
      <c r="M15" s="2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20</v>
      </c>
      <c r="G16" s="1" t="s">
        <v>21</v>
      </c>
      <c r="H16" s="2"/>
      <c r="I16" s="2"/>
      <c r="J16" s="2"/>
      <c r="K16" s="2"/>
      <c r="L16" s="2"/>
      <c r="M16" s="2"/>
    </row>
    <row r="17" spans="1:13" ht="15">
      <c r="A17" s="1"/>
      <c r="B17" s="1"/>
      <c r="C17" s="1"/>
      <c r="D17" s="1"/>
      <c r="E17" s="1"/>
      <c r="F17" s="1"/>
      <c r="G17" s="1"/>
      <c r="H17" s="2"/>
      <c r="I17" s="2"/>
      <c r="J17" s="2"/>
      <c r="K17" s="2"/>
      <c r="L17" s="2"/>
      <c r="M17" s="2"/>
    </row>
    <row r="18" spans="1:13" ht="15">
      <c r="A18" s="1" t="s">
        <v>296</v>
      </c>
      <c r="B18" s="1" t="s">
        <v>297</v>
      </c>
      <c r="C18" s="1"/>
      <c r="D18" s="1"/>
      <c r="E18" s="1"/>
      <c r="F18" s="1"/>
      <c r="G18" s="1">
        <v>142732.9</v>
      </c>
      <c r="H18" s="2"/>
      <c r="I18" s="2"/>
      <c r="J18" s="2"/>
      <c r="K18" s="2"/>
      <c r="L18" s="2"/>
      <c r="M18" s="2"/>
    </row>
    <row r="19" spans="1:13" ht="15">
      <c r="A19" s="1" t="s">
        <v>296</v>
      </c>
      <c r="B19" s="1" t="s">
        <v>298</v>
      </c>
      <c r="C19" s="1"/>
      <c r="D19" s="1"/>
      <c r="E19" s="1"/>
      <c r="F19" s="1"/>
      <c r="G19" s="1">
        <v>12310</v>
      </c>
      <c r="H19" s="2"/>
      <c r="I19" s="2"/>
      <c r="J19" s="2"/>
      <c r="K19" s="2"/>
      <c r="L19" s="2"/>
      <c r="M19" s="2"/>
    </row>
    <row r="20" spans="1:13" ht="15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</row>
    <row r="21" spans="1:13" ht="15">
      <c r="A21" s="1"/>
      <c r="B21" s="1"/>
      <c r="C21" s="1"/>
      <c r="D21" s="1"/>
      <c r="E21" s="1"/>
      <c r="F21" s="1"/>
      <c r="G21" s="1"/>
      <c r="H21" s="2"/>
      <c r="I21" s="2"/>
      <c r="J21" s="2"/>
      <c r="K21" s="2"/>
      <c r="L21" s="2"/>
      <c r="M21" s="2"/>
    </row>
    <row r="22" spans="1:13" ht="15">
      <c r="A22" s="1"/>
      <c r="B22" s="1" t="s">
        <v>349</v>
      </c>
      <c r="C22" s="1"/>
      <c r="D22" s="1"/>
      <c r="E22" s="1"/>
      <c r="F22" s="1"/>
      <c r="G22" s="15">
        <v>4924</v>
      </c>
      <c r="H22" s="2"/>
      <c r="I22" s="2"/>
      <c r="J22" s="2"/>
      <c r="K22" s="2"/>
      <c r="L22" s="23"/>
      <c r="M22" s="2"/>
    </row>
    <row r="23" spans="1:13" ht="15">
      <c r="A23" s="1"/>
      <c r="B23" s="1"/>
      <c r="C23" s="1"/>
      <c r="D23" s="1"/>
      <c r="E23" s="1"/>
      <c r="F23" s="1"/>
      <c r="G23" s="15"/>
      <c r="H23" s="2"/>
      <c r="I23" s="2"/>
      <c r="J23" s="2"/>
      <c r="K23" s="2"/>
      <c r="L23" s="2"/>
      <c r="M23" s="2"/>
    </row>
    <row r="24" spans="1:13" ht="15">
      <c r="A24" s="1"/>
      <c r="B24" s="1"/>
      <c r="C24" s="1"/>
      <c r="D24" s="1"/>
      <c r="E24" s="1"/>
      <c r="F24" s="1"/>
      <c r="G24" s="1"/>
      <c r="H24" s="2"/>
      <c r="I24" s="2"/>
      <c r="J24" s="2"/>
      <c r="K24" s="2"/>
      <c r="L24" s="2"/>
      <c r="M24" s="2"/>
    </row>
    <row r="25" spans="1:13" ht="15">
      <c r="A25" s="1"/>
      <c r="B25" s="1"/>
      <c r="C25" s="1"/>
      <c r="D25" s="1"/>
      <c r="E25" s="1"/>
      <c r="F25" s="1" t="s">
        <v>32</v>
      </c>
      <c r="G25" s="15">
        <f>SUM(G18:G24)</f>
        <v>159966.9</v>
      </c>
      <c r="H25" s="2"/>
      <c r="I25" s="2"/>
      <c r="J25" s="2"/>
      <c r="K25" s="2"/>
      <c r="L25" s="2"/>
      <c r="M25" s="2"/>
    </row>
    <row r="26" spans="1:13" ht="15">
      <c r="A26" s="1"/>
      <c r="B26" s="1"/>
      <c r="C26" s="1"/>
      <c r="D26" s="1"/>
      <c r="E26" s="1"/>
      <c r="F26" s="1"/>
      <c r="G26" s="1"/>
      <c r="H26" s="2"/>
      <c r="I26" s="2"/>
      <c r="J26" s="2"/>
      <c r="K26" s="2"/>
      <c r="L26" s="2"/>
      <c r="M26" s="2"/>
    </row>
    <row r="27" spans="1:13" ht="15">
      <c r="A27" s="1"/>
      <c r="B27" s="1"/>
      <c r="C27" s="1"/>
      <c r="D27" s="1"/>
      <c r="E27" s="15">
        <v>5170.7</v>
      </c>
      <c r="F27" s="1">
        <v>1.68</v>
      </c>
      <c r="G27" s="16">
        <f>E27*F27</f>
        <v>8686.776</v>
      </c>
      <c r="H27" s="2"/>
      <c r="I27" s="2"/>
      <c r="J27" s="2"/>
      <c r="K27" s="2"/>
      <c r="L27" s="23"/>
      <c r="M27" s="2"/>
    </row>
    <row r="28" spans="1:13" ht="15">
      <c r="A28" s="1"/>
      <c r="B28" s="1"/>
      <c r="C28" s="1"/>
      <c r="D28" s="1"/>
      <c r="E28" s="15">
        <v>5170.7</v>
      </c>
      <c r="F28" s="1">
        <v>2.22</v>
      </c>
      <c r="G28" s="15">
        <f>E28*F28</f>
        <v>11478.954</v>
      </c>
      <c r="H28" s="2"/>
      <c r="I28" s="2"/>
      <c r="J28" s="2"/>
      <c r="K28" s="2"/>
      <c r="L28" s="2"/>
      <c r="M28" s="2"/>
    </row>
    <row r="29" spans="1:13" ht="15">
      <c r="A29" s="1"/>
      <c r="B29" s="1"/>
      <c r="C29" s="1"/>
      <c r="D29" s="1"/>
      <c r="E29" s="15">
        <v>5170.7</v>
      </c>
      <c r="F29" s="1">
        <v>0.69</v>
      </c>
      <c r="G29" s="16">
        <f>E29*F29</f>
        <v>3567.7829999999994</v>
      </c>
      <c r="H29" s="2"/>
      <c r="I29" s="2"/>
      <c r="J29" s="2"/>
      <c r="K29" s="2"/>
      <c r="L29" s="2"/>
      <c r="M29" s="2"/>
    </row>
    <row r="30" spans="1:13" ht="15">
      <c r="A30" s="1"/>
      <c r="B30" s="1"/>
      <c r="C30" s="1"/>
      <c r="D30" s="1"/>
      <c r="E30" s="15">
        <v>5170.7</v>
      </c>
      <c r="F30" s="1">
        <v>1.14</v>
      </c>
      <c r="G30" s="16">
        <f>E30*F30</f>
        <v>5894.597999999999</v>
      </c>
      <c r="H30" s="2"/>
      <c r="I30" s="2"/>
      <c r="J30" s="2"/>
      <c r="K30" s="2"/>
      <c r="L30" s="2"/>
      <c r="M30" s="2"/>
    </row>
    <row r="31" spans="1:13" ht="15">
      <c r="A31" s="1"/>
      <c r="B31" s="1" t="s">
        <v>264</v>
      </c>
      <c r="C31" s="1"/>
      <c r="D31" s="1"/>
      <c r="E31" s="1"/>
      <c r="F31" s="1"/>
      <c r="G31" s="1"/>
      <c r="H31" s="2"/>
      <c r="I31" s="2"/>
      <c r="J31" s="2"/>
      <c r="K31" s="2"/>
      <c r="L31" s="2"/>
      <c r="M31" s="2"/>
    </row>
    <row r="32" spans="1:13" ht="15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  <c r="L32" s="2"/>
      <c r="M32" s="2"/>
    </row>
    <row r="33" spans="1:13" ht="15">
      <c r="A33" s="1"/>
      <c r="B33" s="1" t="s">
        <v>42</v>
      </c>
      <c r="C33" s="1"/>
      <c r="D33" s="1"/>
      <c r="E33" s="15">
        <v>5170.7</v>
      </c>
      <c r="F33" s="1">
        <v>0.57</v>
      </c>
      <c r="G33" s="16">
        <f>E33*F33</f>
        <v>2947.2989999999995</v>
      </c>
      <c r="H33" s="2"/>
      <c r="I33" s="2"/>
      <c r="J33" s="2"/>
      <c r="K33" s="2"/>
      <c r="L33" s="2"/>
      <c r="M33" s="2"/>
    </row>
    <row r="34" spans="1:13" ht="15">
      <c r="A34" s="1"/>
      <c r="B34" s="1"/>
      <c r="C34" s="1"/>
      <c r="D34" s="1"/>
      <c r="E34" s="1"/>
      <c r="F34" s="1"/>
      <c r="G34" s="1"/>
      <c r="H34" s="2"/>
      <c r="I34" s="2"/>
      <c r="J34" s="2"/>
      <c r="K34" s="2"/>
      <c r="L34" s="2"/>
      <c r="M34" s="2"/>
    </row>
    <row r="35" spans="1:13" ht="15">
      <c r="A35" s="1"/>
      <c r="B35" s="1"/>
      <c r="C35" s="1"/>
      <c r="D35" s="1"/>
      <c r="E35" s="1"/>
      <c r="F35" s="1"/>
      <c r="G35" s="1"/>
      <c r="H35" s="2"/>
      <c r="I35" s="2"/>
      <c r="J35" s="2"/>
      <c r="K35" s="2"/>
      <c r="L35" s="2"/>
      <c r="M35" s="2"/>
    </row>
    <row r="36" spans="1:13" ht="15">
      <c r="A36" s="1"/>
      <c r="B36" s="1" t="s">
        <v>45</v>
      </c>
      <c r="C36" s="1"/>
      <c r="D36" s="1"/>
      <c r="E36" s="15">
        <v>5170.7</v>
      </c>
      <c r="F36" s="1">
        <v>0.39</v>
      </c>
      <c r="G36" s="16">
        <f>E36*F36</f>
        <v>2016.573</v>
      </c>
      <c r="H36" s="2"/>
      <c r="I36" s="2"/>
      <c r="J36" s="2"/>
      <c r="K36" s="2"/>
      <c r="L36" s="2"/>
      <c r="M36" s="2"/>
    </row>
    <row r="37" spans="1:13" ht="15">
      <c r="A37" s="1"/>
      <c r="B37" s="1"/>
      <c r="C37" s="1"/>
      <c r="D37" s="1"/>
      <c r="E37" s="1"/>
      <c r="F37" s="1"/>
      <c r="G37" s="1"/>
      <c r="H37" s="2"/>
      <c r="I37" s="2"/>
      <c r="J37" s="2"/>
      <c r="K37" s="2"/>
      <c r="L37" s="2"/>
      <c r="M37" s="2"/>
    </row>
    <row r="38" spans="1:13" ht="15">
      <c r="A38" s="1"/>
      <c r="B38" s="1"/>
      <c r="C38" s="1"/>
      <c r="D38" s="1"/>
      <c r="E38" s="1"/>
      <c r="F38" s="3" t="s">
        <v>32</v>
      </c>
      <c r="G38" s="19">
        <f>SUM(G25:G37)</f>
        <v>194558.883</v>
      </c>
      <c r="H38" s="2"/>
      <c r="I38" s="2"/>
      <c r="J38" s="2"/>
      <c r="K38" s="2"/>
      <c r="L38" s="2"/>
      <c r="M38" s="2"/>
    </row>
    <row r="39" spans="1:13" ht="15">
      <c r="A39" s="1"/>
      <c r="B39" s="1"/>
      <c r="C39" s="1"/>
      <c r="D39" s="1"/>
      <c r="E39" s="1"/>
      <c r="F39" s="1"/>
      <c r="G39" s="1"/>
      <c r="H39" s="2"/>
      <c r="I39" s="2"/>
      <c r="J39" s="2"/>
      <c r="K39" s="2"/>
      <c r="L39" s="2"/>
      <c r="M39" s="2"/>
    </row>
    <row r="40" spans="8:13" ht="15">
      <c r="H40" s="2"/>
      <c r="I40" s="2"/>
      <c r="J40" s="2"/>
      <c r="K40" s="2"/>
      <c r="L40" s="2"/>
      <c r="M40" s="2"/>
    </row>
    <row r="41" ht="15">
      <c r="C41" t="s">
        <v>47</v>
      </c>
    </row>
    <row r="42" ht="15">
      <c r="C42" t="s">
        <v>32</v>
      </c>
    </row>
    <row r="43" ht="15">
      <c r="C43" t="s">
        <v>150</v>
      </c>
    </row>
    <row r="44" ht="15">
      <c r="E44" t="s">
        <v>164</v>
      </c>
    </row>
    <row r="45" spans="4:8" ht="15">
      <c r="D45" s="15">
        <v>5170.7</v>
      </c>
      <c r="F45" t="s">
        <v>163</v>
      </c>
      <c r="H45" t="s">
        <v>299</v>
      </c>
    </row>
    <row r="46" spans="4:10" ht="15">
      <c r="D46" s="1" t="s">
        <v>48</v>
      </c>
      <c r="E46" s="1" t="s">
        <v>49</v>
      </c>
      <c r="F46" s="1"/>
      <c r="G46" s="1"/>
      <c r="H46" s="1" t="s">
        <v>50</v>
      </c>
      <c r="I46" s="1" t="s">
        <v>51</v>
      </c>
      <c r="J46" s="1"/>
    </row>
    <row r="47" spans="4:10" ht="15">
      <c r="D47" s="6">
        <v>1</v>
      </c>
      <c r="E47" s="7" t="s">
        <v>267</v>
      </c>
      <c r="F47" s="6"/>
      <c r="G47" s="6"/>
      <c r="H47" s="6" t="s">
        <v>53</v>
      </c>
      <c r="I47" s="6"/>
      <c r="J47" s="15">
        <f>C10</f>
        <v>54202.64</v>
      </c>
    </row>
    <row r="48" spans="4:11" ht="15">
      <c r="D48" s="1"/>
      <c r="E48" s="1"/>
      <c r="F48" s="1"/>
      <c r="G48" s="1"/>
      <c r="H48" s="1"/>
      <c r="I48" s="1"/>
      <c r="J48" s="1"/>
      <c r="K48" t="s">
        <v>54</v>
      </c>
    </row>
    <row r="49" spans="4:10" ht="15">
      <c r="D49" s="6">
        <v>2</v>
      </c>
      <c r="E49" s="7" t="s">
        <v>3</v>
      </c>
      <c r="F49" s="6"/>
      <c r="G49" s="6"/>
      <c r="H49" s="6" t="s">
        <v>53</v>
      </c>
      <c r="I49" s="6"/>
      <c r="J49" s="15">
        <f>F10</f>
        <v>49962.66</v>
      </c>
    </row>
    <row r="50" spans="4:10" ht="15">
      <c r="D50" s="1">
        <v>3</v>
      </c>
      <c r="E50" s="1"/>
      <c r="F50" s="1"/>
      <c r="G50" s="1"/>
      <c r="H50" s="1" t="s">
        <v>53</v>
      </c>
      <c r="I50" s="1"/>
      <c r="J50" s="1"/>
    </row>
    <row r="51" spans="4:11" ht="15">
      <c r="D51" s="6">
        <v>4</v>
      </c>
      <c r="E51" s="7" t="s">
        <v>57</v>
      </c>
      <c r="F51" s="6"/>
      <c r="G51" s="6"/>
      <c r="H51" s="7" t="s">
        <v>53</v>
      </c>
      <c r="I51" s="7"/>
      <c r="J51" s="19">
        <v>194558.88</v>
      </c>
      <c r="K51" s="20">
        <f>J51-G38</f>
        <v>-0.0029999999969732016</v>
      </c>
    </row>
    <row r="52" spans="4:10" ht="15">
      <c r="D52" s="8">
        <v>1.68</v>
      </c>
      <c r="E52" s="9" t="s">
        <v>165</v>
      </c>
      <c r="F52" s="9" t="s">
        <v>166</v>
      </c>
      <c r="G52" s="9"/>
      <c r="H52" s="1" t="s">
        <v>53</v>
      </c>
      <c r="I52" s="1"/>
      <c r="J52" s="16">
        <f>G27</f>
        <v>8686.776</v>
      </c>
    </row>
    <row r="53" spans="4:10" ht="15">
      <c r="D53" s="8">
        <v>2.22</v>
      </c>
      <c r="E53" s="9" t="s">
        <v>167</v>
      </c>
      <c r="F53" s="9"/>
      <c r="G53" s="9"/>
      <c r="H53" s="1" t="s">
        <v>53</v>
      </c>
      <c r="I53" s="1"/>
      <c r="J53" s="1"/>
    </row>
    <row r="54" spans="4:10" ht="15">
      <c r="D54" s="8"/>
      <c r="E54" s="9" t="s">
        <v>168</v>
      </c>
      <c r="F54" s="9"/>
      <c r="G54" s="9"/>
      <c r="H54" s="1" t="s">
        <v>53</v>
      </c>
      <c r="I54" s="1"/>
      <c r="J54" s="15">
        <f>G28</f>
        <v>11478.954</v>
      </c>
    </row>
    <row r="55" spans="4:10" ht="15">
      <c r="D55" s="8">
        <v>0.69</v>
      </c>
      <c r="E55" s="9" t="s">
        <v>169</v>
      </c>
      <c r="F55" s="9"/>
      <c r="G55" s="9"/>
      <c r="H55" s="1" t="s">
        <v>61</v>
      </c>
      <c r="I55" s="1"/>
      <c r="J55" s="1"/>
    </row>
    <row r="56" spans="4:10" ht="15">
      <c r="D56" s="8"/>
      <c r="E56" s="9" t="s">
        <v>170</v>
      </c>
      <c r="F56" s="9"/>
      <c r="G56" s="9"/>
      <c r="H56" s="1" t="s">
        <v>61</v>
      </c>
      <c r="I56" s="1"/>
      <c r="J56" s="16">
        <f>G29</f>
        <v>3567.7829999999994</v>
      </c>
    </row>
    <row r="57" spans="4:10" ht="15">
      <c r="D57" s="8">
        <v>1.14</v>
      </c>
      <c r="E57" s="9" t="s">
        <v>171</v>
      </c>
      <c r="F57" s="9"/>
      <c r="G57" s="9"/>
      <c r="H57" s="1" t="s">
        <v>53</v>
      </c>
      <c r="I57" s="1"/>
      <c r="J57" s="1"/>
    </row>
    <row r="58" spans="4:10" ht="15">
      <c r="D58" s="8"/>
      <c r="E58" s="9" t="s">
        <v>172</v>
      </c>
      <c r="F58" s="9"/>
      <c r="G58" s="9" t="s">
        <v>173</v>
      </c>
      <c r="H58" s="1" t="s">
        <v>53</v>
      </c>
      <c r="I58" s="1"/>
      <c r="J58" s="16">
        <f>G30</f>
        <v>5894.597999999999</v>
      </c>
    </row>
    <row r="59" spans="4:10" ht="15">
      <c r="D59" s="8">
        <v>0.57</v>
      </c>
      <c r="E59" s="9" t="s">
        <v>169</v>
      </c>
      <c r="F59" s="9"/>
      <c r="G59" s="9"/>
      <c r="H59" s="1"/>
      <c r="I59" s="1"/>
      <c r="J59" s="1"/>
    </row>
    <row r="60" spans="4:10" ht="15">
      <c r="D60" s="8"/>
      <c r="E60" s="9" t="s">
        <v>174</v>
      </c>
      <c r="F60" s="9"/>
      <c r="G60" s="9"/>
      <c r="H60" s="1"/>
      <c r="I60" s="1"/>
      <c r="J60" s="16">
        <f>G33</f>
        <v>2947.2989999999995</v>
      </c>
    </row>
    <row r="61" spans="4:10" ht="15">
      <c r="D61" s="8">
        <v>0.39</v>
      </c>
      <c r="E61" s="9" t="s">
        <v>175</v>
      </c>
      <c r="F61" s="9"/>
      <c r="G61" s="9"/>
      <c r="H61" s="1"/>
      <c r="I61" s="1"/>
      <c r="J61" s="16">
        <f>G36</f>
        <v>2016.573</v>
      </c>
    </row>
    <row r="62" spans="4:10" ht="15">
      <c r="D62" s="6">
        <v>5.11</v>
      </c>
      <c r="E62" s="7" t="s">
        <v>65</v>
      </c>
      <c r="F62" s="6"/>
      <c r="G62" s="6"/>
      <c r="H62" s="6" t="s">
        <v>53</v>
      </c>
      <c r="I62" s="6"/>
      <c r="J62" s="15"/>
    </row>
    <row r="63" spans="4:10" ht="15">
      <c r="D63" s="1"/>
      <c r="E63" s="1" t="s">
        <v>349</v>
      </c>
      <c r="F63" s="1"/>
      <c r="G63" s="1"/>
      <c r="H63" s="1"/>
      <c r="I63" s="1"/>
      <c r="J63" s="15">
        <v>4924</v>
      </c>
    </row>
    <row r="64" spans="4:10" ht="15">
      <c r="D64" s="1"/>
      <c r="E64" s="1" t="s">
        <v>297</v>
      </c>
      <c r="F64" s="1"/>
      <c r="G64" s="1"/>
      <c r="H64" s="1"/>
      <c r="I64" s="1"/>
      <c r="J64" s="1">
        <v>142732.9</v>
      </c>
    </row>
    <row r="65" spans="4:10" ht="15">
      <c r="D65" s="1"/>
      <c r="E65" s="1" t="s">
        <v>298</v>
      </c>
      <c r="F65" s="1"/>
      <c r="G65" s="1"/>
      <c r="H65" s="1"/>
      <c r="I65" s="1"/>
      <c r="J65" s="1">
        <v>12310</v>
      </c>
    </row>
    <row r="66" spans="4:10" ht="15">
      <c r="D66" s="1"/>
      <c r="E66" s="1"/>
      <c r="F66" s="1"/>
      <c r="G66" s="1"/>
      <c r="H66" s="1"/>
      <c r="I66" s="1"/>
      <c r="J66" s="1"/>
    </row>
    <row r="67" spans="4:10" ht="15">
      <c r="D67" s="1"/>
      <c r="E67" s="1"/>
      <c r="F67" s="1"/>
      <c r="G67" s="1"/>
      <c r="H67" s="1" t="s">
        <v>53</v>
      </c>
      <c r="I67" s="1"/>
      <c r="J67" s="12"/>
    </row>
    <row r="68" spans="4:10" ht="15">
      <c r="D68" s="1"/>
      <c r="E68" s="1"/>
      <c r="F68" s="1"/>
      <c r="G68" s="1"/>
      <c r="H68" s="1" t="s">
        <v>53</v>
      </c>
      <c r="I68" s="10" t="s">
        <v>252</v>
      </c>
      <c r="J68" s="15">
        <v>0</v>
      </c>
    </row>
    <row r="69" spans="4:10" ht="15">
      <c r="D69" s="1" t="s">
        <v>276</v>
      </c>
      <c r="E69" s="1" t="s">
        <v>68</v>
      </c>
      <c r="F69" s="1"/>
      <c r="G69" s="1"/>
      <c r="H69" s="1"/>
      <c r="I69" s="10"/>
      <c r="J69" s="18">
        <v>73676.66</v>
      </c>
    </row>
    <row r="70" spans="4:10" ht="15">
      <c r="D70" s="1"/>
      <c r="E70" s="1" t="s">
        <v>274</v>
      </c>
      <c r="F70" s="1"/>
      <c r="G70" s="1"/>
      <c r="H70" s="1" t="s">
        <v>53</v>
      </c>
      <c r="I70" s="10"/>
      <c r="J70" s="16">
        <v>26273.42</v>
      </c>
    </row>
    <row r="71" spans="4:10" ht="15">
      <c r="D71" s="1"/>
      <c r="E71" s="1" t="s">
        <v>70</v>
      </c>
      <c r="F71" s="1"/>
      <c r="G71" s="1"/>
      <c r="H71" s="1" t="s">
        <v>53</v>
      </c>
      <c r="I71" s="10"/>
      <c r="J71" s="1"/>
    </row>
    <row r="72" spans="4:10" ht="15">
      <c r="D72" s="1"/>
      <c r="E72" s="1"/>
      <c r="F72" s="1"/>
      <c r="G72" s="1"/>
      <c r="H72" s="1" t="s">
        <v>53</v>
      </c>
      <c r="I72" s="10"/>
      <c r="J72" s="1"/>
    </row>
    <row r="73" spans="4:14" ht="15">
      <c r="D73" s="1"/>
      <c r="E73" s="1" t="s">
        <v>71</v>
      </c>
      <c r="F73" s="1"/>
      <c r="G73" s="1"/>
      <c r="H73" s="1" t="s">
        <v>53</v>
      </c>
      <c r="I73" s="10"/>
      <c r="J73" s="1"/>
      <c r="N73" s="24"/>
    </row>
    <row r="74" spans="4:11" ht="15">
      <c r="D74" s="3"/>
      <c r="E74" s="3" t="s">
        <v>275</v>
      </c>
      <c r="F74" s="3"/>
      <c r="G74" s="3"/>
      <c r="H74" s="3" t="s">
        <v>53</v>
      </c>
      <c r="I74" s="21"/>
      <c r="J74" s="19">
        <v>0</v>
      </c>
      <c r="K74" s="24">
        <f>J70+J49-J51</f>
        <v>-118322.8</v>
      </c>
    </row>
    <row r="75" spans="6:10" ht="15">
      <c r="F75" t="s">
        <v>73</v>
      </c>
      <c r="J75" s="24"/>
    </row>
    <row r="76" ht="15">
      <c r="F76" t="s">
        <v>74</v>
      </c>
    </row>
    <row r="77" spans="4:13" ht="15">
      <c r="D77" s="1" t="s">
        <v>144</v>
      </c>
      <c r="E77" s="1" t="s">
        <v>145</v>
      </c>
      <c r="F77" s="1" t="s">
        <v>146</v>
      </c>
      <c r="G77" s="1"/>
      <c r="H77" s="1" t="s">
        <v>147</v>
      </c>
      <c r="I77" s="1"/>
      <c r="J77" s="1" t="s">
        <v>149</v>
      </c>
      <c r="M77">
        <v>0</v>
      </c>
    </row>
    <row r="78" spans="4:10" ht="15" hidden="1">
      <c r="D78" s="1" t="s">
        <v>148</v>
      </c>
      <c r="E78" s="1"/>
      <c r="F78" s="1">
        <v>7324.65</v>
      </c>
      <c r="G78" s="1"/>
      <c r="H78" s="1">
        <v>3982.06</v>
      </c>
      <c r="I78" s="1"/>
      <c r="J78" s="1">
        <v>3342.59</v>
      </c>
    </row>
    <row r="79" spans="4:10" ht="15" hidden="1">
      <c r="D79" s="1" t="s">
        <v>160</v>
      </c>
      <c r="E79" s="1">
        <v>3342.59</v>
      </c>
      <c r="F79" s="1">
        <v>7324.65</v>
      </c>
      <c r="G79" s="1"/>
      <c r="H79" s="1">
        <v>5900.2</v>
      </c>
      <c r="I79" s="1"/>
      <c r="J79" s="1">
        <v>4767.04</v>
      </c>
    </row>
    <row r="80" spans="4:10" ht="15" hidden="1">
      <c r="D80" s="1" t="s">
        <v>179</v>
      </c>
      <c r="E80" s="1">
        <v>4767.04</v>
      </c>
      <c r="F80" s="1">
        <v>7421.55</v>
      </c>
      <c r="G80" s="1"/>
      <c r="H80" s="1">
        <v>6348.88</v>
      </c>
      <c r="I80" s="1"/>
      <c r="J80" s="1">
        <v>5839.71</v>
      </c>
    </row>
    <row r="81" spans="4:10" ht="15" hidden="1">
      <c r="D81" s="1" t="s">
        <v>198</v>
      </c>
      <c r="E81" s="1">
        <v>5839.71</v>
      </c>
      <c r="F81" s="1">
        <v>7421.55</v>
      </c>
      <c r="G81" s="1"/>
      <c r="H81" s="1">
        <v>7117.64</v>
      </c>
      <c r="I81" s="1"/>
      <c r="J81" s="1">
        <v>6143.42</v>
      </c>
    </row>
    <row r="82" spans="4:10" ht="15" hidden="1">
      <c r="D82" s="1" t="s">
        <v>201</v>
      </c>
      <c r="E82" s="1">
        <v>6143.42</v>
      </c>
      <c r="F82" s="1">
        <v>7421.55</v>
      </c>
      <c r="G82" s="1"/>
      <c r="H82" s="1">
        <v>7062.57</v>
      </c>
      <c r="I82" s="1"/>
      <c r="J82" s="1">
        <v>6502.4</v>
      </c>
    </row>
    <row r="83" spans="4:10" ht="15" hidden="1">
      <c r="D83" s="1" t="s">
        <v>209</v>
      </c>
      <c r="E83" s="1">
        <v>6502.4</v>
      </c>
      <c r="F83" s="1">
        <v>7421.55</v>
      </c>
      <c r="G83" s="1"/>
      <c r="H83" s="1">
        <v>6647.99</v>
      </c>
      <c r="I83" s="1"/>
      <c r="J83" s="1">
        <v>7275.97</v>
      </c>
    </row>
    <row r="84" spans="4:10" ht="15" hidden="1">
      <c r="D84" s="1" t="s">
        <v>222</v>
      </c>
      <c r="E84" s="1">
        <v>7275.97</v>
      </c>
      <c r="F84" s="1">
        <v>7421.56</v>
      </c>
      <c r="G84" s="1"/>
      <c r="H84" s="1">
        <v>6434.89</v>
      </c>
      <c r="I84" s="1"/>
      <c r="J84" s="1">
        <v>8262.64</v>
      </c>
    </row>
    <row r="85" spans="4:10" ht="15" hidden="1">
      <c r="D85" s="1" t="s">
        <v>230</v>
      </c>
      <c r="E85" s="1">
        <v>8262.64</v>
      </c>
      <c r="F85" s="1">
        <v>7420.85</v>
      </c>
      <c r="G85" s="1"/>
      <c r="H85" s="1">
        <v>6633.19</v>
      </c>
      <c r="I85" s="1"/>
      <c r="J85" s="1">
        <v>9050.1</v>
      </c>
    </row>
    <row r="86" spans="4:10" ht="15" hidden="1">
      <c r="D86" s="1" t="s">
        <v>240</v>
      </c>
      <c r="E86" s="1">
        <v>9050.1</v>
      </c>
      <c r="F86" s="1">
        <v>7420.65</v>
      </c>
      <c r="G86" s="1"/>
      <c r="H86" s="1">
        <v>8471.19</v>
      </c>
      <c r="I86" s="1"/>
      <c r="J86" s="1">
        <v>7999.56</v>
      </c>
    </row>
    <row r="87" spans="4:10" ht="15" hidden="1">
      <c r="D87" s="1" t="s">
        <v>246</v>
      </c>
      <c r="E87" s="1">
        <v>7999.56</v>
      </c>
      <c r="F87" s="1">
        <v>7420.65</v>
      </c>
      <c r="G87" s="1"/>
      <c r="H87" s="1">
        <v>6651.75</v>
      </c>
      <c r="I87" s="1"/>
      <c r="J87" s="1">
        <v>8768.46</v>
      </c>
    </row>
    <row r="88" spans="4:10" ht="15" hidden="1">
      <c r="D88" s="9" t="s">
        <v>254</v>
      </c>
      <c r="E88" s="9">
        <v>8768.46</v>
      </c>
      <c r="F88" s="9">
        <v>7420.64</v>
      </c>
      <c r="G88" s="1"/>
      <c r="H88" s="1">
        <v>7268.25</v>
      </c>
      <c r="I88" s="1"/>
      <c r="J88" s="9">
        <v>8920.85</v>
      </c>
    </row>
    <row r="89" spans="4:10" ht="15" hidden="1">
      <c r="D89" s="1" t="s">
        <v>257</v>
      </c>
      <c r="E89" s="1">
        <v>8920.85</v>
      </c>
      <c r="F89" s="1">
        <v>7420.65</v>
      </c>
      <c r="G89" s="1"/>
      <c r="H89" s="1">
        <v>7509.09</v>
      </c>
      <c r="I89" s="1"/>
      <c r="J89" s="1">
        <v>8832.41</v>
      </c>
    </row>
    <row r="90" spans="4:10" ht="15" hidden="1">
      <c r="D90" s="1" t="s">
        <v>261</v>
      </c>
      <c r="E90" s="1">
        <v>8832.41</v>
      </c>
      <c r="F90" s="1">
        <v>7420.64</v>
      </c>
      <c r="G90" s="1"/>
      <c r="H90" s="1">
        <v>8983.19</v>
      </c>
      <c r="I90" s="1"/>
      <c r="J90" s="1">
        <v>7269.86</v>
      </c>
    </row>
    <row r="91" spans="4:10" ht="15">
      <c r="D91" s="15" t="s">
        <v>265</v>
      </c>
      <c r="E91" s="15">
        <f>J90</f>
        <v>7269.86</v>
      </c>
      <c r="F91" s="15">
        <v>7420.65</v>
      </c>
      <c r="G91" s="15"/>
      <c r="H91" s="15">
        <v>6006.87</v>
      </c>
      <c r="I91" s="15"/>
      <c r="J91" s="15">
        <f>E91+F91-H91</f>
        <v>8683.64</v>
      </c>
    </row>
    <row r="92" spans="4:10" ht="15">
      <c r="D92" s="1" t="s">
        <v>271</v>
      </c>
      <c r="E92" s="1">
        <v>8683.64</v>
      </c>
      <c r="F92" s="1">
        <v>7420.65</v>
      </c>
      <c r="G92" s="1"/>
      <c r="H92" s="15">
        <v>7956.47</v>
      </c>
      <c r="I92" s="1"/>
      <c r="J92" s="1">
        <v>8147.82</v>
      </c>
    </row>
    <row r="93" spans="4:10" ht="15">
      <c r="D93" s="1" t="s">
        <v>281</v>
      </c>
      <c r="E93" s="1">
        <v>8147.82</v>
      </c>
      <c r="F93" s="1">
        <v>7420.64</v>
      </c>
      <c r="G93" s="1"/>
      <c r="H93" s="15">
        <v>7274.76</v>
      </c>
      <c r="I93" s="1"/>
      <c r="J93" s="1">
        <v>8293.7</v>
      </c>
    </row>
    <row r="94" spans="4:10" ht="15">
      <c r="D94" s="1" t="s">
        <v>282</v>
      </c>
      <c r="E94" s="1">
        <v>8293.7</v>
      </c>
      <c r="F94" s="1">
        <v>7420.66</v>
      </c>
      <c r="G94" s="1"/>
      <c r="H94" s="15">
        <v>6820.73</v>
      </c>
      <c r="I94" s="1"/>
      <c r="J94" s="1">
        <v>8893.63</v>
      </c>
    </row>
    <row r="95" spans="4:10" ht="15">
      <c r="D95" s="1" t="s">
        <v>289</v>
      </c>
      <c r="E95" s="1">
        <v>8893.63</v>
      </c>
      <c r="F95" s="1">
        <v>7420.66</v>
      </c>
      <c r="G95" s="1"/>
      <c r="H95" s="15">
        <v>7443.29</v>
      </c>
      <c r="I95" s="1"/>
      <c r="J95" s="1">
        <v>8870.54</v>
      </c>
    </row>
    <row r="96" spans="4:10" ht="15">
      <c r="D96" s="1" t="s">
        <v>295</v>
      </c>
      <c r="E96" s="1">
        <v>8870.54</v>
      </c>
      <c r="F96" s="1">
        <v>7420.22</v>
      </c>
      <c r="G96" s="1"/>
      <c r="H96" s="15">
        <v>5933.63</v>
      </c>
      <c r="I96" s="1"/>
      <c r="J96" s="1">
        <v>10357.13</v>
      </c>
    </row>
    <row r="97" ht="15">
      <c r="H97">
        <f>SUM(H78:H96)</f>
        <v>130446.63999999998</v>
      </c>
    </row>
    <row r="98" ht="15">
      <c r="J98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93"/>
  <sheetViews>
    <sheetView zoomScalePageLayoutView="0" workbookViewId="0" topLeftCell="A55">
      <selection activeCell="G80" activeCellId="2" sqref="K47 J54 G80:H80"/>
    </sheetView>
  </sheetViews>
  <sheetFormatPr defaultColWidth="9.140625" defaultRowHeight="15"/>
  <cols>
    <col min="1" max="1" width="9.7109375" style="0" customWidth="1"/>
    <col min="2" max="2" width="12.140625" style="0" customWidth="1"/>
    <col min="3" max="3" width="14.57421875" style="0" customWidth="1"/>
    <col min="7" max="7" width="16.7109375" style="0" customWidth="1"/>
    <col min="10" max="10" width="11.140625" style="0" customWidth="1"/>
    <col min="11" max="11" width="11.28125" style="0" customWidth="1"/>
    <col min="12" max="13" width="6.8515625" style="0" customWidth="1"/>
    <col min="14" max="14" width="14.7109375" style="0" customWidth="1"/>
    <col min="15" max="17" width="6.8515625" style="0" customWidth="1"/>
  </cols>
  <sheetData>
    <row r="2" spans="2:4" ht="15">
      <c r="B2" t="s">
        <v>75</v>
      </c>
      <c r="D2" t="s">
        <v>300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266</v>
      </c>
      <c r="B8" s="15">
        <v>46042.34</v>
      </c>
      <c r="C8" s="15">
        <v>0</v>
      </c>
      <c r="D8" s="15">
        <v>16230.2</v>
      </c>
      <c r="E8" s="1"/>
      <c r="F8" s="15">
        <f>D8</f>
        <v>16230.2</v>
      </c>
      <c r="G8" s="15">
        <f>C8-D8+B8</f>
        <v>29812.139999999996</v>
      </c>
      <c r="H8" s="1"/>
    </row>
    <row r="9" spans="1:8" ht="15">
      <c r="A9" s="1" t="s">
        <v>12</v>
      </c>
      <c r="B9" s="15">
        <v>55053.02</v>
      </c>
      <c r="C9" s="15">
        <v>68818.07</v>
      </c>
      <c r="D9" s="15">
        <v>51894.12</v>
      </c>
      <c r="E9" s="1"/>
      <c r="F9" s="15">
        <f>D9</f>
        <v>51894.12</v>
      </c>
      <c r="G9" s="15">
        <f>C9-D9+B9</f>
        <v>71976.97</v>
      </c>
      <c r="H9" s="1"/>
    </row>
    <row r="10" spans="1:8" ht="15">
      <c r="A10" s="1" t="s">
        <v>13</v>
      </c>
      <c r="B10" s="1"/>
      <c r="C10" s="15">
        <f>SUM(C8:C9)</f>
        <v>68818.07</v>
      </c>
      <c r="D10" s="1"/>
      <c r="E10" s="1"/>
      <c r="F10" s="15">
        <f>SUM(F8:F9)</f>
        <v>68124.32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268</v>
      </c>
      <c r="E15" s="1"/>
      <c r="F15" s="1"/>
      <c r="G15" s="1"/>
      <c r="H15" s="2"/>
      <c r="I15" s="2"/>
      <c r="J15" s="2"/>
      <c r="K15" s="2"/>
      <c r="L15" s="2"/>
      <c r="M15" s="2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311</v>
      </c>
      <c r="G16" s="1" t="s">
        <v>21</v>
      </c>
      <c r="H16" s="2"/>
      <c r="I16" s="2"/>
      <c r="J16" s="2"/>
      <c r="K16" s="2"/>
      <c r="L16" s="2"/>
      <c r="M16" s="2"/>
    </row>
    <row r="17" spans="1:13" ht="15">
      <c r="A17" s="1"/>
      <c r="B17" s="6" t="s">
        <v>301</v>
      </c>
      <c r="C17" s="6"/>
      <c r="D17" s="1"/>
      <c r="E17" s="1" t="s">
        <v>310</v>
      </c>
      <c r="F17" s="1">
        <v>5.76</v>
      </c>
      <c r="G17" s="1"/>
      <c r="H17" s="2"/>
      <c r="I17" s="2"/>
      <c r="J17" s="2"/>
      <c r="K17" s="2"/>
      <c r="L17" s="2"/>
      <c r="M17" s="2"/>
    </row>
    <row r="18" spans="1:13" ht="15">
      <c r="A18" s="1" t="s">
        <v>308</v>
      </c>
      <c r="B18" s="1" t="s">
        <v>309</v>
      </c>
      <c r="C18" s="1"/>
      <c r="D18" s="1"/>
      <c r="E18" s="1"/>
      <c r="F18" s="1"/>
      <c r="G18" s="1">
        <v>122868.3</v>
      </c>
      <c r="H18" s="2"/>
      <c r="I18" s="2"/>
      <c r="J18" s="2"/>
      <c r="K18" s="2"/>
      <c r="L18" s="2"/>
      <c r="M18" s="2"/>
    </row>
    <row r="19" spans="1:13" ht="15">
      <c r="A19" s="1" t="s">
        <v>308</v>
      </c>
      <c r="B19" s="1" t="s">
        <v>312</v>
      </c>
      <c r="C19" s="1"/>
      <c r="D19" s="1"/>
      <c r="E19" s="1"/>
      <c r="F19" s="1">
        <v>1355</v>
      </c>
      <c r="G19" s="1">
        <v>1260</v>
      </c>
      <c r="H19" s="2"/>
      <c r="I19" s="2"/>
      <c r="J19" s="2"/>
      <c r="K19" s="2"/>
      <c r="L19" s="2"/>
      <c r="M19" s="2"/>
    </row>
    <row r="20" spans="1:13" ht="15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</row>
    <row r="21" spans="1:13" ht="15">
      <c r="A21" s="1"/>
      <c r="B21" s="1" t="s">
        <v>349</v>
      </c>
      <c r="C21" s="1"/>
      <c r="D21" s="1"/>
      <c r="E21" s="1"/>
      <c r="F21" s="1"/>
      <c r="G21" s="15">
        <v>0</v>
      </c>
      <c r="H21" s="2"/>
      <c r="I21" s="2"/>
      <c r="J21" s="2"/>
      <c r="K21" s="2"/>
      <c r="L21" s="23"/>
      <c r="M21" s="2"/>
    </row>
    <row r="22" spans="1:13" ht="15">
      <c r="A22" s="1"/>
      <c r="B22" s="1"/>
      <c r="C22" s="1"/>
      <c r="D22" s="1"/>
      <c r="E22" s="1"/>
      <c r="F22" s="1"/>
      <c r="G22" s="15"/>
      <c r="H22" s="2"/>
      <c r="I22" s="2"/>
      <c r="J22" s="2"/>
      <c r="K22" s="2"/>
      <c r="L22" s="2"/>
      <c r="M22" s="2"/>
    </row>
    <row r="23" spans="1:13" ht="15">
      <c r="A23" s="1"/>
      <c r="B23" s="1"/>
      <c r="C23" s="1"/>
      <c r="D23" s="1"/>
      <c r="E23" s="1"/>
      <c r="F23" s="1"/>
      <c r="G23" s="1"/>
      <c r="H23" s="2"/>
      <c r="I23" s="2"/>
      <c r="J23" s="2"/>
      <c r="K23" s="2"/>
      <c r="L23" s="2"/>
      <c r="M23" s="2"/>
    </row>
    <row r="24" spans="1:13" ht="15">
      <c r="A24" s="1"/>
      <c r="B24" s="1"/>
      <c r="C24" s="1"/>
      <c r="D24" s="1"/>
      <c r="E24" s="1"/>
      <c r="F24" s="1" t="s">
        <v>32</v>
      </c>
      <c r="G24" s="15">
        <f>SUM(G18:G23)</f>
        <v>124128.3</v>
      </c>
      <c r="H24" s="2"/>
      <c r="I24" s="2"/>
      <c r="J24" s="2"/>
      <c r="K24" s="2"/>
      <c r="L24" s="2"/>
      <c r="M24" s="2"/>
    </row>
    <row r="25" spans="1:13" ht="15">
      <c r="A25" s="1"/>
      <c r="B25" s="1"/>
      <c r="C25" s="1"/>
      <c r="D25" s="1"/>
      <c r="E25" s="1"/>
      <c r="F25" s="1"/>
      <c r="G25" s="1"/>
      <c r="H25" s="2"/>
      <c r="I25" s="2"/>
      <c r="J25" s="2"/>
      <c r="K25" s="2"/>
      <c r="L25" s="2"/>
      <c r="M25" s="2"/>
    </row>
    <row r="26" spans="1:13" ht="15">
      <c r="A26" s="1"/>
      <c r="B26" s="9" t="s">
        <v>302</v>
      </c>
      <c r="C26" s="25"/>
      <c r="D26" s="25"/>
      <c r="E26" s="1">
        <v>5170.4</v>
      </c>
      <c r="F26" s="1">
        <v>7.55</v>
      </c>
      <c r="G26" s="16">
        <f>E26*F26</f>
        <v>39036.52</v>
      </c>
      <c r="H26" s="2"/>
      <c r="I26" s="2"/>
      <c r="J26" s="2"/>
      <c r="K26" s="2"/>
      <c r="L26" s="23"/>
      <c r="M26" s="2"/>
    </row>
    <row r="27" spans="1:13" ht="15">
      <c r="A27" s="1"/>
      <c r="B27" s="9" t="s">
        <v>303</v>
      </c>
      <c r="C27" s="25"/>
      <c r="D27" s="25"/>
      <c r="E27" s="1" t="s">
        <v>53</v>
      </c>
      <c r="F27" s="1"/>
      <c r="G27" s="15"/>
      <c r="H27" s="2"/>
      <c r="I27" s="2"/>
      <c r="J27" s="2"/>
      <c r="K27" s="2"/>
      <c r="L27" s="2"/>
      <c r="M27" s="2"/>
    </row>
    <row r="28" spans="1:13" ht="15">
      <c r="A28" s="1"/>
      <c r="B28" s="9" t="s">
        <v>304</v>
      </c>
      <c r="C28" s="9" t="s">
        <v>305</v>
      </c>
      <c r="D28" s="25"/>
      <c r="E28" s="1"/>
      <c r="F28" s="1"/>
      <c r="G28" s="16"/>
      <c r="H28" s="2"/>
      <c r="I28" s="2"/>
      <c r="J28" s="2"/>
      <c r="K28" s="2"/>
      <c r="L28" s="2"/>
      <c r="M28" s="2"/>
    </row>
    <row r="29" spans="1:13" ht="15">
      <c r="A29" s="1"/>
      <c r="B29" s="9" t="s">
        <v>306</v>
      </c>
      <c r="C29" s="25"/>
      <c r="D29" s="25"/>
      <c r="E29" s="1"/>
      <c r="F29" s="1"/>
      <c r="G29" s="16"/>
      <c r="H29" s="2"/>
      <c r="I29" s="2"/>
      <c r="J29" s="2"/>
      <c r="K29" s="2"/>
      <c r="L29" s="2"/>
      <c r="M29" s="2"/>
    </row>
    <row r="30" spans="1:13" ht="15">
      <c r="A30" s="1"/>
      <c r="B30" s="1"/>
      <c r="C30" s="1"/>
      <c r="D30" s="1"/>
      <c r="E30" s="1"/>
      <c r="F30" s="1"/>
      <c r="G30" s="1"/>
      <c r="H30" s="2"/>
      <c r="I30" s="2"/>
      <c r="J30" s="2"/>
      <c r="K30" s="2"/>
      <c r="L30" s="2"/>
      <c r="M30" s="2"/>
    </row>
    <row r="31" spans="1:13" ht="15">
      <c r="A31" s="1"/>
      <c r="B31" s="1"/>
      <c r="C31" s="1"/>
      <c r="D31" s="1"/>
      <c r="E31" s="1"/>
      <c r="F31" s="1"/>
      <c r="G31" s="1"/>
      <c r="H31" s="2"/>
      <c r="I31" s="2"/>
      <c r="J31" s="2"/>
      <c r="K31" s="2"/>
      <c r="L31" s="2"/>
      <c r="M31" s="2"/>
    </row>
    <row r="32" spans="1:13" ht="15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  <c r="L32" s="2"/>
      <c r="M32" s="2"/>
    </row>
    <row r="33" spans="1:13" ht="15">
      <c r="A33" s="1"/>
      <c r="B33" s="1"/>
      <c r="C33" s="1"/>
      <c r="D33" s="1"/>
      <c r="E33" s="1"/>
      <c r="F33" s="3" t="s">
        <v>32</v>
      </c>
      <c r="G33" s="19">
        <f>SUM(G24:G32)</f>
        <v>163164.82</v>
      </c>
      <c r="H33" s="2"/>
      <c r="I33" s="2"/>
      <c r="J33" s="2"/>
      <c r="K33" s="2"/>
      <c r="L33" s="2"/>
      <c r="M33" s="2"/>
    </row>
    <row r="34" spans="1:13" ht="15">
      <c r="A34" s="1"/>
      <c r="B34" s="1"/>
      <c r="C34" s="1"/>
      <c r="D34" s="1"/>
      <c r="E34" s="1"/>
      <c r="F34" s="1"/>
      <c r="G34" s="1"/>
      <c r="H34" s="2"/>
      <c r="I34" s="2"/>
      <c r="J34" s="2"/>
      <c r="K34" s="2"/>
      <c r="L34" s="2"/>
      <c r="M34" s="2"/>
    </row>
    <row r="35" spans="8:13" ht="15">
      <c r="H35" s="2"/>
      <c r="I35" s="2"/>
      <c r="J35" s="2"/>
      <c r="K35" s="2"/>
      <c r="L35" s="2"/>
      <c r="M35" s="2"/>
    </row>
    <row r="36" ht="15">
      <c r="C36" t="s">
        <v>47</v>
      </c>
    </row>
    <row r="37" ht="15">
      <c r="C37" t="s">
        <v>32</v>
      </c>
    </row>
    <row r="38" ht="15">
      <c r="C38" t="s">
        <v>150</v>
      </c>
    </row>
    <row r="39" spans="5:8" ht="18.75">
      <c r="E39" s="46" t="s">
        <v>319</v>
      </c>
      <c r="F39" s="46"/>
      <c r="G39" s="46"/>
      <c r="H39" s="46"/>
    </row>
    <row r="40" spans="4:9" ht="18.75">
      <c r="D40" s="47">
        <v>5170.4</v>
      </c>
      <c r="F40" s="46" t="s">
        <v>163</v>
      </c>
      <c r="H40" s="46" t="s">
        <v>313</v>
      </c>
      <c r="I40" s="48"/>
    </row>
    <row r="41" spans="4:10" ht="15">
      <c r="D41" s="1" t="s">
        <v>48</v>
      </c>
      <c r="E41" s="1" t="s">
        <v>49</v>
      </c>
      <c r="F41" s="1"/>
      <c r="G41" s="1"/>
      <c r="H41" s="1" t="s">
        <v>50</v>
      </c>
      <c r="I41" s="1" t="s">
        <v>51</v>
      </c>
      <c r="J41" s="1"/>
    </row>
    <row r="42" spans="4:10" ht="18.75">
      <c r="D42" s="35" t="s">
        <v>318</v>
      </c>
      <c r="E42" s="36"/>
      <c r="F42" s="36"/>
      <c r="G42" s="37"/>
      <c r="H42" s="37" t="s">
        <v>53</v>
      </c>
      <c r="I42" s="6"/>
      <c r="J42" s="15">
        <f>C10</f>
        <v>68818.07</v>
      </c>
    </row>
    <row r="43" spans="4:11" ht="15">
      <c r="D43" s="1"/>
      <c r="E43" s="1"/>
      <c r="F43" s="1"/>
      <c r="G43" s="1"/>
      <c r="H43" s="1"/>
      <c r="I43" s="1"/>
      <c r="J43" s="1"/>
      <c r="K43" t="s">
        <v>54</v>
      </c>
    </row>
    <row r="44" spans="4:10" ht="18.75">
      <c r="D44" s="38" t="s">
        <v>3</v>
      </c>
      <c r="E44" s="39"/>
      <c r="F44" s="40"/>
      <c r="G44" s="40"/>
      <c r="H44" s="6" t="s">
        <v>53</v>
      </c>
      <c r="I44" s="6"/>
      <c r="J44" s="15">
        <f>F10</f>
        <v>68124.32</v>
      </c>
    </row>
    <row r="45" spans="4:10" ht="15">
      <c r="D45" s="41">
        <v>3</v>
      </c>
      <c r="E45" s="42"/>
      <c r="F45" s="42"/>
      <c r="G45" s="42"/>
      <c r="H45" s="1" t="s">
        <v>53</v>
      </c>
      <c r="I45" s="1"/>
      <c r="J45" s="1"/>
    </row>
    <row r="46" spans="4:11" ht="18.75">
      <c r="D46" s="38" t="s">
        <v>57</v>
      </c>
      <c r="E46" s="43"/>
      <c r="F46" s="44"/>
      <c r="G46" s="45"/>
      <c r="H46" s="7" t="s">
        <v>53</v>
      </c>
      <c r="I46" s="7"/>
      <c r="J46" s="19">
        <v>163164.82</v>
      </c>
      <c r="K46" s="20">
        <f>J46-G33</f>
        <v>0</v>
      </c>
    </row>
    <row r="47" spans="4:10" ht="15">
      <c r="D47" s="8"/>
      <c r="E47" s="9"/>
      <c r="F47" s="9"/>
      <c r="G47" s="9"/>
      <c r="H47" s="1"/>
      <c r="I47" s="1"/>
      <c r="J47" s="16"/>
    </row>
    <row r="48" spans="4:10" ht="15">
      <c r="D48" s="8"/>
      <c r="E48" s="9" t="s">
        <v>302</v>
      </c>
      <c r="F48" s="25"/>
      <c r="G48" s="25"/>
      <c r="H48" s="1">
        <v>5170.4</v>
      </c>
      <c r="I48" s="3">
        <v>7.55</v>
      </c>
      <c r="J48" s="1">
        <f>H48*I48</f>
        <v>39036.52</v>
      </c>
    </row>
    <row r="49" spans="4:10" ht="15">
      <c r="D49" s="8"/>
      <c r="E49" s="9" t="s">
        <v>303</v>
      </c>
      <c r="F49" s="25"/>
      <c r="G49" s="25"/>
      <c r="H49" s="1" t="s">
        <v>53</v>
      </c>
      <c r="I49" s="1"/>
      <c r="J49" s="15">
        <f>G27</f>
        <v>0</v>
      </c>
    </row>
    <row r="50" spans="4:10" ht="15">
      <c r="D50" s="8"/>
      <c r="E50" s="9" t="s">
        <v>304</v>
      </c>
      <c r="F50" s="9" t="s">
        <v>305</v>
      </c>
      <c r="G50" s="25"/>
      <c r="H50" s="1"/>
      <c r="I50" s="1"/>
      <c r="J50" s="1"/>
    </row>
    <row r="51" spans="4:10" ht="15">
      <c r="D51" s="8"/>
      <c r="E51" s="9" t="s">
        <v>306</v>
      </c>
      <c r="F51" s="25"/>
      <c r="G51" s="25"/>
      <c r="H51" s="1"/>
      <c r="I51" s="1"/>
      <c r="J51" s="16"/>
    </row>
    <row r="52" spans="4:10" ht="15">
      <c r="D52" s="8"/>
      <c r="E52" s="9"/>
      <c r="F52" s="9"/>
      <c r="G52" s="9"/>
      <c r="H52" s="1"/>
      <c r="I52" s="1"/>
      <c r="J52" s="1"/>
    </row>
    <row r="53" spans="4:10" ht="15">
      <c r="D53" s="8"/>
      <c r="E53" s="9"/>
      <c r="F53" s="9"/>
      <c r="G53" s="9"/>
      <c r="H53" s="1"/>
      <c r="I53" s="1"/>
      <c r="J53" s="16"/>
    </row>
    <row r="54" spans="4:10" ht="18.75">
      <c r="D54" s="31" t="s">
        <v>65</v>
      </c>
      <c r="E54" s="32"/>
      <c r="F54" s="32"/>
      <c r="G54" s="33" t="s">
        <v>314</v>
      </c>
      <c r="H54" s="33"/>
      <c r="I54" s="7">
        <v>5.76</v>
      </c>
      <c r="J54" s="16">
        <f>H48*I54</f>
        <v>29781.503999999997</v>
      </c>
    </row>
    <row r="55" spans="4:10" ht="18.75">
      <c r="D55" s="31"/>
      <c r="E55" s="32"/>
      <c r="F55" s="32"/>
      <c r="G55" s="33" t="s">
        <v>147</v>
      </c>
      <c r="H55" s="34"/>
      <c r="I55" s="6"/>
      <c r="J55" s="15">
        <f>J44-J48</f>
        <v>29087.80000000001</v>
      </c>
    </row>
    <row r="56" spans="4:10" ht="15">
      <c r="D56" s="30" t="s">
        <v>317</v>
      </c>
      <c r="E56" s="30"/>
      <c r="F56" s="30"/>
      <c r="G56" s="30"/>
      <c r="H56" s="30"/>
      <c r="I56" s="30"/>
      <c r="J56" s="26"/>
    </row>
    <row r="57" spans="4:10" ht="15">
      <c r="D57" s="1" t="s">
        <v>308</v>
      </c>
      <c r="E57" s="1" t="s">
        <v>309</v>
      </c>
      <c r="F57" s="1"/>
      <c r="G57" s="1"/>
      <c r="H57" s="1"/>
      <c r="I57" s="1"/>
      <c r="J57" s="1">
        <v>122868.3</v>
      </c>
    </row>
    <row r="58" spans="4:10" ht="15">
      <c r="D58" s="1" t="s">
        <v>308</v>
      </c>
      <c r="E58" s="1" t="s">
        <v>312</v>
      </c>
      <c r="F58" s="1"/>
      <c r="G58" s="1"/>
      <c r="H58" s="1"/>
      <c r="I58" s="1"/>
      <c r="J58" s="1">
        <v>1260</v>
      </c>
    </row>
    <row r="59" spans="4:10" ht="15">
      <c r="D59" s="1"/>
      <c r="E59" s="1"/>
      <c r="F59" s="26"/>
      <c r="G59" s="26"/>
      <c r="H59" s="26"/>
      <c r="I59" s="26" t="s">
        <v>32</v>
      </c>
      <c r="J59" s="26">
        <f>SUM(J57:J58)</f>
        <v>124128.3</v>
      </c>
    </row>
    <row r="60" spans="4:10" ht="15">
      <c r="D60" s="1"/>
      <c r="E60" s="1"/>
      <c r="F60" s="1"/>
      <c r="G60" s="1"/>
      <c r="H60" s="1"/>
      <c r="I60" s="1"/>
      <c r="J60" s="1"/>
    </row>
    <row r="61" spans="4:10" ht="15">
      <c r="D61" s="1"/>
      <c r="E61" s="1"/>
      <c r="F61" s="1"/>
      <c r="G61" s="1"/>
      <c r="H61" s="1"/>
      <c r="I61" s="1"/>
      <c r="J61" s="12"/>
    </row>
    <row r="62" spans="4:10" ht="15">
      <c r="D62" s="1"/>
      <c r="E62" s="1"/>
      <c r="F62" s="1"/>
      <c r="G62" s="1"/>
      <c r="H62" s="1"/>
      <c r="I62" s="10" t="s">
        <v>252</v>
      </c>
      <c r="J62" s="15">
        <v>0</v>
      </c>
    </row>
    <row r="63" spans="4:11" ht="15">
      <c r="D63" s="1" t="s">
        <v>276</v>
      </c>
      <c r="E63" s="1" t="s">
        <v>68</v>
      </c>
      <c r="F63" s="1"/>
      <c r="G63" s="1"/>
      <c r="H63" s="1"/>
      <c r="I63" s="10"/>
      <c r="J63" s="15">
        <v>0</v>
      </c>
      <c r="K63" s="23">
        <v>81570.1</v>
      </c>
    </row>
    <row r="64" spans="4:11" ht="15">
      <c r="D64" s="1"/>
      <c r="E64" s="1" t="s">
        <v>274</v>
      </c>
      <c r="F64" s="1"/>
      <c r="G64" s="1"/>
      <c r="H64" s="1" t="s">
        <v>53</v>
      </c>
      <c r="I64" s="10"/>
      <c r="J64" s="16">
        <f>+J6</f>
        <v>0</v>
      </c>
      <c r="K64" s="23"/>
    </row>
    <row r="65" spans="4:11" ht="15">
      <c r="D65" s="1"/>
      <c r="E65" s="1" t="s">
        <v>70</v>
      </c>
      <c r="F65" s="1"/>
      <c r="G65" s="1"/>
      <c r="H65" s="1" t="s">
        <v>53</v>
      </c>
      <c r="I65" s="10"/>
      <c r="J65" s="1"/>
      <c r="K65" s="2"/>
    </row>
    <row r="66" spans="4:14" ht="15">
      <c r="D66" s="1"/>
      <c r="E66" s="1"/>
      <c r="F66" s="1"/>
      <c r="G66" s="1"/>
      <c r="H66" s="1" t="s">
        <v>53</v>
      </c>
      <c r="I66" s="10"/>
      <c r="J66" s="1"/>
      <c r="N66" s="24" t="e">
        <f>#REF!+K63+J44-J46</f>
        <v>#REF!</v>
      </c>
    </row>
    <row r="67" spans="4:14" ht="15">
      <c r="D67" s="1"/>
      <c r="E67" s="1" t="s">
        <v>71</v>
      </c>
      <c r="F67" s="1"/>
      <c r="G67" s="1"/>
      <c r="H67" s="1" t="s">
        <v>53</v>
      </c>
      <c r="I67" s="10"/>
      <c r="J67" s="1"/>
      <c r="N67" s="24"/>
    </row>
    <row r="68" spans="4:14" ht="15">
      <c r="D68" s="3"/>
      <c r="E68" s="3" t="s">
        <v>275</v>
      </c>
      <c r="F68" s="3"/>
      <c r="G68" s="3"/>
      <c r="H68" s="3" t="s">
        <v>53</v>
      </c>
      <c r="I68" s="21"/>
      <c r="J68" s="19">
        <f>J64+J44+K63-J46</f>
        <v>-13470.399999999994</v>
      </c>
      <c r="K68" s="24"/>
      <c r="N68" s="24">
        <f>июль2012г!J64+июль2012г!K63+июль2012г!J44-июль2012г!J46</f>
        <v>-13470.399999999994</v>
      </c>
    </row>
    <row r="69" spans="6:10" ht="15">
      <c r="F69" t="s">
        <v>73</v>
      </c>
      <c r="J69" s="24"/>
    </row>
    <row r="70" ht="15.75" thickBot="1">
      <c r="F70" t="s">
        <v>74</v>
      </c>
    </row>
    <row r="71" spans="4:10" ht="15.75" thickBot="1">
      <c r="D71" s="27" t="s">
        <v>68</v>
      </c>
      <c r="E71" s="28"/>
      <c r="F71" s="28"/>
      <c r="G71" s="28" t="s">
        <v>315</v>
      </c>
      <c r="H71" s="28"/>
      <c r="I71" s="29" t="s">
        <v>316</v>
      </c>
      <c r="J71" s="11"/>
    </row>
    <row r="72" spans="4:10" ht="15">
      <c r="D72" s="13" t="s">
        <v>144</v>
      </c>
      <c r="E72" s="13" t="s">
        <v>145</v>
      </c>
      <c r="F72" s="13" t="s">
        <v>146</v>
      </c>
      <c r="G72" s="13"/>
      <c r="H72" s="13" t="s">
        <v>147</v>
      </c>
      <c r="I72" s="13"/>
      <c r="J72" s="13" t="s">
        <v>149</v>
      </c>
    </row>
    <row r="73" spans="4:10" ht="15" hidden="1">
      <c r="D73" s="1" t="s">
        <v>148</v>
      </c>
      <c r="E73" s="1"/>
      <c r="F73" s="1">
        <v>7324.65</v>
      </c>
      <c r="G73" s="1"/>
      <c r="H73" s="1">
        <v>3982.06</v>
      </c>
      <c r="I73" s="1"/>
      <c r="J73" s="1">
        <v>3342.59</v>
      </c>
    </row>
    <row r="74" spans="4:10" ht="15" hidden="1">
      <c r="D74" s="1" t="s">
        <v>160</v>
      </c>
      <c r="E74" s="1">
        <v>3342.59</v>
      </c>
      <c r="F74" s="1">
        <v>7324.65</v>
      </c>
      <c r="G74" s="1"/>
      <c r="H74" s="1">
        <v>5900.2</v>
      </c>
      <c r="I74" s="1"/>
      <c r="J74" s="1">
        <v>4767.04</v>
      </c>
    </row>
    <row r="75" spans="4:10" ht="15" hidden="1">
      <c r="D75" s="1" t="s">
        <v>179</v>
      </c>
      <c r="E75" s="1">
        <v>4767.04</v>
      </c>
      <c r="F75" s="1">
        <v>7421.55</v>
      </c>
      <c r="G75" s="1"/>
      <c r="H75" s="1">
        <v>6348.88</v>
      </c>
      <c r="I75" s="1"/>
      <c r="J75" s="1">
        <v>5839.71</v>
      </c>
    </row>
    <row r="76" spans="4:10" ht="15" hidden="1">
      <c r="D76" s="1" t="s">
        <v>198</v>
      </c>
      <c r="E76" s="1">
        <v>5839.71</v>
      </c>
      <c r="F76" s="1">
        <v>7421.55</v>
      </c>
      <c r="G76" s="1"/>
      <c r="H76" s="1">
        <v>7117.64</v>
      </c>
      <c r="I76" s="1"/>
      <c r="J76" s="1">
        <v>6143.42</v>
      </c>
    </row>
    <row r="77" spans="4:10" ht="15" hidden="1">
      <c r="D77" s="1" t="s">
        <v>201</v>
      </c>
      <c r="E77" s="1">
        <v>6143.42</v>
      </c>
      <c r="F77" s="1">
        <v>7421.55</v>
      </c>
      <c r="G77" s="1"/>
      <c r="H77" s="1">
        <v>7062.57</v>
      </c>
      <c r="I77" s="1"/>
      <c r="J77" s="1">
        <v>6502.4</v>
      </c>
    </row>
    <row r="78" spans="4:10" ht="15" hidden="1">
      <c r="D78" s="1" t="s">
        <v>209</v>
      </c>
      <c r="E78" s="1">
        <v>6502.4</v>
      </c>
      <c r="F78" s="1">
        <v>7421.55</v>
      </c>
      <c r="G78" s="1"/>
      <c r="H78" s="1">
        <v>6647.99</v>
      </c>
      <c r="I78" s="1"/>
      <c r="J78" s="1">
        <v>7275.97</v>
      </c>
    </row>
    <row r="79" spans="4:10" ht="15" hidden="1">
      <c r="D79" s="1" t="s">
        <v>222</v>
      </c>
      <c r="E79" s="1">
        <v>7275.97</v>
      </c>
      <c r="F79" s="1">
        <v>7421.56</v>
      </c>
      <c r="G79" s="1"/>
      <c r="H79" s="1">
        <v>6434.89</v>
      </c>
      <c r="I79" s="1"/>
      <c r="J79" s="1">
        <v>8262.64</v>
      </c>
    </row>
    <row r="80" spans="4:10" ht="15" hidden="1">
      <c r="D80" s="1" t="s">
        <v>230</v>
      </c>
      <c r="E80" s="1">
        <v>8262.64</v>
      </c>
      <c r="F80" s="1">
        <v>7420.85</v>
      </c>
      <c r="G80" s="1"/>
      <c r="H80" s="1">
        <v>6633.19</v>
      </c>
      <c r="I80" s="1"/>
      <c r="J80" s="1">
        <v>9050.1</v>
      </c>
    </row>
    <row r="81" spans="4:10" ht="15" hidden="1">
      <c r="D81" s="1" t="s">
        <v>240</v>
      </c>
      <c r="E81" s="1">
        <v>9050.1</v>
      </c>
      <c r="F81" s="1">
        <v>7420.65</v>
      </c>
      <c r="G81" s="1"/>
      <c r="H81" s="1">
        <v>8471.19</v>
      </c>
      <c r="I81" s="1"/>
      <c r="J81" s="1">
        <v>7999.56</v>
      </c>
    </row>
    <row r="82" spans="4:10" ht="15" hidden="1">
      <c r="D82" s="1" t="s">
        <v>246</v>
      </c>
      <c r="E82" s="1">
        <v>7999.56</v>
      </c>
      <c r="F82" s="1">
        <v>7420.65</v>
      </c>
      <c r="G82" s="1"/>
      <c r="H82" s="1">
        <v>6651.75</v>
      </c>
      <c r="I82" s="1"/>
      <c r="J82" s="1">
        <v>8768.46</v>
      </c>
    </row>
    <row r="83" spans="4:10" ht="15" hidden="1">
      <c r="D83" s="9" t="s">
        <v>254</v>
      </c>
      <c r="E83" s="9">
        <v>8768.46</v>
      </c>
      <c r="F83" s="9">
        <v>7420.64</v>
      </c>
      <c r="G83" s="1"/>
      <c r="H83" s="1">
        <v>7268.25</v>
      </c>
      <c r="I83" s="1"/>
      <c r="J83" s="9">
        <v>8920.85</v>
      </c>
    </row>
    <row r="84" spans="4:10" ht="15" hidden="1">
      <c r="D84" s="1" t="s">
        <v>257</v>
      </c>
      <c r="E84" s="1">
        <v>8920.85</v>
      </c>
      <c r="F84" s="1">
        <v>7420.65</v>
      </c>
      <c r="G84" s="1"/>
      <c r="H84" s="1">
        <v>7509.09</v>
      </c>
      <c r="I84" s="1"/>
      <c r="J84" s="1">
        <v>8832.41</v>
      </c>
    </row>
    <row r="85" spans="4:10" ht="15" hidden="1">
      <c r="D85" s="1" t="s">
        <v>261</v>
      </c>
      <c r="E85" s="1">
        <v>8832.41</v>
      </c>
      <c r="F85" s="1">
        <v>7420.64</v>
      </c>
      <c r="G85" s="1"/>
      <c r="H85" s="1">
        <v>8983.19</v>
      </c>
      <c r="I85" s="1"/>
      <c r="J85" s="1">
        <v>7269.86</v>
      </c>
    </row>
    <row r="86" spans="4:10" ht="15">
      <c r="D86" s="15" t="s">
        <v>265</v>
      </c>
      <c r="E86" s="15">
        <f>J85</f>
        <v>7269.86</v>
      </c>
      <c r="F86" s="15">
        <v>7420.65</v>
      </c>
      <c r="G86" s="15"/>
      <c r="H86" s="15">
        <v>6006.87</v>
      </c>
      <c r="I86" s="15"/>
      <c r="J86" s="15">
        <f>E86+F86-H86</f>
        <v>8683.64</v>
      </c>
    </row>
    <row r="87" spans="4:10" ht="15">
      <c r="D87" s="1" t="s">
        <v>271</v>
      </c>
      <c r="E87" s="1">
        <v>8683.64</v>
      </c>
      <c r="F87" s="1">
        <v>7420.65</v>
      </c>
      <c r="G87" s="1"/>
      <c r="H87" s="15">
        <v>7956.47</v>
      </c>
      <c r="I87" s="1"/>
      <c r="J87" s="1">
        <v>8147.82</v>
      </c>
    </row>
    <row r="88" spans="4:10" ht="15">
      <c r="D88" s="1" t="s">
        <v>281</v>
      </c>
      <c r="E88" s="1">
        <v>8147.82</v>
      </c>
      <c r="F88" s="1">
        <v>7420.64</v>
      </c>
      <c r="G88" s="1"/>
      <c r="H88" s="15">
        <v>7274.76</v>
      </c>
      <c r="I88" s="1"/>
      <c r="J88" s="1">
        <v>8293.7</v>
      </c>
    </row>
    <row r="89" spans="4:10" ht="15">
      <c r="D89" s="1" t="s">
        <v>282</v>
      </c>
      <c r="E89" s="1">
        <v>8293.7</v>
      </c>
      <c r="F89" s="1">
        <v>7420.66</v>
      </c>
      <c r="G89" s="1"/>
      <c r="H89" s="15">
        <v>6820.73</v>
      </c>
      <c r="I89" s="1"/>
      <c r="J89" s="1">
        <v>8893.63</v>
      </c>
    </row>
    <row r="90" spans="4:10" ht="15">
      <c r="D90" s="1" t="s">
        <v>289</v>
      </c>
      <c r="E90" s="1">
        <v>8893.63</v>
      </c>
      <c r="F90" s="1">
        <v>7420.66</v>
      </c>
      <c r="G90" s="1"/>
      <c r="H90" s="15">
        <v>7443.29</v>
      </c>
      <c r="I90" s="1"/>
      <c r="J90" s="1">
        <v>8870.54</v>
      </c>
    </row>
    <row r="91" spans="4:10" ht="15">
      <c r="D91" s="1" t="s">
        <v>295</v>
      </c>
      <c r="E91" s="1">
        <v>8870.54</v>
      </c>
      <c r="F91" s="1">
        <v>7420.22</v>
      </c>
      <c r="G91" s="1"/>
      <c r="H91" s="15">
        <v>5933.63</v>
      </c>
      <c r="I91" s="1"/>
      <c r="J91" s="1">
        <v>10357.13</v>
      </c>
    </row>
    <row r="92" spans="4:10" ht="15">
      <c r="D92" s="1" t="s">
        <v>307</v>
      </c>
      <c r="E92" s="1">
        <v>10357.13</v>
      </c>
      <c r="F92" s="1">
        <v>7420.21</v>
      </c>
      <c r="G92" s="1"/>
      <c r="H92" s="15">
        <v>7893.44</v>
      </c>
      <c r="I92" s="1"/>
      <c r="J92" s="1">
        <v>9883.9</v>
      </c>
    </row>
    <row r="93" ht="16.5" customHeight="1">
      <c r="H93">
        <f>SUM(H73:H92)</f>
        <v>138340.08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98"/>
  <sheetViews>
    <sheetView zoomScalePageLayoutView="0" workbookViewId="0" topLeftCell="A55">
      <selection activeCell="G80" activeCellId="2" sqref="K47 J54 G80:H80"/>
    </sheetView>
  </sheetViews>
  <sheetFormatPr defaultColWidth="9.140625" defaultRowHeight="15"/>
  <cols>
    <col min="1" max="1" width="9.7109375" style="0" customWidth="1"/>
    <col min="2" max="2" width="12.140625" style="0" customWidth="1"/>
    <col min="3" max="3" width="14.57421875" style="0" customWidth="1"/>
    <col min="7" max="7" width="16.7109375" style="0" customWidth="1"/>
    <col min="10" max="10" width="11.140625" style="0" customWidth="1"/>
    <col min="11" max="11" width="11.28125" style="0" customWidth="1"/>
    <col min="12" max="13" width="6.8515625" style="0" customWidth="1"/>
    <col min="14" max="14" width="14.7109375" style="0" customWidth="1"/>
    <col min="15" max="17" width="6.8515625" style="0" customWidth="1"/>
  </cols>
  <sheetData>
    <row r="2" spans="2:4" ht="15">
      <c r="B2" t="s">
        <v>75</v>
      </c>
      <c r="D2" t="s">
        <v>321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266</v>
      </c>
      <c r="B8" s="15">
        <v>29812.14</v>
      </c>
      <c r="C8" s="15">
        <v>0</v>
      </c>
      <c r="D8" s="15">
        <v>3154.77</v>
      </c>
      <c r="E8" s="1"/>
      <c r="F8" s="15">
        <f>D8</f>
        <v>3154.77</v>
      </c>
      <c r="G8" s="15">
        <f>C8-D8+B8</f>
        <v>26657.37</v>
      </c>
      <c r="H8" s="1"/>
    </row>
    <row r="9" spans="1:8" ht="15">
      <c r="A9" s="1" t="s">
        <v>12</v>
      </c>
      <c r="B9" s="15">
        <v>71976.97</v>
      </c>
      <c r="C9" s="15">
        <v>68818.06</v>
      </c>
      <c r="D9" s="15">
        <v>66676.17</v>
      </c>
      <c r="E9" s="1"/>
      <c r="F9" s="15">
        <f>D9</f>
        <v>66676.17</v>
      </c>
      <c r="G9" s="15">
        <f>C9-D9+B9</f>
        <v>74118.86</v>
      </c>
      <c r="H9" s="1"/>
    </row>
    <row r="10" spans="1:8" ht="15">
      <c r="A10" s="1" t="s">
        <v>13</v>
      </c>
      <c r="B10" s="1"/>
      <c r="C10" s="15">
        <f>SUM(C8:C9)</f>
        <v>68818.06</v>
      </c>
      <c r="D10" s="1"/>
      <c r="E10" s="1"/>
      <c r="F10" s="15">
        <f>SUM(F8:F9)</f>
        <v>69830.94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268</v>
      </c>
      <c r="E15" s="1"/>
      <c r="F15" s="1"/>
      <c r="G15" s="1"/>
      <c r="H15" s="2"/>
      <c r="I15" s="2"/>
      <c r="J15" s="2"/>
      <c r="K15" s="2"/>
      <c r="L15" s="2"/>
      <c r="M15" s="2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311</v>
      </c>
      <c r="G16" s="1" t="s">
        <v>21</v>
      </c>
      <c r="H16" s="2"/>
      <c r="I16" s="2"/>
      <c r="J16" s="2"/>
      <c r="K16" s="2"/>
      <c r="L16" s="2"/>
      <c r="M16" s="2"/>
    </row>
    <row r="17" spans="1:13" ht="15">
      <c r="A17" s="1"/>
      <c r="B17" s="6" t="s">
        <v>301</v>
      </c>
      <c r="C17" s="6"/>
      <c r="D17" s="1"/>
      <c r="E17" s="1" t="s">
        <v>310</v>
      </c>
      <c r="F17" s="1">
        <v>5.76</v>
      </c>
      <c r="G17" s="1"/>
      <c r="H17" s="2"/>
      <c r="I17" s="2"/>
      <c r="J17" s="2"/>
      <c r="K17" s="2"/>
      <c r="L17" s="2"/>
      <c r="M17" s="2"/>
    </row>
    <row r="18" spans="1:13" ht="15">
      <c r="A18" s="1"/>
      <c r="B18" s="1"/>
      <c r="C18" s="1"/>
      <c r="D18" s="1"/>
      <c r="E18" s="1"/>
      <c r="F18" s="1"/>
      <c r="G18" s="1"/>
      <c r="H18" s="2"/>
      <c r="I18" s="2"/>
      <c r="J18" s="2"/>
      <c r="K18" s="2"/>
      <c r="L18" s="2"/>
      <c r="M18" s="2"/>
    </row>
    <row r="19" spans="1:13" ht="15">
      <c r="A19" s="1"/>
      <c r="B19" s="1"/>
      <c r="C19" s="1"/>
      <c r="D19" s="1"/>
      <c r="E19" s="1"/>
      <c r="F19" s="1"/>
      <c r="G19" s="1"/>
      <c r="H19" s="2"/>
      <c r="I19" s="2"/>
      <c r="J19" s="2"/>
      <c r="K19" s="2"/>
      <c r="L19" s="2"/>
      <c r="M19" s="2"/>
    </row>
    <row r="20" spans="1:13" ht="15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</row>
    <row r="21" spans="1:13" ht="15">
      <c r="A21" s="1"/>
      <c r="B21" s="1" t="s">
        <v>349</v>
      </c>
      <c r="C21" s="1"/>
      <c r="D21" s="1"/>
      <c r="E21" s="1"/>
      <c r="F21" s="1"/>
      <c r="G21" s="15">
        <v>0</v>
      </c>
      <c r="H21" s="2"/>
      <c r="I21" s="2"/>
      <c r="J21" s="2"/>
      <c r="K21" s="2"/>
      <c r="L21" s="23"/>
      <c r="M21" s="2"/>
    </row>
    <row r="22" spans="1:13" ht="15">
      <c r="A22" s="1"/>
      <c r="B22" s="1"/>
      <c r="C22" s="1"/>
      <c r="D22" s="1"/>
      <c r="E22" s="1"/>
      <c r="F22" s="1"/>
      <c r="G22" s="15"/>
      <c r="H22" s="2"/>
      <c r="I22" s="2"/>
      <c r="J22" s="2"/>
      <c r="K22" s="2"/>
      <c r="L22" s="2"/>
      <c r="M22" s="2"/>
    </row>
    <row r="23" spans="1:13" ht="15">
      <c r="A23" s="1"/>
      <c r="B23" s="1"/>
      <c r="C23" s="1"/>
      <c r="D23" s="1"/>
      <c r="E23" s="1"/>
      <c r="F23" s="1"/>
      <c r="G23" s="1"/>
      <c r="H23" s="2"/>
      <c r="I23" s="2"/>
      <c r="J23" s="2"/>
      <c r="K23" s="2"/>
      <c r="L23" s="2"/>
      <c r="M23" s="2"/>
    </row>
    <row r="24" spans="1:13" ht="15">
      <c r="A24" s="1"/>
      <c r="B24" s="1"/>
      <c r="C24" s="1"/>
      <c r="D24" s="1"/>
      <c r="E24" s="1"/>
      <c r="F24" s="1" t="s">
        <v>32</v>
      </c>
      <c r="G24" s="15">
        <f>SUM(G18:G23)</f>
        <v>0</v>
      </c>
      <c r="H24" s="2"/>
      <c r="I24" s="2"/>
      <c r="J24" s="2"/>
      <c r="K24" s="2"/>
      <c r="L24" s="2"/>
      <c r="M24" s="2"/>
    </row>
    <row r="25" spans="1:13" ht="15">
      <c r="A25" s="1"/>
      <c r="B25" s="1"/>
      <c r="C25" s="1"/>
      <c r="D25" s="1"/>
      <c r="E25" s="1"/>
      <c r="F25" s="1"/>
      <c r="G25" s="1"/>
      <c r="H25" s="2"/>
      <c r="I25" s="2"/>
      <c r="J25" s="2"/>
      <c r="K25" s="2"/>
      <c r="L25" s="2"/>
      <c r="M25" s="2"/>
    </row>
    <row r="26" spans="1:13" ht="15">
      <c r="A26" s="1"/>
      <c r="B26" s="9" t="s">
        <v>302</v>
      </c>
      <c r="C26" s="25"/>
      <c r="D26" s="25"/>
      <c r="E26" s="1">
        <v>5170.4</v>
      </c>
      <c r="F26" s="1">
        <v>7.55</v>
      </c>
      <c r="G26" s="16">
        <f>E26*F26</f>
        <v>39036.52</v>
      </c>
      <c r="H26" s="2"/>
      <c r="I26" s="2"/>
      <c r="J26" s="2"/>
      <c r="K26" s="2"/>
      <c r="L26" s="23"/>
      <c r="M26" s="2"/>
    </row>
    <row r="27" spans="1:13" ht="15">
      <c r="A27" s="1"/>
      <c r="B27" s="9" t="s">
        <v>303</v>
      </c>
      <c r="C27" s="25"/>
      <c r="D27" s="25"/>
      <c r="E27" s="1" t="s">
        <v>53</v>
      </c>
      <c r="F27" s="1"/>
      <c r="G27" s="15"/>
      <c r="H27" s="2"/>
      <c r="I27" s="2"/>
      <c r="J27" s="2"/>
      <c r="K27" s="2"/>
      <c r="L27" s="2"/>
      <c r="M27" s="2"/>
    </row>
    <row r="28" spans="1:13" ht="15">
      <c r="A28" s="1"/>
      <c r="B28" s="9" t="s">
        <v>304</v>
      </c>
      <c r="C28" s="9" t="s">
        <v>305</v>
      </c>
      <c r="D28" s="25"/>
      <c r="E28" s="1"/>
      <c r="F28" s="1"/>
      <c r="G28" s="16"/>
      <c r="H28" s="2"/>
      <c r="I28" s="2"/>
      <c r="J28" s="2"/>
      <c r="K28" s="2"/>
      <c r="L28" s="2"/>
      <c r="M28" s="2"/>
    </row>
    <row r="29" spans="1:13" ht="15">
      <c r="A29" s="1"/>
      <c r="B29" s="9" t="s">
        <v>306</v>
      </c>
      <c r="C29" s="25"/>
      <c r="D29" s="25"/>
      <c r="E29" s="1"/>
      <c r="F29" s="1"/>
      <c r="G29" s="16"/>
      <c r="H29" s="2"/>
      <c r="I29" s="2"/>
      <c r="J29" s="2"/>
      <c r="K29" s="2"/>
      <c r="L29" s="2"/>
      <c r="M29" s="2"/>
    </row>
    <row r="30" spans="1:13" ht="15">
      <c r="A30" s="1"/>
      <c r="B30" s="1"/>
      <c r="C30" s="1"/>
      <c r="D30" s="1"/>
      <c r="E30" s="1"/>
      <c r="F30" s="1"/>
      <c r="G30" s="1"/>
      <c r="H30" s="2"/>
      <c r="I30" s="2"/>
      <c r="J30" s="2"/>
      <c r="K30" s="2"/>
      <c r="L30" s="2"/>
      <c r="M30" s="2"/>
    </row>
    <row r="31" spans="1:13" ht="15">
      <c r="A31" s="1"/>
      <c r="B31" s="1"/>
      <c r="C31" s="1"/>
      <c r="D31" s="1"/>
      <c r="E31" s="1"/>
      <c r="F31" s="1"/>
      <c r="G31" s="1"/>
      <c r="H31" s="2"/>
      <c r="I31" s="2"/>
      <c r="J31" s="2"/>
      <c r="K31" s="2"/>
      <c r="L31" s="2"/>
      <c r="M31" s="2"/>
    </row>
    <row r="32" spans="1:13" ht="15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  <c r="L32" s="2"/>
      <c r="M32" s="2"/>
    </row>
    <row r="33" spans="1:13" ht="15">
      <c r="A33" s="1"/>
      <c r="B33" s="1"/>
      <c r="C33" s="1"/>
      <c r="D33" s="1"/>
      <c r="E33" s="1"/>
      <c r="F33" s="3" t="s">
        <v>32</v>
      </c>
      <c r="G33" s="19">
        <f>SUM(G24:G32)</f>
        <v>39036.52</v>
      </c>
      <c r="H33" s="2"/>
      <c r="I33" s="2"/>
      <c r="J33" s="2"/>
      <c r="K33" s="2"/>
      <c r="L33" s="2"/>
      <c r="M33" s="2"/>
    </row>
    <row r="34" spans="1:13" ht="15">
      <c r="A34" s="1"/>
      <c r="B34" s="1"/>
      <c r="C34" s="1"/>
      <c r="D34" s="1"/>
      <c r="E34" s="1"/>
      <c r="F34" s="1"/>
      <c r="G34" s="1"/>
      <c r="H34" s="2"/>
      <c r="I34" s="2"/>
      <c r="J34" s="2"/>
      <c r="K34" s="2"/>
      <c r="L34" s="2"/>
      <c r="M34" s="2"/>
    </row>
    <row r="35" spans="8:13" ht="15">
      <c r="H35" s="2"/>
      <c r="I35" s="2"/>
      <c r="J35" s="2"/>
      <c r="K35" s="2"/>
      <c r="L35" s="2"/>
      <c r="M35" s="2"/>
    </row>
    <row r="36" ht="15">
      <c r="C36" t="s">
        <v>47</v>
      </c>
    </row>
    <row r="37" ht="15">
      <c r="C37" t="s">
        <v>32</v>
      </c>
    </row>
    <row r="38" ht="15">
      <c r="C38" t="s">
        <v>150</v>
      </c>
    </row>
    <row r="39" spans="5:8" ht="18.75">
      <c r="E39" s="46" t="s">
        <v>319</v>
      </c>
      <c r="F39" s="46"/>
      <c r="G39" s="46"/>
      <c r="H39" s="46"/>
    </row>
    <row r="40" spans="4:9" ht="18.75">
      <c r="D40" s="47">
        <v>5170.4</v>
      </c>
      <c r="F40" s="46" t="s">
        <v>163</v>
      </c>
      <c r="H40" s="46" t="s">
        <v>322</v>
      </c>
      <c r="I40" s="48"/>
    </row>
    <row r="41" spans="4:10" ht="15">
      <c r="D41" s="1" t="s">
        <v>48</v>
      </c>
      <c r="E41" s="1" t="s">
        <v>49</v>
      </c>
      <c r="F41" s="1"/>
      <c r="G41" s="1"/>
      <c r="H41" s="1" t="s">
        <v>50</v>
      </c>
      <c r="I41" s="1" t="s">
        <v>328</v>
      </c>
      <c r="J41" s="1"/>
    </row>
    <row r="42" spans="4:10" ht="18.75">
      <c r="D42" s="35" t="s">
        <v>318</v>
      </c>
      <c r="E42" s="36"/>
      <c r="F42" s="36"/>
      <c r="G42" s="37"/>
      <c r="H42" s="37" t="s">
        <v>53</v>
      </c>
      <c r="I42" s="6"/>
      <c r="J42" s="15">
        <f>C10</f>
        <v>68818.06</v>
      </c>
    </row>
    <row r="43" spans="4:11" ht="15">
      <c r="D43" s="1"/>
      <c r="E43" s="1"/>
      <c r="F43" s="1"/>
      <c r="G43" s="1"/>
      <c r="H43" s="1"/>
      <c r="I43" s="1"/>
      <c r="J43" s="1"/>
      <c r="K43" t="s">
        <v>54</v>
      </c>
    </row>
    <row r="44" spans="4:10" ht="18.75">
      <c r="D44" s="38" t="s">
        <v>3</v>
      </c>
      <c r="E44" s="39"/>
      <c r="F44" s="40"/>
      <c r="G44" s="40"/>
      <c r="H44" s="6" t="s">
        <v>53</v>
      </c>
      <c r="I44" s="6"/>
      <c r="J44" s="15">
        <f>F10</f>
        <v>69830.94</v>
      </c>
    </row>
    <row r="45" spans="4:10" ht="15">
      <c r="D45" s="41">
        <v>3</v>
      </c>
      <c r="E45" s="42"/>
      <c r="F45" s="42"/>
      <c r="G45" s="42"/>
      <c r="H45" s="1" t="s">
        <v>53</v>
      </c>
      <c r="I45" s="1"/>
      <c r="J45" s="1"/>
    </row>
    <row r="46" spans="4:11" ht="18.75">
      <c r="D46" s="38" t="s">
        <v>57</v>
      </c>
      <c r="E46" s="43"/>
      <c r="F46" s="44"/>
      <c r="G46" s="45"/>
      <c r="H46" s="7" t="s">
        <v>53</v>
      </c>
      <c r="I46" s="7"/>
      <c r="J46" s="19">
        <v>39036.52</v>
      </c>
      <c r="K46" s="20">
        <f>J46-G33</f>
        <v>0</v>
      </c>
    </row>
    <row r="47" spans="4:10" ht="15">
      <c r="D47" s="8"/>
      <c r="E47" s="49" t="s">
        <v>324</v>
      </c>
      <c r="F47" s="49"/>
      <c r="G47" s="49"/>
      <c r="H47" s="50"/>
      <c r="I47" s="3"/>
      <c r="J47" s="1">
        <f>H47*I47</f>
        <v>0</v>
      </c>
    </row>
    <row r="48" spans="4:10" ht="15">
      <c r="D48" s="8"/>
      <c r="E48" s="49" t="s">
        <v>303</v>
      </c>
      <c r="F48" s="49"/>
      <c r="G48" s="49"/>
      <c r="H48" s="51"/>
      <c r="I48" s="1"/>
      <c r="J48" s="15">
        <v>39036.52</v>
      </c>
    </row>
    <row r="49" spans="4:10" ht="15">
      <c r="D49" s="8"/>
      <c r="E49" s="49" t="s">
        <v>304</v>
      </c>
      <c r="F49" s="49" t="s">
        <v>305</v>
      </c>
      <c r="G49" s="49"/>
      <c r="H49" s="51" t="s">
        <v>325</v>
      </c>
      <c r="I49" s="1"/>
      <c r="J49" s="1"/>
    </row>
    <row r="50" spans="4:10" ht="15">
      <c r="D50" s="8"/>
      <c r="E50" s="49" t="s">
        <v>306</v>
      </c>
      <c r="F50" s="49"/>
      <c r="G50" s="49"/>
      <c r="H50" s="51" t="s">
        <v>326</v>
      </c>
      <c r="I50" s="1"/>
      <c r="J50" s="16"/>
    </row>
    <row r="51" spans="4:10" ht="15">
      <c r="D51" s="8"/>
      <c r="E51" s="9" t="s">
        <v>165</v>
      </c>
      <c r="F51" s="9" t="s">
        <v>166</v>
      </c>
      <c r="G51" s="9"/>
      <c r="H51" s="52">
        <v>1.68</v>
      </c>
      <c r="I51" s="1"/>
      <c r="J51" s="16">
        <f>D40*H51</f>
        <v>8686.271999999999</v>
      </c>
    </row>
    <row r="52" spans="4:10" ht="15">
      <c r="D52" s="8"/>
      <c r="E52" s="9" t="s">
        <v>167</v>
      </c>
      <c r="F52" s="9"/>
      <c r="G52" s="9"/>
      <c r="H52" s="52">
        <v>2.22</v>
      </c>
      <c r="I52" s="1"/>
      <c r="J52" s="16">
        <f>D40*H52</f>
        <v>11478.288</v>
      </c>
    </row>
    <row r="53" spans="4:10" ht="15">
      <c r="D53" s="8"/>
      <c r="E53" s="9" t="s">
        <v>168</v>
      </c>
      <c r="F53" s="9"/>
      <c r="G53" s="9"/>
      <c r="H53" s="52"/>
      <c r="I53" s="1"/>
      <c r="J53" s="16"/>
    </row>
    <row r="54" spans="4:10" ht="15">
      <c r="D54" s="8"/>
      <c r="E54" s="9" t="s">
        <v>169</v>
      </c>
      <c r="F54" s="9"/>
      <c r="G54" s="9"/>
      <c r="H54" s="52">
        <v>0.69</v>
      </c>
      <c r="I54" s="1"/>
      <c r="J54" s="16">
        <f>D40*H54</f>
        <v>3567.5759999999996</v>
      </c>
    </row>
    <row r="55" spans="4:10" ht="15">
      <c r="D55" s="8"/>
      <c r="E55" s="9" t="s">
        <v>170</v>
      </c>
      <c r="F55" s="9"/>
      <c r="G55" s="9"/>
      <c r="H55" s="52"/>
      <c r="I55" s="1"/>
      <c r="J55" s="16"/>
    </row>
    <row r="56" spans="4:10" ht="15">
      <c r="D56" s="8"/>
      <c r="E56" s="9" t="s">
        <v>171</v>
      </c>
      <c r="F56" s="9"/>
      <c r="G56" s="9"/>
      <c r="H56" s="52">
        <v>2</v>
      </c>
      <c r="I56" s="1"/>
      <c r="J56" s="16">
        <f>D40*H56</f>
        <v>10340.8</v>
      </c>
    </row>
    <row r="57" spans="4:10" ht="15">
      <c r="D57" s="8"/>
      <c r="E57" s="9" t="s">
        <v>172</v>
      </c>
      <c r="F57" s="9"/>
      <c r="G57" s="9" t="s">
        <v>173</v>
      </c>
      <c r="H57" s="52"/>
      <c r="I57" s="1"/>
      <c r="J57" s="16"/>
    </row>
    <row r="58" spans="4:10" ht="15">
      <c r="D58" s="8"/>
      <c r="E58" s="9" t="s">
        <v>169</v>
      </c>
      <c r="F58" s="9"/>
      <c r="G58" s="9"/>
      <c r="H58" s="52">
        <v>0.57</v>
      </c>
      <c r="I58" s="1"/>
      <c r="J58" s="16">
        <f>D40*H58</f>
        <v>2947.1279999999997</v>
      </c>
    </row>
    <row r="59" spans="4:10" ht="15">
      <c r="D59" s="8"/>
      <c r="E59" s="9" t="s">
        <v>174</v>
      </c>
      <c r="F59" s="9"/>
      <c r="G59" s="9"/>
      <c r="H59" s="52"/>
      <c r="I59" s="1"/>
      <c r="J59" s="16"/>
    </row>
    <row r="60" spans="4:10" ht="15">
      <c r="D60" s="8"/>
      <c r="E60" s="9" t="s">
        <v>175</v>
      </c>
      <c r="F60" s="9"/>
      <c r="G60" s="9"/>
      <c r="H60" s="52">
        <v>0.39</v>
      </c>
      <c r="I60" s="1"/>
      <c r="J60" s="16">
        <f>D40*H60</f>
        <v>2016.456</v>
      </c>
    </row>
    <row r="61" spans="4:10" ht="18.75">
      <c r="D61" s="31" t="s">
        <v>65</v>
      </c>
      <c r="E61" s="32"/>
      <c r="F61" s="32"/>
      <c r="G61" s="33" t="s">
        <v>314</v>
      </c>
      <c r="H61" s="33"/>
      <c r="I61" s="7">
        <v>5.76</v>
      </c>
      <c r="J61" s="16">
        <f>D40*I61</f>
        <v>29781.503999999997</v>
      </c>
    </row>
    <row r="62" spans="4:10" ht="18.75">
      <c r="D62" s="31"/>
      <c r="E62" s="32"/>
      <c r="F62" s="32"/>
      <c r="G62" s="33" t="s">
        <v>147</v>
      </c>
      <c r="H62" s="53" t="s">
        <v>327</v>
      </c>
      <c r="I62" s="6"/>
      <c r="J62" s="15">
        <f>J44-J48</f>
        <v>30794.420000000006</v>
      </c>
    </row>
    <row r="63" spans="4:10" ht="15">
      <c r="D63" s="30" t="s">
        <v>317</v>
      </c>
      <c r="E63" s="30"/>
      <c r="F63" s="30"/>
      <c r="G63" s="30"/>
      <c r="H63" s="30"/>
      <c r="I63" s="30"/>
      <c r="J63" s="26"/>
    </row>
    <row r="64" spans="4:10" ht="15">
      <c r="D64" s="1"/>
      <c r="E64" s="1"/>
      <c r="F64" s="1"/>
      <c r="G64" s="1"/>
      <c r="H64" s="1"/>
      <c r="I64" s="1"/>
      <c r="J64" s="1"/>
    </row>
    <row r="65" spans="4:10" ht="15">
      <c r="D65" s="1"/>
      <c r="E65" s="1"/>
      <c r="F65" s="26"/>
      <c r="G65" s="26"/>
      <c r="H65" s="26"/>
      <c r="I65" s="26"/>
      <c r="J65" s="26">
        <f>SUM(J64:J64)</f>
        <v>0</v>
      </c>
    </row>
    <row r="66" spans="4:10" ht="15">
      <c r="D66" s="1"/>
      <c r="E66" s="1"/>
      <c r="F66" s="1"/>
      <c r="G66" s="1"/>
      <c r="H66" s="1"/>
      <c r="I66" s="10"/>
      <c r="J66" s="15">
        <v>0</v>
      </c>
    </row>
    <row r="67" spans="4:11" ht="15">
      <c r="D67" s="1" t="s">
        <v>276</v>
      </c>
      <c r="E67" s="1" t="s">
        <v>68</v>
      </c>
      <c r="F67" s="1"/>
      <c r="G67" s="1"/>
      <c r="H67" s="1"/>
      <c r="I67" s="10"/>
      <c r="J67" s="15">
        <v>7754.82</v>
      </c>
      <c r="K67" s="23"/>
    </row>
    <row r="68" spans="4:11" ht="15">
      <c r="D68" s="1"/>
      <c r="E68" s="1" t="s">
        <v>274</v>
      </c>
      <c r="F68" s="1"/>
      <c r="G68" s="1"/>
      <c r="H68" s="1" t="s">
        <v>53</v>
      </c>
      <c r="I68" s="10"/>
      <c r="J68" s="16">
        <v>0</v>
      </c>
      <c r="K68" s="23"/>
    </row>
    <row r="69" spans="4:11" ht="15">
      <c r="D69" s="1"/>
      <c r="E69" s="1" t="s">
        <v>70</v>
      </c>
      <c r="F69" s="1"/>
      <c r="G69" s="1"/>
      <c r="H69" s="1" t="s">
        <v>53</v>
      </c>
      <c r="I69" s="10"/>
      <c r="J69" s="1">
        <v>-13470.4</v>
      </c>
      <c r="K69" s="2"/>
    </row>
    <row r="70" spans="4:14" ht="15">
      <c r="D70" s="1"/>
      <c r="E70" s="1"/>
      <c r="F70" s="1"/>
      <c r="G70" s="1"/>
      <c r="H70" s="1" t="s">
        <v>53</v>
      </c>
      <c r="I70" s="10"/>
      <c r="J70" s="1"/>
      <c r="N70" s="24"/>
    </row>
    <row r="71" spans="4:14" ht="15">
      <c r="D71" s="1"/>
      <c r="E71" s="1" t="s">
        <v>71</v>
      </c>
      <c r="F71" s="1"/>
      <c r="G71" s="1"/>
      <c r="H71" s="1" t="s">
        <v>53</v>
      </c>
      <c r="I71" s="10"/>
      <c r="J71" s="1"/>
      <c r="N71" s="24"/>
    </row>
    <row r="72" spans="4:11" ht="15">
      <c r="D72" s="3"/>
      <c r="E72" s="3" t="s">
        <v>275</v>
      </c>
      <c r="F72" s="3"/>
      <c r="G72" s="3"/>
      <c r="H72" s="3" t="s">
        <v>53</v>
      </c>
      <c r="I72" s="21"/>
      <c r="J72" s="19">
        <f>J69+J44-J46</f>
        <v>17324.020000000004</v>
      </c>
      <c r="K72" s="24"/>
    </row>
    <row r="73" spans="6:10" ht="15">
      <c r="F73" t="s">
        <v>73</v>
      </c>
      <c r="J73" s="24"/>
    </row>
    <row r="74" ht="15.75" thickBot="1">
      <c r="F74" t="s">
        <v>74</v>
      </c>
    </row>
    <row r="75" spans="4:10" ht="15.75" thickBot="1">
      <c r="D75" s="27" t="s">
        <v>68</v>
      </c>
      <c r="E75" s="28"/>
      <c r="F75" s="28"/>
      <c r="G75" s="28" t="s">
        <v>315</v>
      </c>
      <c r="H75" s="28"/>
      <c r="I75" s="29" t="s">
        <v>316</v>
      </c>
      <c r="J75" s="11"/>
    </row>
    <row r="76" spans="4:10" ht="15">
      <c r="D76" s="13" t="s">
        <v>144</v>
      </c>
      <c r="E76" s="13" t="s">
        <v>145</v>
      </c>
      <c r="F76" s="13" t="s">
        <v>146</v>
      </c>
      <c r="G76" s="13"/>
      <c r="H76" s="13" t="s">
        <v>147</v>
      </c>
      <c r="I76" s="13"/>
      <c r="J76" s="13" t="s">
        <v>149</v>
      </c>
    </row>
    <row r="77" spans="4:10" ht="15" hidden="1">
      <c r="D77" s="1" t="s">
        <v>148</v>
      </c>
      <c r="E77" s="1"/>
      <c r="F77" s="1">
        <v>7324.65</v>
      </c>
      <c r="G77" s="1"/>
      <c r="H77" s="1">
        <v>3982.06</v>
      </c>
      <c r="I77" s="1"/>
      <c r="J77" s="1">
        <v>3342.59</v>
      </c>
    </row>
    <row r="78" spans="4:10" ht="15" hidden="1">
      <c r="D78" s="1" t="s">
        <v>160</v>
      </c>
      <c r="E78" s="1">
        <v>3342.59</v>
      </c>
      <c r="F78" s="1">
        <v>7324.65</v>
      </c>
      <c r="G78" s="1"/>
      <c r="H78" s="1">
        <v>5900.2</v>
      </c>
      <c r="I78" s="1"/>
      <c r="J78" s="1">
        <v>4767.04</v>
      </c>
    </row>
    <row r="79" spans="4:10" ht="15" hidden="1">
      <c r="D79" s="1" t="s">
        <v>179</v>
      </c>
      <c r="E79" s="1">
        <v>4767.04</v>
      </c>
      <c r="F79" s="1">
        <v>7421.55</v>
      </c>
      <c r="G79" s="1"/>
      <c r="H79" s="1">
        <v>6348.88</v>
      </c>
      <c r="I79" s="1"/>
      <c r="J79" s="1">
        <v>5839.71</v>
      </c>
    </row>
    <row r="80" spans="4:10" ht="15" hidden="1">
      <c r="D80" s="1" t="s">
        <v>198</v>
      </c>
      <c r="E80" s="1">
        <v>5839.71</v>
      </c>
      <c r="F80" s="1">
        <v>7421.55</v>
      </c>
      <c r="G80" s="1"/>
      <c r="H80" s="1">
        <v>7117.64</v>
      </c>
      <c r="I80" s="1"/>
      <c r="J80" s="1">
        <v>6143.42</v>
      </c>
    </row>
    <row r="81" spans="4:10" ht="15" hidden="1">
      <c r="D81" s="1" t="s">
        <v>201</v>
      </c>
      <c r="E81" s="1">
        <v>6143.42</v>
      </c>
      <c r="F81" s="1">
        <v>7421.55</v>
      </c>
      <c r="G81" s="1"/>
      <c r="H81" s="1">
        <v>7062.57</v>
      </c>
      <c r="I81" s="1"/>
      <c r="J81" s="1">
        <v>6502.4</v>
      </c>
    </row>
    <row r="82" spans="4:10" ht="15" hidden="1">
      <c r="D82" s="1" t="s">
        <v>209</v>
      </c>
      <c r="E82" s="1">
        <v>6502.4</v>
      </c>
      <c r="F82" s="1">
        <v>7421.55</v>
      </c>
      <c r="G82" s="1"/>
      <c r="H82" s="1">
        <v>6647.99</v>
      </c>
      <c r="I82" s="1"/>
      <c r="J82" s="1">
        <v>7275.97</v>
      </c>
    </row>
    <row r="83" spans="4:10" ht="15" hidden="1">
      <c r="D83" s="1" t="s">
        <v>222</v>
      </c>
      <c r="E83" s="1">
        <v>7275.97</v>
      </c>
      <c r="F83" s="1">
        <v>7421.56</v>
      </c>
      <c r="G83" s="1"/>
      <c r="H83" s="1">
        <v>6434.89</v>
      </c>
      <c r="I83" s="1"/>
      <c r="J83" s="1">
        <v>8262.64</v>
      </c>
    </row>
    <row r="84" spans="4:10" ht="15" hidden="1">
      <c r="D84" s="1" t="s">
        <v>230</v>
      </c>
      <c r="E84" s="1">
        <v>8262.64</v>
      </c>
      <c r="F84" s="1">
        <v>7420.85</v>
      </c>
      <c r="G84" s="1"/>
      <c r="H84" s="1">
        <v>6633.19</v>
      </c>
      <c r="I84" s="1"/>
      <c r="J84" s="1">
        <v>9050.1</v>
      </c>
    </row>
    <row r="85" spans="4:10" ht="15" hidden="1">
      <c r="D85" s="1" t="s">
        <v>240</v>
      </c>
      <c r="E85" s="1">
        <v>9050.1</v>
      </c>
      <c r="F85" s="1">
        <v>7420.65</v>
      </c>
      <c r="G85" s="1"/>
      <c r="H85" s="1">
        <v>8471.19</v>
      </c>
      <c r="I85" s="1"/>
      <c r="J85" s="1">
        <v>7999.56</v>
      </c>
    </row>
    <row r="86" spans="4:10" ht="15" hidden="1">
      <c r="D86" s="1" t="s">
        <v>246</v>
      </c>
      <c r="E86" s="1">
        <v>7999.56</v>
      </c>
      <c r="F86" s="1">
        <v>7420.65</v>
      </c>
      <c r="G86" s="1"/>
      <c r="H86" s="1">
        <v>6651.75</v>
      </c>
      <c r="I86" s="1"/>
      <c r="J86" s="1">
        <v>8768.46</v>
      </c>
    </row>
    <row r="87" spans="4:10" ht="15" hidden="1">
      <c r="D87" s="9" t="s">
        <v>254</v>
      </c>
      <c r="E87" s="9">
        <v>8768.46</v>
      </c>
      <c r="F87" s="9">
        <v>7420.64</v>
      </c>
      <c r="G87" s="1"/>
      <c r="H87" s="1">
        <v>7268.25</v>
      </c>
      <c r="I87" s="1"/>
      <c r="J87" s="9">
        <v>8920.85</v>
      </c>
    </row>
    <row r="88" spans="4:10" ht="15" hidden="1">
      <c r="D88" s="1" t="s">
        <v>257</v>
      </c>
      <c r="E88" s="1">
        <v>8920.85</v>
      </c>
      <c r="F88" s="1">
        <v>7420.65</v>
      </c>
      <c r="G88" s="1"/>
      <c r="H88" s="1">
        <v>7509.09</v>
      </c>
      <c r="I88" s="1"/>
      <c r="J88" s="1">
        <v>8832.41</v>
      </c>
    </row>
    <row r="89" spans="4:10" ht="15" hidden="1">
      <c r="D89" s="1" t="s">
        <v>261</v>
      </c>
      <c r="E89" s="1">
        <v>8832.41</v>
      </c>
      <c r="F89" s="1">
        <v>7420.64</v>
      </c>
      <c r="G89" s="1"/>
      <c r="H89" s="1">
        <v>8983.19</v>
      </c>
      <c r="I89" s="1"/>
      <c r="J89" s="1">
        <v>7269.86</v>
      </c>
    </row>
    <row r="90" spans="4:10" ht="15">
      <c r="D90" s="15" t="s">
        <v>265</v>
      </c>
      <c r="E90" s="15">
        <f>J89</f>
        <v>7269.86</v>
      </c>
      <c r="F90" s="15">
        <v>7420.65</v>
      </c>
      <c r="G90" s="15"/>
      <c r="H90" s="15">
        <v>6006.87</v>
      </c>
      <c r="I90" s="15"/>
      <c r="J90" s="15">
        <f>E90+F90-H90</f>
        <v>8683.64</v>
      </c>
    </row>
    <row r="91" spans="4:10" ht="15">
      <c r="D91" s="1" t="s">
        <v>271</v>
      </c>
      <c r="E91" s="1">
        <v>8683.64</v>
      </c>
      <c r="F91" s="1">
        <v>7420.65</v>
      </c>
      <c r="G91" s="1"/>
      <c r="H91" s="15">
        <v>7956.47</v>
      </c>
      <c r="I91" s="1"/>
      <c r="J91" s="1">
        <v>8147.82</v>
      </c>
    </row>
    <row r="92" spans="4:10" ht="15">
      <c r="D92" s="1" t="s">
        <v>281</v>
      </c>
      <c r="E92" s="1">
        <v>8147.82</v>
      </c>
      <c r="F92" s="1">
        <v>7420.64</v>
      </c>
      <c r="G92" s="1"/>
      <c r="H92" s="15">
        <v>7274.76</v>
      </c>
      <c r="I92" s="1"/>
      <c r="J92" s="1">
        <v>8293.7</v>
      </c>
    </row>
    <row r="93" spans="4:10" ht="15">
      <c r="D93" s="1" t="s">
        <v>282</v>
      </c>
      <c r="E93" s="1">
        <v>8293.7</v>
      </c>
      <c r="F93" s="1">
        <v>7420.66</v>
      </c>
      <c r="G93" s="1"/>
      <c r="H93" s="15">
        <v>6820.73</v>
      </c>
      <c r="I93" s="1"/>
      <c r="J93" s="1">
        <v>8893.63</v>
      </c>
    </row>
    <row r="94" spans="4:10" ht="15">
      <c r="D94" s="1" t="s">
        <v>289</v>
      </c>
      <c r="E94" s="1">
        <v>8893.63</v>
      </c>
      <c r="F94" s="1">
        <v>7420.66</v>
      </c>
      <c r="G94" s="1"/>
      <c r="H94" s="15">
        <v>7443.29</v>
      </c>
      <c r="I94" s="1"/>
      <c r="J94" s="1">
        <v>8870.54</v>
      </c>
    </row>
    <row r="95" spans="4:10" ht="15">
      <c r="D95" s="1" t="s">
        <v>295</v>
      </c>
      <c r="E95" s="1">
        <v>8870.54</v>
      </c>
      <c r="F95" s="1">
        <v>7420.22</v>
      </c>
      <c r="G95" s="1"/>
      <c r="H95" s="15">
        <v>5933.63</v>
      </c>
      <c r="I95" s="1"/>
      <c r="J95" s="1">
        <v>10357.13</v>
      </c>
    </row>
    <row r="96" spans="4:10" ht="15">
      <c r="D96" s="1" t="s">
        <v>307</v>
      </c>
      <c r="E96" s="1">
        <v>10357.13</v>
      </c>
      <c r="F96" s="1">
        <v>7420.21</v>
      </c>
      <c r="G96" s="1"/>
      <c r="H96" s="15">
        <v>7893.44</v>
      </c>
      <c r="I96" s="1"/>
      <c r="J96" s="1">
        <v>9883.9</v>
      </c>
    </row>
    <row r="97" spans="4:10" ht="15">
      <c r="D97" s="1" t="s">
        <v>323</v>
      </c>
      <c r="E97" s="1">
        <v>9883.9</v>
      </c>
      <c r="F97" s="1">
        <v>7420.2</v>
      </c>
      <c r="G97" s="1"/>
      <c r="H97" s="15">
        <v>7754.82</v>
      </c>
      <c r="I97" s="1"/>
      <c r="J97" s="1">
        <v>9549.28</v>
      </c>
    </row>
    <row r="98" ht="16.5" customHeight="1">
      <c r="H98">
        <f>SUM(H77:H97)</f>
        <v>146094.9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N100"/>
  <sheetViews>
    <sheetView zoomScalePageLayoutView="0" workbookViewId="0" topLeftCell="A46">
      <selection activeCell="G80" activeCellId="2" sqref="K47 J54 G80:H80"/>
    </sheetView>
  </sheetViews>
  <sheetFormatPr defaultColWidth="9.140625" defaultRowHeight="15"/>
  <cols>
    <col min="1" max="1" width="9.7109375" style="0" customWidth="1"/>
    <col min="2" max="2" width="12.140625" style="0" customWidth="1"/>
    <col min="3" max="3" width="14.57421875" style="0" customWidth="1"/>
    <col min="7" max="7" width="16.7109375" style="0" customWidth="1"/>
    <col min="10" max="10" width="11.140625" style="0" customWidth="1"/>
    <col min="11" max="11" width="11.28125" style="0" customWidth="1"/>
    <col min="12" max="13" width="6.8515625" style="0" customWidth="1"/>
    <col min="14" max="14" width="14.7109375" style="0" customWidth="1"/>
    <col min="15" max="17" width="6.8515625" style="0" customWidth="1"/>
  </cols>
  <sheetData>
    <row r="2" spans="2:4" ht="15">
      <c r="B2" t="s">
        <v>75</v>
      </c>
      <c r="D2" t="s">
        <v>332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266</v>
      </c>
      <c r="B8" s="15">
        <v>26657.37</v>
      </c>
      <c r="C8" s="15">
        <v>0</v>
      </c>
      <c r="D8" s="15">
        <v>1669.88</v>
      </c>
      <c r="E8" s="1"/>
      <c r="F8" s="15">
        <f>D8</f>
        <v>1669.88</v>
      </c>
      <c r="G8" s="15">
        <f>C8-D8+B8</f>
        <v>24987.489999999998</v>
      </c>
      <c r="H8" s="1"/>
    </row>
    <row r="9" spans="1:8" ht="15">
      <c r="A9" s="1" t="s">
        <v>12</v>
      </c>
      <c r="B9" s="15">
        <v>74118.86</v>
      </c>
      <c r="C9" s="15">
        <v>68818.06</v>
      </c>
      <c r="D9" s="15">
        <v>57769.58</v>
      </c>
      <c r="E9" s="1"/>
      <c r="F9" s="15">
        <f>D9</f>
        <v>57769.58</v>
      </c>
      <c r="G9" s="15">
        <f>C9-D9+B9</f>
        <v>85167.34</v>
      </c>
      <c r="H9" s="1"/>
    </row>
    <row r="10" spans="1:8" ht="15">
      <c r="A10" s="1" t="s">
        <v>13</v>
      </c>
      <c r="B10" s="1"/>
      <c r="C10" s="15">
        <f>SUM(C8:C9)</f>
        <v>68818.06</v>
      </c>
      <c r="D10" s="1"/>
      <c r="E10" s="1"/>
      <c r="F10" s="15">
        <f>SUM(F8:F9)</f>
        <v>59439.46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268</v>
      </c>
      <c r="E15" s="1"/>
      <c r="F15" s="1"/>
      <c r="G15" s="1"/>
      <c r="H15" s="2"/>
      <c r="I15" s="2"/>
      <c r="J15" s="2"/>
      <c r="K15" s="2"/>
      <c r="L15" s="2"/>
      <c r="M15" s="2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311</v>
      </c>
      <c r="G16" s="1" t="s">
        <v>21</v>
      </c>
      <c r="H16" s="2"/>
      <c r="I16" s="2"/>
      <c r="J16" s="2"/>
      <c r="K16" s="2"/>
      <c r="L16" s="2"/>
      <c r="M16" s="2"/>
    </row>
    <row r="17" spans="1:13" ht="15">
      <c r="A17" s="1"/>
      <c r="B17" s="6" t="s">
        <v>301</v>
      </c>
      <c r="C17" s="6"/>
      <c r="D17" s="1"/>
      <c r="E17" s="1" t="s">
        <v>310</v>
      </c>
      <c r="F17" s="1">
        <v>5.76</v>
      </c>
      <c r="G17" s="1"/>
      <c r="H17" s="2"/>
      <c r="I17" s="2"/>
      <c r="J17" s="2"/>
      <c r="K17" s="2"/>
      <c r="L17" s="2"/>
      <c r="M17" s="2"/>
    </row>
    <row r="18" spans="1:13" ht="15">
      <c r="A18" s="1" t="s">
        <v>330</v>
      </c>
      <c r="B18" s="1" t="s">
        <v>331</v>
      </c>
      <c r="C18" s="1"/>
      <c r="D18" s="1"/>
      <c r="E18" s="1"/>
      <c r="F18" s="1"/>
      <c r="G18" s="1">
        <v>3813.99</v>
      </c>
      <c r="H18" s="2"/>
      <c r="I18" s="2"/>
      <c r="J18" s="2"/>
      <c r="K18" s="2"/>
      <c r="L18" s="2"/>
      <c r="M18" s="2"/>
    </row>
    <row r="19" spans="1:13" ht="15">
      <c r="A19" s="1"/>
      <c r="B19" s="1"/>
      <c r="C19" s="1"/>
      <c r="D19" s="1"/>
      <c r="E19" s="1"/>
      <c r="F19" s="1"/>
      <c r="G19" s="1"/>
      <c r="H19" s="2"/>
      <c r="I19" s="2"/>
      <c r="J19" s="2"/>
      <c r="K19" s="2"/>
      <c r="L19" s="2"/>
      <c r="M19" s="2"/>
    </row>
    <row r="20" spans="1:13" ht="15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</row>
    <row r="21" spans="1:13" ht="15">
      <c r="A21" s="1"/>
      <c r="B21" s="1" t="s">
        <v>349</v>
      </c>
      <c r="C21" s="1"/>
      <c r="D21" s="1"/>
      <c r="E21" s="1"/>
      <c r="F21" s="1"/>
      <c r="G21" s="15">
        <v>0</v>
      </c>
      <c r="H21" s="2"/>
      <c r="I21" s="2"/>
      <c r="J21" s="2"/>
      <c r="K21" s="2"/>
      <c r="L21" s="23"/>
      <c r="M21" s="2"/>
    </row>
    <row r="22" spans="1:13" ht="15">
      <c r="A22" s="1"/>
      <c r="B22" s="1"/>
      <c r="C22" s="1"/>
      <c r="D22" s="1"/>
      <c r="E22" s="1"/>
      <c r="F22" s="1"/>
      <c r="G22" s="15"/>
      <c r="H22" s="2"/>
      <c r="I22" s="2"/>
      <c r="J22" s="2"/>
      <c r="K22" s="2"/>
      <c r="L22" s="2"/>
      <c r="M22" s="2"/>
    </row>
    <row r="23" spans="1:13" ht="15">
      <c r="A23" s="1"/>
      <c r="B23" s="1"/>
      <c r="C23" s="1"/>
      <c r="D23" s="1"/>
      <c r="E23" s="1"/>
      <c r="F23" s="1"/>
      <c r="G23" s="1"/>
      <c r="H23" s="2"/>
      <c r="I23" s="2"/>
      <c r="J23" s="2"/>
      <c r="K23" s="2"/>
      <c r="L23" s="2"/>
      <c r="M23" s="2"/>
    </row>
    <row r="24" spans="1:13" ht="15">
      <c r="A24" s="1"/>
      <c r="B24" s="1"/>
      <c r="C24" s="1"/>
      <c r="D24" s="1"/>
      <c r="E24" s="1"/>
      <c r="F24" s="1" t="s">
        <v>32</v>
      </c>
      <c r="G24" s="15">
        <f>SUM(G18:G23)</f>
        <v>3813.99</v>
      </c>
      <c r="H24" s="2"/>
      <c r="I24" s="2"/>
      <c r="J24" s="2"/>
      <c r="K24" s="2"/>
      <c r="L24" s="2"/>
      <c r="M24" s="2"/>
    </row>
    <row r="25" spans="1:13" ht="15">
      <c r="A25" s="1"/>
      <c r="B25" s="1"/>
      <c r="C25" s="1"/>
      <c r="D25" s="1"/>
      <c r="E25" s="1"/>
      <c r="F25" s="1"/>
      <c r="G25" s="1"/>
      <c r="H25" s="2"/>
      <c r="I25" s="2"/>
      <c r="J25" s="2"/>
      <c r="K25" s="2"/>
      <c r="L25" s="2"/>
      <c r="M25" s="2"/>
    </row>
    <row r="26" spans="1:13" ht="15">
      <c r="A26" s="1"/>
      <c r="B26" s="9" t="s">
        <v>302</v>
      </c>
      <c r="C26" s="25"/>
      <c r="D26" s="25"/>
      <c r="E26" s="1">
        <v>5170.4</v>
      </c>
      <c r="F26" s="1">
        <v>7.55</v>
      </c>
      <c r="G26" s="16">
        <f>E26*F26</f>
        <v>39036.52</v>
      </c>
      <c r="H26" s="2"/>
      <c r="I26" s="2"/>
      <c r="J26" s="2"/>
      <c r="K26" s="2"/>
      <c r="L26" s="23"/>
      <c r="M26" s="2"/>
    </row>
    <row r="27" spans="1:13" ht="15">
      <c r="A27" s="1"/>
      <c r="B27" s="9" t="s">
        <v>303</v>
      </c>
      <c r="C27" s="25"/>
      <c r="D27" s="25"/>
      <c r="E27" s="1" t="s">
        <v>53</v>
      </c>
      <c r="F27" s="1"/>
      <c r="G27" s="15"/>
      <c r="H27" s="2"/>
      <c r="I27" s="2"/>
      <c r="J27" s="2"/>
      <c r="K27" s="2"/>
      <c r="L27" s="2"/>
      <c r="M27" s="2"/>
    </row>
    <row r="28" spans="1:13" ht="15">
      <c r="A28" s="1"/>
      <c r="B28" s="9" t="s">
        <v>304</v>
      </c>
      <c r="C28" s="9" t="s">
        <v>305</v>
      </c>
      <c r="D28" s="25"/>
      <c r="E28" s="1"/>
      <c r="F28" s="1"/>
      <c r="G28" s="16"/>
      <c r="H28" s="2"/>
      <c r="I28" s="2"/>
      <c r="J28" s="2"/>
      <c r="K28" s="2"/>
      <c r="L28" s="2"/>
      <c r="M28" s="2"/>
    </row>
    <row r="29" spans="1:13" ht="15">
      <c r="A29" s="1"/>
      <c r="B29" s="9" t="s">
        <v>306</v>
      </c>
      <c r="C29" s="25"/>
      <c r="D29" s="25"/>
      <c r="E29" s="1"/>
      <c r="F29" s="1"/>
      <c r="G29" s="16"/>
      <c r="H29" s="2"/>
      <c r="I29" s="2"/>
      <c r="J29" s="2"/>
      <c r="K29" s="2"/>
      <c r="L29" s="2"/>
      <c r="M29" s="2"/>
    </row>
    <row r="30" spans="1:13" ht="15">
      <c r="A30" s="1"/>
      <c r="B30" s="1"/>
      <c r="C30" s="1"/>
      <c r="D30" s="1"/>
      <c r="E30" s="1"/>
      <c r="F30" s="1"/>
      <c r="G30" s="1"/>
      <c r="H30" s="2"/>
      <c r="I30" s="2"/>
      <c r="J30" s="2"/>
      <c r="K30" s="2"/>
      <c r="L30" s="2"/>
      <c r="M30" s="2"/>
    </row>
    <row r="31" spans="1:13" ht="15">
      <c r="A31" s="1"/>
      <c r="B31" s="1"/>
      <c r="C31" s="1"/>
      <c r="D31" s="1"/>
      <c r="E31" s="1"/>
      <c r="F31" s="1"/>
      <c r="G31" s="1"/>
      <c r="H31" s="2"/>
      <c r="I31" s="2"/>
      <c r="J31" s="2"/>
      <c r="K31" s="2"/>
      <c r="L31" s="2"/>
      <c r="M31" s="2"/>
    </row>
    <row r="32" spans="1:13" ht="15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  <c r="L32" s="2"/>
      <c r="M32" s="2"/>
    </row>
    <row r="33" spans="1:13" ht="15">
      <c r="A33" s="1"/>
      <c r="B33" s="1"/>
      <c r="C33" s="1"/>
      <c r="D33" s="1"/>
      <c r="E33" s="1"/>
      <c r="F33" s="3" t="s">
        <v>32</v>
      </c>
      <c r="G33" s="19">
        <f>SUM(G24:G32)</f>
        <v>42850.509999999995</v>
      </c>
      <c r="H33" s="2"/>
      <c r="I33" s="2"/>
      <c r="J33" s="2"/>
      <c r="K33" s="2"/>
      <c r="L33" s="2"/>
      <c r="M33" s="2"/>
    </row>
    <row r="34" spans="1:13" ht="15">
      <c r="A34" s="1"/>
      <c r="B34" s="1"/>
      <c r="C34" s="1"/>
      <c r="D34" s="1"/>
      <c r="E34" s="1"/>
      <c r="F34" s="1"/>
      <c r="G34" s="1"/>
      <c r="H34" s="2"/>
      <c r="I34" s="2"/>
      <c r="J34" s="2"/>
      <c r="K34" s="2"/>
      <c r="L34" s="2"/>
      <c r="M34" s="2"/>
    </row>
    <row r="35" spans="8:13" ht="15">
      <c r="H35" s="2"/>
      <c r="I35" s="2"/>
      <c r="J35" s="2"/>
      <c r="K35" s="2"/>
      <c r="L35" s="2"/>
      <c r="M35" s="2"/>
    </row>
    <row r="36" ht="15">
      <c r="C36" t="s">
        <v>47</v>
      </c>
    </row>
    <row r="37" ht="15">
      <c r="C37" t="s">
        <v>32</v>
      </c>
    </row>
    <row r="38" ht="15">
      <c r="C38" t="s">
        <v>150</v>
      </c>
    </row>
    <row r="39" spans="5:8" ht="18.75">
      <c r="E39" s="46" t="s">
        <v>319</v>
      </c>
      <c r="F39" s="46"/>
      <c r="G39" s="46"/>
      <c r="H39" s="46"/>
    </row>
    <row r="40" spans="4:9" ht="18.75">
      <c r="D40" s="47">
        <v>5170.4</v>
      </c>
      <c r="F40" s="46" t="s">
        <v>163</v>
      </c>
      <c r="H40" s="46" t="s">
        <v>332</v>
      </c>
      <c r="I40" s="48"/>
    </row>
    <row r="41" spans="4:10" ht="15">
      <c r="D41" s="1" t="s">
        <v>48</v>
      </c>
      <c r="E41" s="1" t="s">
        <v>49</v>
      </c>
      <c r="F41" s="1"/>
      <c r="G41" s="1"/>
      <c r="H41" s="1" t="s">
        <v>50</v>
      </c>
      <c r="I41" s="1" t="s">
        <v>328</v>
      </c>
      <c r="J41" s="1"/>
    </row>
    <row r="42" spans="4:10" ht="18.75">
      <c r="D42" s="35" t="s">
        <v>318</v>
      </c>
      <c r="E42" s="36"/>
      <c r="F42" s="36"/>
      <c r="G42" s="37"/>
      <c r="H42" s="37" t="s">
        <v>53</v>
      </c>
      <c r="I42" s="6"/>
      <c r="J42" s="15">
        <f>C10</f>
        <v>68818.06</v>
      </c>
    </row>
    <row r="43" spans="4:11" ht="15">
      <c r="D43" s="1"/>
      <c r="E43" s="1"/>
      <c r="F43" s="1"/>
      <c r="G43" s="1"/>
      <c r="H43" s="1"/>
      <c r="I43" s="1"/>
      <c r="J43" s="1"/>
      <c r="K43" t="s">
        <v>54</v>
      </c>
    </row>
    <row r="44" spans="4:10" ht="18.75">
      <c r="D44" s="38" t="s">
        <v>3</v>
      </c>
      <c r="E44" s="39"/>
      <c r="F44" s="40"/>
      <c r="G44" s="40"/>
      <c r="H44" s="6" t="s">
        <v>53</v>
      </c>
      <c r="I44" s="6"/>
      <c r="J44" s="15">
        <f>F10</f>
        <v>59439.46</v>
      </c>
    </row>
    <row r="45" spans="4:10" ht="15">
      <c r="D45" s="41">
        <v>3</v>
      </c>
      <c r="E45" s="42"/>
      <c r="F45" s="42"/>
      <c r="G45" s="42"/>
      <c r="H45" s="1" t="s">
        <v>53</v>
      </c>
      <c r="I45" s="1"/>
      <c r="J45" s="1"/>
    </row>
    <row r="46" spans="4:11" ht="18.75">
      <c r="D46" s="38" t="s">
        <v>57</v>
      </c>
      <c r="E46" s="43"/>
      <c r="F46" s="44"/>
      <c r="G46" s="45"/>
      <c r="H46" s="7" t="s">
        <v>53</v>
      </c>
      <c r="I46" s="7"/>
      <c r="J46" s="19">
        <v>42850.51</v>
      </c>
      <c r="K46" s="20">
        <f>J46-G33</f>
        <v>0</v>
      </c>
    </row>
    <row r="47" spans="4:10" ht="15">
      <c r="D47" s="8"/>
      <c r="E47" s="49" t="s">
        <v>324</v>
      </c>
      <c r="F47" s="49"/>
      <c r="G47" s="49"/>
      <c r="H47" s="50"/>
      <c r="I47" s="3"/>
      <c r="J47" s="1">
        <f>H47*I47</f>
        <v>0</v>
      </c>
    </row>
    <row r="48" spans="4:10" ht="15">
      <c r="D48" s="8"/>
      <c r="E48" s="49" t="s">
        <v>303</v>
      </c>
      <c r="F48" s="49"/>
      <c r="G48" s="49"/>
      <c r="H48" s="51"/>
      <c r="I48" s="1"/>
      <c r="J48" s="15">
        <v>39036.52</v>
      </c>
    </row>
    <row r="49" spans="4:10" ht="15">
      <c r="D49" s="8"/>
      <c r="E49" s="49" t="s">
        <v>304</v>
      </c>
      <c r="F49" s="49" t="s">
        <v>305</v>
      </c>
      <c r="G49" s="49"/>
      <c r="H49" s="51" t="s">
        <v>325</v>
      </c>
      <c r="I49" s="1"/>
      <c r="J49" s="1"/>
    </row>
    <row r="50" spans="4:10" ht="15">
      <c r="D50" s="8"/>
      <c r="E50" s="49" t="s">
        <v>306</v>
      </c>
      <c r="F50" s="49"/>
      <c r="G50" s="49"/>
      <c r="H50" s="51" t="s">
        <v>326</v>
      </c>
      <c r="I50" s="1"/>
      <c r="J50" s="16"/>
    </row>
    <row r="51" spans="4:10" ht="15">
      <c r="D51" s="8"/>
      <c r="E51" s="9" t="s">
        <v>165</v>
      </c>
      <c r="F51" s="9" t="s">
        <v>166</v>
      </c>
      <c r="G51" s="9"/>
      <c r="H51" s="52">
        <v>1.68</v>
      </c>
      <c r="I51" s="1"/>
      <c r="J51" s="16">
        <f>D40*H51</f>
        <v>8686.271999999999</v>
      </c>
    </row>
    <row r="52" spans="4:10" ht="15">
      <c r="D52" s="8"/>
      <c r="E52" s="9" t="s">
        <v>167</v>
      </c>
      <c r="F52" s="9"/>
      <c r="G52" s="9"/>
      <c r="H52" s="52">
        <v>2.22</v>
      </c>
      <c r="I52" s="1"/>
      <c r="J52" s="16">
        <f>D40*H52</f>
        <v>11478.288</v>
      </c>
    </row>
    <row r="53" spans="4:10" ht="15">
      <c r="D53" s="8"/>
      <c r="E53" s="9" t="s">
        <v>168</v>
      </c>
      <c r="F53" s="9"/>
      <c r="G53" s="9"/>
      <c r="H53" s="52"/>
      <c r="I53" s="1"/>
      <c r="J53" s="16"/>
    </row>
    <row r="54" spans="4:10" ht="15">
      <c r="D54" s="8"/>
      <c r="E54" s="9" t="s">
        <v>169</v>
      </c>
      <c r="F54" s="9"/>
      <c r="G54" s="9"/>
      <c r="H54" s="52">
        <v>0.69</v>
      </c>
      <c r="I54" s="1"/>
      <c r="J54" s="16">
        <f>D40*H54</f>
        <v>3567.5759999999996</v>
      </c>
    </row>
    <row r="55" spans="4:10" ht="15">
      <c r="D55" s="8"/>
      <c r="E55" s="9" t="s">
        <v>170</v>
      </c>
      <c r="F55" s="9"/>
      <c r="G55" s="9"/>
      <c r="H55" s="52"/>
      <c r="I55" s="1"/>
      <c r="J55" s="16"/>
    </row>
    <row r="56" spans="4:10" ht="15">
      <c r="D56" s="8"/>
      <c r="E56" s="9" t="s">
        <v>171</v>
      </c>
      <c r="F56" s="9"/>
      <c r="G56" s="9"/>
      <c r="H56" s="52">
        <v>2</v>
      </c>
      <c r="I56" s="1"/>
      <c r="J56" s="16">
        <f>D40*H56</f>
        <v>10340.8</v>
      </c>
    </row>
    <row r="57" spans="4:10" ht="15">
      <c r="D57" s="8"/>
      <c r="E57" s="9" t="s">
        <v>172</v>
      </c>
      <c r="F57" s="9"/>
      <c r="G57" s="9" t="s">
        <v>173</v>
      </c>
      <c r="H57" s="52"/>
      <c r="I57" s="1"/>
      <c r="J57" s="16"/>
    </row>
    <row r="58" spans="4:10" ht="15">
      <c r="D58" s="8"/>
      <c r="E58" s="9" t="s">
        <v>169</v>
      </c>
      <c r="F58" s="9"/>
      <c r="G58" s="9"/>
      <c r="H58" s="52">
        <v>0.57</v>
      </c>
      <c r="I58" s="1"/>
      <c r="J58" s="16">
        <f>D40*H58</f>
        <v>2947.1279999999997</v>
      </c>
    </row>
    <row r="59" spans="4:10" ht="15">
      <c r="D59" s="8"/>
      <c r="E59" s="9" t="s">
        <v>174</v>
      </c>
      <c r="F59" s="9"/>
      <c r="G59" s="9"/>
      <c r="H59" s="52"/>
      <c r="I59" s="1"/>
      <c r="J59" s="16"/>
    </row>
    <row r="60" spans="4:10" ht="15">
      <c r="D60" s="8"/>
      <c r="E60" s="9" t="s">
        <v>175</v>
      </c>
      <c r="F60" s="9"/>
      <c r="G60" s="9"/>
      <c r="H60" s="52">
        <v>0.39</v>
      </c>
      <c r="I60" s="1"/>
      <c r="J60" s="16">
        <f>D40*H60</f>
        <v>2016.456</v>
      </c>
    </row>
    <row r="61" spans="4:10" ht="18.75">
      <c r="D61" s="31" t="s">
        <v>65</v>
      </c>
      <c r="E61" s="32"/>
      <c r="F61" s="32"/>
      <c r="G61" s="33" t="s">
        <v>314</v>
      </c>
      <c r="H61" s="33"/>
      <c r="I61" s="7">
        <v>5.76</v>
      </c>
      <c r="J61" s="16">
        <f>D40*I61</f>
        <v>29781.503999999997</v>
      </c>
    </row>
    <row r="62" spans="4:10" ht="18.75">
      <c r="D62" s="31"/>
      <c r="E62" s="32"/>
      <c r="F62" s="32"/>
      <c r="G62" s="33" t="s">
        <v>147</v>
      </c>
      <c r="H62" s="53" t="s">
        <v>327</v>
      </c>
      <c r="I62" s="6"/>
      <c r="J62" s="15">
        <f>J44-J48</f>
        <v>20402.940000000002</v>
      </c>
    </row>
    <row r="63" spans="4:10" ht="15">
      <c r="D63" s="30" t="s">
        <v>317</v>
      </c>
      <c r="E63" s="30"/>
      <c r="F63" s="30"/>
      <c r="G63" s="30"/>
      <c r="H63" s="30"/>
      <c r="I63" s="30"/>
      <c r="J63" s="26"/>
    </row>
    <row r="64" spans="4:10" ht="15">
      <c r="D64" s="1" t="s">
        <v>330</v>
      </c>
      <c r="E64" s="1" t="s">
        <v>331</v>
      </c>
      <c r="F64" s="1"/>
      <c r="G64" s="1"/>
      <c r="H64" s="1"/>
      <c r="I64" s="1"/>
      <c r="J64" s="1">
        <v>3813.99</v>
      </c>
    </row>
    <row r="65" spans="4:10" ht="15">
      <c r="D65" s="1"/>
      <c r="E65" s="1"/>
      <c r="F65" s="26"/>
      <c r="G65" s="26"/>
      <c r="H65" s="26"/>
      <c r="I65" s="26"/>
      <c r="J65" s="26">
        <f>SUM(J64:J64)</f>
        <v>3813.99</v>
      </c>
    </row>
    <row r="66" spans="4:10" ht="15">
      <c r="D66" s="1"/>
      <c r="E66" s="1"/>
      <c r="F66" s="1"/>
      <c r="G66" s="1"/>
      <c r="H66" s="1"/>
      <c r="I66" s="10"/>
      <c r="J66" s="15">
        <v>0</v>
      </c>
    </row>
    <row r="67" spans="4:11" ht="15">
      <c r="D67" s="1" t="s">
        <v>276</v>
      </c>
      <c r="E67" s="1" t="s">
        <v>68</v>
      </c>
      <c r="F67" s="1"/>
      <c r="G67" s="1"/>
      <c r="H67" s="1"/>
      <c r="I67" s="10"/>
      <c r="J67" s="15">
        <v>14118.05</v>
      </c>
      <c r="K67" s="23"/>
    </row>
    <row r="68" spans="4:11" ht="15">
      <c r="D68" s="1"/>
      <c r="E68" s="1" t="s">
        <v>274</v>
      </c>
      <c r="F68" s="1"/>
      <c r="G68" s="1"/>
      <c r="H68" s="1" t="s">
        <v>53</v>
      </c>
      <c r="I68" s="10"/>
      <c r="J68" s="16">
        <v>17324.02</v>
      </c>
      <c r="K68" s="23"/>
    </row>
    <row r="69" spans="4:11" ht="15">
      <c r="D69" s="1"/>
      <c r="E69" s="1" t="s">
        <v>70</v>
      </c>
      <c r="F69" s="1"/>
      <c r="G69" s="1"/>
      <c r="H69" s="1" t="s">
        <v>53</v>
      </c>
      <c r="I69" s="10"/>
      <c r="J69" s="1"/>
      <c r="K69" s="2"/>
    </row>
    <row r="70" spans="4:14" ht="15">
      <c r="D70" s="1"/>
      <c r="E70" s="1"/>
      <c r="F70" s="1"/>
      <c r="G70" s="1"/>
      <c r="H70" s="1" t="s">
        <v>53</v>
      </c>
      <c r="I70" s="10"/>
      <c r="J70" s="1"/>
      <c r="N70" s="24"/>
    </row>
    <row r="71" spans="4:14" ht="15">
      <c r="D71" s="1"/>
      <c r="E71" s="1" t="s">
        <v>71</v>
      </c>
      <c r="F71" s="1"/>
      <c r="G71" s="1"/>
      <c r="H71" s="1" t="s">
        <v>53</v>
      </c>
      <c r="I71" s="10"/>
      <c r="J71" s="1"/>
      <c r="N71" s="24"/>
    </row>
    <row r="72" spans="4:11" ht="15">
      <c r="D72" s="3"/>
      <c r="E72" s="3" t="s">
        <v>275</v>
      </c>
      <c r="F72" s="3"/>
      <c r="G72" s="3"/>
      <c r="H72" s="3" t="s">
        <v>53</v>
      </c>
      <c r="I72" s="21"/>
      <c r="J72" s="19">
        <f>J68+J44-J46</f>
        <v>33912.969999999994</v>
      </c>
      <c r="K72" s="24"/>
    </row>
    <row r="73" spans="6:10" ht="15">
      <c r="F73" t="s">
        <v>73</v>
      </c>
      <c r="J73" s="24"/>
    </row>
    <row r="74" ht="15.75" thickBot="1">
      <c r="F74" t="s">
        <v>74</v>
      </c>
    </row>
    <row r="75" spans="4:10" ht="15.75" thickBot="1">
      <c r="D75" s="27" t="s">
        <v>68</v>
      </c>
      <c r="E75" s="28"/>
      <c r="F75" s="28"/>
      <c r="G75" s="28" t="s">
        <v>315</v>
      </c>
      <c r="H75" s="28"/>
      <c r="I75" s="29" t="s">
        <v>316</v>
      </c>
      <c r="J75" s="11"/>
    </row>
    <row r="76" spans="4:10" ht="15">
      <c r="D76" s="13" t="s">
        <v>144</v>
      </c>
      <c r="E76" s="13" t="s">
        <v>145</v>
      </c>
      <c r="F76" s="13" t="s">
        <v>146</v>
      </c>
      <c r="G76" s="13"/>
      <c r="H76" s="13" t="s">
        <v>147</v>
      </c>
      <c r="I76" s="13"/>
      <c r="J76" s="13" t="s">
        <v>149</v>
      </c>
    </row>
    <row r="77" spans="4:10" ht="15" hidden="1">
      <c r="D77" s="1" t="s">
        <v>148</v>
      </c>
      <c r="E77" s="1"/>
      <c r="F77" s="1">
        <v>7324.65</v>
      </c>
      <c r="G77" s="1"/>
      <c r="H77" s="1">
        <v>3982.06</v>
      </c>
      <c r="I77" s="1"/>
      <c r="J77" s="1">
        <v>3342.59</v>
      </c>
    </row>
    <row r="78" spans="4:10" ht="15" hidden="1">
      <c r="D78" s="1" t="s">
        <v>160</v>
      </c>
      <c r="E78" s="1">
        <v>3342.59</v>
      </c>
      <c r="F78" s="1">
        <v>7324.65</v>
      </c>
      <c r="G78" s="1"/>
      <c r="H78" s="1">
        <v>5900.2</v>
      </c>
      <c r="I78" s="1"/>
      <c r="J78" s="1">
        <v>4767.04</v>
      </c>
    </row>
    <row r="79" spans="4:10" ht="15" hidden="1">
      <c r="D79" s="1" t="s">
        <v>179</v>
      </c>
      <c r="E79" s="1">
        <v>4767.04</v>
      </c>
      <c r="F79" s="1">
        <v>7421.55</v>
      </c>
      <c r="G79" s="1"/>
      <c r="H79" s="1">
        <v>6348.88</v>
      </c>
      <c r="I79" s="1"/>
      <c r="J79" s="1">
        <v>5839.71</v>
      </c>
    </row>
    <row r="80" spans="4:10" ht="15" hidden="1">
      <c r="D80" s="1" t="s">
        <v>198</v>
      </c>
      <c r="E80" s="1">
        <v>5839.71</v>
      </c>
      <c r="F80" s="1">
        <v>7421.55</v>
      </c>
      <c r="G80" s="1"/>
      <c r="H80" s="1">
        <v>7117.64</v>
      </c>
      <c r="I80" s="1"/>
      <c r="J80" s="1">
        <v>6143.42</v>
      </c>
    </row>
    <row r="81" spans="4:10" ht="15" hidden="1">
      <c r="D81" s="1" t="s">
        <v>201</v>
      </c>
      <c r="E81" s="1">
        <v>6143.42</v>
      </c>
      <c r="F81" s="1">
        <v>7421.55</v>
      </c>
      <c r="G81" s="1"/>
      <c r="H81" s="1">
        <v>7062.57</v>
      </c>
      <c r="I81" s="1"/>
      <c r="J81" s="1">
        <v>6502.4</v>
      </c>
    </row>
    <row r="82" spans="4:10" ht="15" hidden="1">
      <c r="D82" s="1" t="s">
        <v>209</v>
      </c>
      <c r="E82" s="1">
        <v>6502.4</v>
      </c>
      <c r="F82" s="1">
        <v>7421.55</v>
      </c>
      <c r="G82" s="1"/>
      <c r="H82" s="1">
        <v>6647.99</v>
      </c>
      <c r="I82" s="1"/>
      <c r="J82" s="1">
        <v>7275.97</v>
      </c>
    </row>
    <row r="83" spans="4:10" ht="15" hidden="1">
      <c r="D83" s="1" t="s">
        <v>222</v>
      </c>
      <c r="E83" s="1">
        <v>7275.97</v>
      </c>
      <c r="F83" s="1">
        <v>7421.56</v>
      </c>
      <c r="G83" s="1"/>
      <c r="H83" s="1">
        <v>6434.89</v>
      </c>
      <c r="I83" s="1"/>
      <c r="J83" s="1">
        <v>8262.64</v>
      </c>
    </row>
    <row r="84" spans="4:10" ht="15" hidden="1">
      <c r="D84" s="1" t="s">
        <v>230</v>
      </c>
      <c r="E84" s="1">
        <v>8262.64</v>
      </c>
      <c r="F84" s="1">
        <v>7420.85</v>
      </c>
      <c r="G84" s="1"/>
      <c r="H84" s="1">
        <v>6633.19</v>
      </c>
      <c r="I84" s="1"/>
      <c r="J84" s="1">
        <v>9050.1</v>
      </c>
    </row>
    <row r="85" spans="4:10" ht="15" hidden="1">
      <c r="D85" s="1" t="s">
        <v>240</v>
      </c>
      <c r="E85" s="1">
        <v>9050.1</v>
      </c>
      <c r="F85" s="1">
        <v>7420.65</v>
      </c>
      <c r="G85" s="1"/>
      <c r="H85" s="1">
        <v>8471.19</v>
      </c>
      <c r="I85" s="1"/>
      <c r="J85" s="1">
        <v>7999.56</v>
      </c>
    </row>
    <row r="86" spans="4:10" ht="15" hidden="1">
      <c r="D86" s="1" t="s">
        <v>246</v>
      </c>
      <c r="E86" s="1">
        <v>7999.56</v>
      </c>
      <c r="F86" s="1">
        <v>7420.65</v>
      </c>
      <c r="G86" s="1"/>
      <c r="H86" s="1">
        <v>6651.75</v>
      </c>
      <c r="I86" s="1"/>
      <c r="J86" s="1">
        <v>8768.46</v>
      </c>
    </row>
    <row r="87" spans="4:10" ht="15" hidden="1">
      <c r="D87" s="9" t="s">
        <v>254</v>
      </c>
      <c r="E87" s="9">
        <v>8768.46</v>
      </c>
      <c r="F87" s="9">
        <v>7420.64</v>
      </c>
      <c r="G87" s="1"/>
      <c r="H87" s="1">
        <v>7268.25</v>
      </c>
      <c r="I87" s="1"/>
      <c r="J87" s="9">
        <v>8920.85</v>
      </c>
    </row>
    <row r="88" spans="4:10" ht="15" hidden="1">
      <c r="D88" s="1" t="s">
        <v>257</v>
      </c>
      <c r="E88" s="1">
        <v>8920.85</v>
      </c>
      <c r="F88" s="1">
        <v>7420.65</v>
      </c>
      <c r="G88" s="1"/>
      <c r="H88" s="1">
        <v>7509.09</v>
      </c>
      <c r="I88" s="1"/>
      <c r="J88" s="1">
        <v>8832.41</v>
      </c>
    </row>
    <row r="89" spans="4:10" ht="15" hidden="1">
      <c r="D89" s="1" t="s">
        <v>261</v>
      </c>
      <c r="E89" s="1">
        <v>8832.41</v>
      </c>
      <c r="F89" s="1">
        <v>7420.64</v>
      </c>
      <c r="G89" s="1"/>
      <c r="H89" s="1">
        <v>8983.19</v>
      </c>
      <c r="I89" s="1"/>
      <c r="J89" s="1">
        <v>7269.86</v>
      </c>
    </row>
    <row r="90" spans="4:10" ht="15">
      <c r="D90" s="15" t="s">
        <v>265</v>
      </c>
      <c r="E90" s="15">
        <f>J89</f>
        <v>7269.86</v>
      </c>
      <c r="F90" s="15">
        <v>7420.65</v>
      </c>
      <c r="G90" s="15"/>
      <c r="H90" s="15">
        <v>6006.87</v>
      </c>
      <c r="I90" s="15"/>
      <c r="J90" s="15">
        <f>E90+F90-H90</f>
        <v>8683.64</v>
      </c>
    </row>
    <row r="91" spans="4:10" ht="15">
      <c r="D91" s="1" t="s">
        <v>271</v>
      </c>
      <c r="E91" s="1">
        <v>8683.64</v>
      </c>
      <c r="F91" s="1">
        <v>7420.65</v>
      </c>
      <c r="G91" s="1"/>
      <c r="H91" s="15">
        <v>7956.47</v>
      </c>
      <c r="I91" s="1"/>
      <c r="J91" s="1">
        <v>8147.82</v>
      </c>
    </row>
    <row r="92" spans="4:10" ht="15">
      <c r="D92" s="1" t="s">
        <v>281</v>
      </c>
      <c r="E92" s="1">
        <v>8147.82</v>
      </c>
      <c r="F92" s="1">
        <v>7420.64</v>
      </c>
      <c r="G92" s="1"/>
      <c r="H92" s="15">
        <v>7274.76</v>
      </c>
      <c r="I92" s="1"/>
      <c r="J92" s="1">
        <v>8293.7</v>
      </c>
    </row>
    <row r="93" spans="4:10" ht="15">
      <c r="D93" s="1" t="s">
        <v>282</v>
      </c>
      <c r="E93" s="1">
        <v>8293.7</v>
      </c>
      <c r="F93" s="1">
        <v>7420.66</v>
      </c>
      <c r="G93" s="1"/>
      <c r="H93" s="15">
        <v>6820.73</v>
      </c>
      <c r="I93" s="1"/>
      <c r="J93" s="1">
        <v>8893.63</v>
      </c>
    </row>
    <row r="94" spans="4:10" ht="15">
      <c r="D94" s="1" t="s">
        <v>289</v>
      </c>
      <c r="E94" s="1">
        <v>8893.63</v>
      </c>
      <c r="F94" s="1">
        <v>7420.66</v>
      </c>
      <c r="G94" s="1"/>
      <c r="H94" s="15">
        <v>7443.29</v>
      </c>
      <c r="I94" s="1"/>
      <c r="J94" s="1">
        <v>8870.54</v>
      </c>
    </row>
    <row r="95" spans="4:10" ht="15">
      <c r="D95" s="1" t="s">
        <v>295</v>
      </c>
      <c r="E95" s="1">
        <v>8870.54</v>
      </c>
      <c r="F95" s="1">
        <v>7420.22</v>
      </c>
      <c r="G95" s="1"/>
      <c r="H95" s="15">
        <v>5933.63</v>
      </c>
      <c r="I95" s="1"/>
      <c r="J95" s="1">
        <v>10357.13</v>
      </c>
    </row>
    <row r="96" spans="4:10" ht="15">
      <c r="D96" s="1" t="s">
        <v>307</v>
      </c>
      <c r="E96" s="1">
        <v>10357.13</v>
      </c>
      <c r="F96" s="1">
        <v>7420.21</v>
      </c>
      <c r="G96" s="1"/>
      <c r="H96" s="15">
        <v>7893.44</v>
      </c>
      <c r="I96" s="1"/>
      <c r="J96" s="1">
        <v>9883.9</v>
      </c>
    </row>
    <row r="97" spans="4:10" ht="15">
      <c r="D97" s="1" t="s">
        <v>323</v>
      </c>
      <c r="E97" s="1">
        <v>9883.9</v>
      </c>
      <c r="F97" s="1">
        <v>7420.2</v>
      </c>
      <c r="G97" s="1"/>
      <c r="H97" s="15">
        <v>7754.82</v>
      </c>
      <c r="I97" s="1"/>
      <c r="J97" s="1">
        <v>9549.28</v>
      </c>
    </row>
    <row r="98" spans="4:10" ht="15">
      <c r="D98" s="1" t="s">
        <v>329</v>
      </c>
      <c r="E98" s="1">
        <v>9549.28</v>
      </c>
      <c r="F98" s="1">
        <v>7420.21</v>
      </c>
      <c r="G98" s="1"/>
      <c r="H98" s="15">
        <v>6358.23</v>
      </c>
      <c r="I98" s="1"/>
      <c r="J98" s="1">
        <v>10611.26</v>
      </c>
    </row>
    <row r="99" spans="4:10" ht="15">
      <c r="D99" s="2"/>
      <c r="E99" s="2"/>
      <c r="F99" s="2"/>
      <c r="G99" s="2"/>
      <c r="H99" s="54"/>
      <c r="I99" s="2"/>
      <c r="J99" s="2"/>
    </row>
    <row r="100" ht="16.5" customHeight="1">
      <c r="H100">
        <f>SUM(H77:H98)</f>
        <v>152453.13</v>
      </c>
    </row>
  </sheetData>
  <sheetProtection/>
  <printOptions/>
  <pageMargins left="0.7" right="0.7" top="0.25" bottom="0.46" header="0.3" footer="0.3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N100"/>
  <sheetViews>
    <sheetView zoomScalePageLayoutView="0" workbookViewId="0" topLeftCell="A47">
      <selection activeCell="G80" activeCellId="2" sqref="K47 J54 G80:H80"/>
    </sheetView>
  </sheetViews>
  <sheetFormatPr defaultColWidth="9.140625" defaultRowHeight="15"/>
  <cols>
    <col min="1" max="1" width="9.7109375" style="0" customWidth="1"/>
    <col min="2" max="2" width="12.140625" style="0" customWidth="1"/>
    <col min="3" max="3" width="14.57421875" style="0" customWidth="1"/>
    <col min="7" max="7" width="16.7109375" style="0" customWidth="1"/>
    <col min="10" max="10" width="11.140625" style="0" customWidth="1"/>
    <col min="11" max="11" width="11.28125" style="0" customWidth="1"/>
    <col min="12" max="13" width="6.8515625" style="0" customWidth="1"/>
    <col min="14" max="14" width="14.7109375" style="0" customWidth="1"/>
    <col min="15" max="17" width="6.8515625" style="0" customWidth="1"/>
  </cols>
  <sheetData>
    <row r="2" spans="2:4" ht="15">
      <c r="B2" t="s">
        <v>75</v>
      </c>
      <c r="D2" t="s">
        <v>334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266</v>
      </c>
      <c r="B8" s="15">
        <v>24987.49</v>
      </c>
      <c r="C8" s="15">
        <v>0</v>
      </c>
      <c r="D8" s="15">
        <v>1851.33</v>
      </c>
      <c r="E8" s="1"/>
      <c r="F8" s="15">
        <f>D8</f>
        <v>1851.33</v>
      </c>
      <c r="G8" s="15">
        <f>C8-D8+B8</f>
        <v>23136.160000000003</v>
      </c>
      <c r="H8" s="1"/>
    </row>
    <row r="9" spans="1:8" ht="15">
      <c r="A9" s="1" t="s">
        <v>12</v>
      </c>
      <c r="B9" s="15">
        <v>85167.34</v>
      </c>
      <c r="C9" s="15">
        <v>68818.07</v>
      </c>
      <c r="D9" s="15">
        <v>70675.25</v>
      </c>
      <c r="E9" s="1"/>
      <c r="F9" s="15">
        <f>D9</f>
        <v>70675.25</v>
      </c>
      <c r="G9" s="15">
        <f>C9-D9+B9</f>
        <v>83310.16</v>
      </c>
      <c r="H9" s="1"/>
    </row>
    <row r="10" spans="1:8" ht="15">
      <c r="A10" s="1" t="s">
        <v>13</v>
      </c>
      <c r="B10" s="1"/>
      <c r="C10" s="15">
        <f>SUM(C8:C9)</f>
        <v>68818.07</v>
      </c>
      <c r="D10" s="1"/>
      <c r="E10" s="1"/>
      <c r="F10" s="15">
        <f>SUM(F8:F9)</f>
        <v>72526.58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268</v>
      </c>
      <c r="E15" s="1"/>
      <c r="F15" s="1"/>
      <c r="G15" s="1"/>
      <c r="H15" s="2"/>
      <c r="I15" s="2"/>
      <c r="J15" s="2"/>
      <c r="K15" s="2"/>
      <c r="L15" s="2"/>
      <c r="M15" s="2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311</v>
      </c>
      <c r="G16" s="1" t="s">
        <v>21</v>
      </c>
      <c r="H16" s="2"/>
      <c r="I16" s="2"/>
      <c r="J16" s="2"/>
      <c r="K16" s="2"/>
      <c r="L16" s="2"/>
      <c r="M16" s="2"/>
    </row>
    <row r="17" spans="1:13" ht="15">
      <c r="A17" s="1"/>
      <c r="B17" s="6" t="s">
        <v>301</v>
      </c>
      <c r="C17" s="6"/>
      <c r="D17" s="1"/>
      <c r="E17" s="1" t="s">
        <v>310</v>
      </c>
      <c r="F17" s="1">
        <v>5.76</v>
      </c>
      <c r="G17" s="1"/>
      <c r="H17" s="2"/>
      <c r="I17" s="2"/>
      <c r="J17" s="2"/>
      <c r="K17" s="2"/>
      <c r="L17" s="2"/>
      <c r="M17" s="2"/>
    </row>
    <row r="18" spans="1:13" ht="15">
      <c r="A18" s="1"/>
      <c r="B18" s="1"/>
      <c r="C18" s="1"/>
      <c r="D18" s="1"/>
      <c r="E18" s="1"/>
      <c r="F18" s="1"/>
      <c r="G18" s="1"/>
      <c r="H18" s="2"/>
      <c r="I18" s="2"/>
      <c r="J18" s="2"/>
      <c r="K18" s="2"/>
      <c r="L18" s="2"/>
      <c r="M18" s="2"/>
    </row>
    <row r="19" spans="1:13" ht="15">
      <c r="A19" s="1"/>
      <c r="B19" s="1"/>
      <c r="C19" s="1"/>
      <c r="D19" s="1"/>
      <c r="E19" s="1"/>
      <c r="F19" s="1"/>
      <c r="G19" s="1"/>
      <c r="H19" s="2"/>
      <c r="I19" s="2"/>
      <c r="J19" s="2"/>
      <c r="K19" s="2"/>
      <c r="L19" s="2"/>
      <c r="M19" s="2"/>
    </row>
    <row r="20" spans="1:13" ht="15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</row>
    <row r="21" spans="1:13" ht="15">
      <c r="A21" s="1"/>
      <c r="B21" s="1" t="s">
        <v>349</v>
      </c>
      <c r="C21" s="1"/>
      <c r="D21" s="1"/>
      <c r="E21" s="1"/>
      <c r="F21" s="1"/>
      <c r="G21" s="15">
        <v>0</v>
      </c>
      <c r="H21" s="2"/>
      <c r="I21" s="2"/>
      <c r="J21" s="2"/>
      <c r="K21" s="2"/>
      <c r="L21" s="23"/>
      <c r="M21" s="2"/>
    </row>
    <row r="22" spans="1:13" ht="15">
      <c r="A22" s="1"/>
      <c r="B22" s="1"/>
      <c r="C22" s="1"/>
      <c r="D22" s="1"/>
      <c r="E22" s="1"/>
      <c r="F22" s="1"/>
      <c r="G22" s="15"/>
      <c r="H22" s="2"/>
      <c r="I22" s="2"/>
      <c r="J22" s="2"/>
      <c r="K22" s="2"/>
      <c r="L22" s="2"/>
      <c r="M22" s="2"/>
    </row>
    <row r="23" spans="1:13" ht="15">
      <c r="A23" s="1"/>
      <c r="B23" s="1"/>
      <c r="C23" s="1"/>
      <c r="D23" s="1"/>
      <c r="E23" s="1"/>
      <c r="F23" s="1"/>
      <c r="G23" s="1"/>
      <c r="H23" s="2"/>
      <c r="I23" s="2"/>
      <c r="J23" s="2"/>
      <c r="K23" s="2"/>
      <c r="L23" s="2"/>
      <c r="M23" s="2"/>
    </row>
    <row r="24" spans="1:13" ht="15">
      <c r="A24" s="1"/>
      <c r="B24" s="1"/>
      <c r="C24" s="1"/>
      <c r="D24" s="1"/>
      <c r="E24" s="1"/>
      <c r="F24" s="1" t="s">
        <v>32</v>
      </c>
      <c r="G24" s="15">
        <f>SUM(G18:G23)</f>
        <v>0</v>
      </c>
      <c r="H24" s="2"/>
      <c r="I24" s="2"/>
      <c r="J24" s="2"/>
      <c r="K24" s="2"/>
      <c r="L24" s="2"/>
      <c r="M24" s="2"/>
    </row>
    <row r="25" spans="1:13" ht="15">
      <c r="A25" s="1"/>
      <c r="B25" s="1"/>
      <c r="C25" s="1"/>
      <c r="D25" s="1"/>
      <c r="E25" s="1"/>
      <c r="F25" s="1"/>
      <c r="G25" s="1"/>
      <c r="H25" s="2"/>
      <c r="I25" s="2"/>
      <c r="J25" s="2"/>
      <c r="K25" s="2"/>
      <c r="L25" s="2"/>
      <c r="M25" s="2"/>
    </row>
    <row r="26" spans="1:13" ht="15">
      <c r="A26" s="1"/>
      <c r="B26" s="9" t="s">
        <v>302</v>
      </c>
      <c r="C26" s="25"/>
      <c r="D26" s="25"/>
      <c r="E26" s="1">
        <v>5170.4</v>
      </c>
      <c r="F26" s="1">
        <v>7.55</v>
      </c>
      <c r="G26" s="16">
        <f>E26*F26</f>
        <v>39036.52</v>
      </c>
      <c r="H26" s="2"/>
      <c r="I26" s="2"/>
      <c r="J26" s="2"/>
      <c r="K26" s="2"/>
      <c r="L26" s="23"/>
      <c r="M26" s="2"/>
    </row>
    <row r="27" spans="1:13" ht="15">
      <c r="A27" s="1"/>
      <c r="B27" s="9" t="s">
        <v>303</v>
      </c>
      <c r="C27" s="25"/>
      <c r="D27" s="25"/>
      <c r="E27" s="1" t="s">
        <v>53</v>
      </c>
      <c r="F27" s="1"/>
      <c r="G27" s="15"/>
      <c r="H27" s="2"/>
      <c r="I27" s="2"/>
      <c r="J27" s="2"/>
      <c r="K27" s="2"/>
      <c r="L27" s="2"/>
      <c r="M27" s="2"/>
    </row>
    <row r="28" spans="1:13" ht="15">
      <c r="A28" s="1"/>
      <c r="B28" s="9" t="s">
        <v>304</v>
      </c>
      <c r="C28" s="9" t="s">
        <v>305</v>
      </c>
      <c r="D28" s="25"/>
      <c r="E28" s="1"/>
      <c r="F28" s="1"/>
      <c r="G28" s="16"/>
      <c r="H28" s="2"/>
      <c r="I28" s="2"/>
      <c r="J28" s="2"/>
      <c r="K28" s="2"/>
      <c r="L28" s="2"/>
      <c r="M28" s="2"/>
    </row>
    <row r="29" spans="1:13" ht="15">
      <c r="A29" s="1"/>
      <c r="B29" s="9" t="s">
        <v>306</v>
      </c>
      <c r="C29" s="25"/>
      <c r="D29" s="25"/>
      <c r="E29" s="1"/>
      <c r="F29" s="1"/>
      <c r="G29" s="16"/>
      <c r="H29" s="2"/>
      <c r="I29" s="2"/>
      <c r="J29" s="2"/>
      <c r="K29" s="2"/>
      <c r="L29" s="2"/>
      <c r="M29" s="2"/>
    </row>
    <row r="30" spans="1:13" ht="15">
      <c r="A30" s="1"/>
      <c r="B30" s="1"/>
      <c r="C30" s="1"/>
      <c r="D30" s="1"/>
      <c r="E30" s="1"/>
      <c r="F30" s="1"/>
      <c r="G30" s="1"/>
      <c r="H30" s="2"/>
      <c r="I30" s="2"/>
      <c r="J30" s="2"/>
      <c r="K30" s="2"/>
      <c r="L30" s="2"/>
      <c r="M30" s="2"/>
    </row>
    <row r="31" spans="1:13" ht="15">
      <c r="A31" s="1"/>
      <c r="B31" s="1"/>
      <c r="C31" s="1"/>
      <c r="D31" s="1"/>
      <c r="E31" s="1"/>
      <c r="F31" s="1"/>
      <c r="G31" s="1"/>
      <c r="H31" s="2"/>
      <c r="I31" s="2"/>
      <c r="J31" s="2"/>
      <c r="K31" s="2"/>
      <c r="L31" s="2"/>
      <c r="M31" s="2"/>
    </row>
    <row r="32" spans="1:13" ht="15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  <c r="L32" s="2"/>
      <c r="M32" s="2"/>
    </row>
    <row r="33" spans="1:13" ht="15">
      <c r="A33" s="1"/>
      <c r="B33" s="1"/>
      <c r="C33" s="1"/>
      <c r="D33" s="1"/>
      <c r="E33" s="1"/>
      <c r="F33" s="3" t="s">
        <v>32</v>
      </c>
      <c r="G33" s="19">
        <f>SUM(G24:G32)</f>
        <v>39036.52</v>
      </c>
      <c r="H33" s="2"/>
      <c r="I33" s="2"/>
      <c r="J33" s="2"/>
      <c r="K33" s="2"/>
      <c r="L33" s="2"/>
      <c r="M33" s="2"/>
    </row>
    <row r="34" spans="1:13" ht="15">
      <c r="A34" s="1"/>
      <c r="B34" s="1"/>
      <c r="C34" s="1"/>
      <c r="D34" s="1"/>
      <c r="E34" s="1"/>
      <c r="F34" s="1"/>
      <c r="G34" s="1"/>
      <c r="H34" s="2"/>
      <c r="I34" s="2"/>
      <c r="J34" s="2"/>
      <c r="K34" s="2"/>
      <c r="L34" s="2"/>
      <c r="M34" s="2"/>
    </row>
    <row r="35" spans="8:13" ht="15">
      <c r="H35" s="2"/>
      <c r="I35" s="2"/>
      <c r="J35" s="2"/>
      <c r="K35" s="2"/>
      <c r="L35" s="2"/>
      <c r="M35" s="2"/>
    </row>
    <row r="36" ht="15">
      <c r="C36" t="s">
        <v>47</v>
      </c>
    </row>
    <row r="37" ht="15">
      <c r="C37" t="s">
        <v>32</v>
      </c>
    </row>
    <row r="38" ht="15">
      <c r="C38" t="s">
        <v>150</v>
      </c>
    </row>
    <row r="39" spans="5:8" ht="18.75">
      <c r="E39" s="46" t="s">
        <v>319</v>
      </c>
      <c r="F39" s="46"/>
      <c r="G39" s="46"/>
      <c r="H39" s="46"/>
    </row>
    <row r="40" spans="4:9" ht="18.75">
      <c r="D40" s="47">
        <v>5170.4</v>
      </c>
      <c r="F40" s="46" t="s">
        <v>163</v>
      </c>
      <c r="H40" s="46" t="s">
        <v>334</v>
      </c>
      <c r="I40" s="48"/>
    </row>
    <row r="41" spans="4:10" ht="15">
      <c r="D41" s="1" t="s">
        <v>48</v>
      </c>
      <c r="E41" s="1" t="s">
        <v>49</v>
      </c>
      <c r="F41" s="1"/>
      <c r="G41" s="1"/>
      <c r="H41" s="1" t="s">
        <v>50</v>
      </c>
      <c r="I41" s="1" t="s">
        <v>328</v>
      </c>
      <c r="J41" s="1"/>
    </row>
    <row r="42" spans="4:10" ht="18.75">
      <c r="D42" s="35" t="s">
        <v>318</v>
      </c>
      <c r="E42" s="36"/>
      <c r="F42" s="36"/>
      <c r="G42" s="37"/>
      <c r="H42" s="37" t="s">
        <v>53</v>
      </c>
      <c r="I42" s="6"/>
      <c r="J42" s="15">
        <f>C10</f>
        <v>68818.07</v>
      </c>
    </row>
    <row r="43" spans="4:11" ht="15">
      <c r="D43" s="1"/>
      <c r="E43" s="1"/>
      <c r="F43" s="1"/>
      <c r="G43" s="1"/>
      <c r="H43" s="1"/>
      <c r="I43" s="1"/>
      <c r="J43" s="1"/>
      <c r="K43" t="s">
        <v>54</v>
      </c>
    </row>
    <row r="44" spans="4:10" ht="18.75">
      <c r="D44" s="38" t="s">
        <v>3</v>
      </c>
      <c r="E44" s="39"/>
      <c r="F44" s="40"/>
      <c r="G44" s="40"/>
      <c r="H44" s="6" t="s">
        <v>53</v>
      </c>
      <c r="I44" s="6"/>
      <c r="J44" s="15">
        <f>F10</f>
        <v>72526.58</v>
      </c>
    </row>
    <row r="45" spans="4:10" ht="15">
      <c r="D45" s="41">
        <v>3</v>
      </c>
      <c r="E45" s="42"/>
      <c r="F45" s="42"/>
      <c r="G45" s="42"/>
      <c r="H45" s="1" t="s">
        <v>53</v>
      </c>
      <c r="I45" s="1"/>
      <c r="J45" s="1"/>
    </row>
    <row r="46" spans="4:11" ht="18.75">
      <c r="D46" s="38" t="s">
        <v>57</v>
      </c>
      <c r="E46" s="43"/>
      <c r="F46" s="44"/>
      <c r="G46" s="45"/>
      <c r="H46" s="7" t="s">
        <v>53</v>
      </c>
      <c r="I46" s="7"/>
      <c r="J46" s="19">
        <v>39036.52</v>
      </c>
      <c r="K46" s="20">
        <f>J46-G33</f>
        <v>0</v>
      </c>
    </row>
    <row r="47" spans="4:10" ht="15">
      <c r="D47" s="8"/>
      <c r="E47" s="49" t="s">
        <v>324</v>
      </c>
      <c r="F47" s="49"/>
      <c r="G47" s="49"/>
      <c r="H47" s="50"/>
      <c r="I47" s="3"/>
      <c r="J47" s="1">
        <f>H47*I47</f>
        <v>0</v>
      </c>
    </row>
    <row r="48" spans="4:10" ht="15">
      <c r="D48" s="8"/>
      <c r="E48" s="49" t="s">
        <v>303</v>
      </c>
      <c r="F48" s="49"/>
      <c r="G48" s="49"/>
      <c r="H48" s="51"/>
      <c r="I48" s="1"/>
      <c r="J48" s="15">
        <v>39036.52</v>
      </c>
    </row>
    <row r="49" spans="4:10" ht="15">
      <c r="D49" s="8"/>
      <c r="E49" s="49" t="s">
        <v>304</v>
      </c>
      <c r="F49" s="49" t="s">
        <v>305</v>
      </c>
      <c r="G49" s="49"/>
      <c r="H49" s="51" t="s">
        <v>325</v>
      </c>
      <c r="I49" s="1"/>
      <c r="J49" s="1"/>
    </row>
    <row r="50" spans="4:10" ht="15">
      <c r="D50" s="8"/>
      <c r="E50" s="49" t="s">
        <v>306</v>
      </c>
      <c r="F50" s="49"/>
      <c r="G50" s="49"/>
      <c r="H50" s="51" t="s">
        <v>326</v>
      </c>
      <c r="I50" s="1"/>
      <c r="J50" s="16"/>
    </row>
    <row r="51" spans="4:10" ht="15">
      <c r="D51" s="8"/>
      <c r="E51" s="9" t="s">
        <v>165</v>
      </c>
      <c r="F51" s="9" t="s">
        <v>166</v>
      </c>
      <c r="G51" s="9"/>
      <c r="H51" s="52">
        <v>1.68</v>
      </c>
      <c r="I51" s="1"/>
      <c r="J51" s="16">
        <f>D40*H51</f>
        <v>8686.271999999999</v>
      </c>
    </row>
    <row r="52" spans="4:10" ht="15">
      <c r="D52" s="8"/>
      <c r="E52" s="9" t="s">
        <v>167</v>
      </c>
      <c r="F52" s="9"/>
      <c r="G52" s="9"/>
      <c r="H52" s="52">
        <v>2.22</v>
      </c>
      <c r="I52" s="1"/>
      <c r="J52" s="16">
        <f>D40*H52</f>
        <v>11478.288</v>
      </c>
    </row>
    <row r="53" spans="4:10" ht="15">
      <c r="D53" s="8"/>
      <c r="E53" s="9" t="s">
        <v>168</v>
      </c>
      <c r="F53" s="9"/>
      <c r="G53" s="9"/>
      <c r="H53" s="52"/>
      <c r="I53" s="1"/>
      <c r="J53" s="16"/>
    </row>
    <row r="54" spans="4:10" ht="15">
      <c r="D54" s="8"/>
      <c r="E54" s="9" t="s">
        <v>169</v>
      </c>
      <c r="F54" s="9"/>
      <c r="G54" s="9"/>
      <c r="H54" s="52">
        <v>0.69</v>
      </c>
      <c r="I54" s="1"/>
      <c r="J54" s="16">
        <f>D40*H54</f>
        <v>3567.5759999999996</v>
      </c>
    </row>
    <row r="55" spans="4:10" ht="15">
      <c r="D55" s="8"/>
      <c r="E55" s="9" t="s">
        <v>170</v>
      </c>
      <c r="F55" s="9"/>
      <c r="G55" s="9"/>
      <c r="H55" s="52"/>
      <c r="I55" s="1"/>
      <c r="J55" s="16"/>
    </row>
    <row r="56" spans="4:10" ht="15">
      <c r="D56" s="8"/>
      <c r="E56" s="9" t="s">
        <v>171</v>
      </c>
      <c r="F56" s="9"/>
      <c r="G56" s="9"/>
      <c r="H56" s="52">
        <v>2</v>
      </c>
      <c r="I56" s="1"/>
      <c r="J56" s="16">
        <f>D40*H56</f>
        <v>10340.8</v>
      </c>
    </row>
    <row r="57" spans="4:10" ht="15">
      <c r="D57" s="8"/>
      <c r="E57" s="9" t="s">
        <v>172</v>
      </c>
      <c r="F57" s="9"/>
      <c r="G57" s="9" t="s">
        <v>173</v>
      </c>
      <c r="H57" s="52"/>
      <c r="I57" s="1"/>
      <c r="J57" s="16"/>
    </row>
    <row r="58" spans="4:10" ht="15">
      <c r="D58" s="8"/>
      <c r="E58" s="9" t="s">
        <v>169</v>
      </c>
      <c r="F58" s="9"/>
      <c r="G58" s="9"/>
      <c r="H58" s="52">
        <v>0.57</v>
      </c>
      <c r="I58" s="1"/>
      <c r="J58" s="16">
        <f>D40*H58</f>
        <v>2947.1279999999997</v>
      </c>
    </row>
    <row r="59" spans="4:10" ht="15">
      <c r="D59" s="8"/>
      <c r="E59" s="9" t="s">
        <v>174</v>
      </c>
      <c r="F59" s="9"/>
      <c r="G59" s="9"/>
      <c r="H59" s="52"/>
      <c r="I59" s="1"/>
      <c r="J59" s="16"/>
    </row>
    <row r="60" spans="4:10" ht="15">
      <c r="D60" s="8"/>
      <c r="E60" s="9" t="s">
        <v>175</v>
      </c>
      <c r="F60" s="9"/>
      <c r="G60" s="9"/>
      <c r="H60" s="52">
        <v>0.39</v>
      </c>
      <c r="I60" s="1"/>
      <c r="J60" s="16">
        <f>D40*H60</f>
        <v>2016.456</v>
      </c>
    </row>
    <row r="61" spans="4:10" ht="18.75">
      <c r="D61" s="31" t="s">
        <v>65</v>
      </c>
      <c r="E61" s="32"/>
      <c r="F61" s="32"/>
      <c r="G61" s="33" t="s">
        <v>314</v>
      </c>
      <c r="H61" s="33"/>
      <c r="I61" s="7">
        <v>5.76</v>
      </c>
      <c r="J61" s="16">
        <f>D40*I61</f>
        <v>29781.503999999997</v>
      </c>
    </row>
    <row r="62" spans="4:10" ht="18.75">
      <c r="D62" s="31"/>
      <c r="E62" s="32"/>
      <c r="F62" s="32"/>
      <c r="G62" s="33" t="s">
        <v>147</v>
      </c>
      <c r="H62" s="53" t="s">
        <v>327</v>
      </c>
      <c r="I62" s="6"/>
      <c r="J62" s="15">
        <f>J44-J48</f>
        <v>33490.060000000005</v>
      </c>
    </row>
    <row r="63" spans="4:10" ht="15">
      <c r="D63" s="30" t="s">
        <v>317</v>
      </c>
      <c r="E63" s="30"/>
      <c r="F63" s="30"/>
      <c r="G63" s="30"/>
      <c r="H63" s="30"/>
      <c r="I63" s="30"/>
      <c r="J63" s="26"/>
    </row>
    <row r="64" spans="4:10" ht="15">
      <c r="D64" s="1"/>
      <c r="E64" s="1"/>
      <c r="F64" s="1"/>
      <c r="G64" s="1"/>
      <c r="H64" s="1"/>
      <c r="I64" s="1"/>
      <c r="J64" s="1"/>
    </row>
    <row r="65" spans="4:10" ht="15">
      <c r="D65" s="1"/>
      <c r="E65" s="1"/>
      <c r="F65" s="26"/>
      <c r="G65" s="26"/>
      <c r="H65" s="26"/>
      <c r="I65" s="26"/>
      <c r="J65" s="26"/>
    </row>
    <row r="66" spans="4:10" ht="15">
      <c r="D66" s="1"/>
      <c r="E66" s="1"/>
      <c r="F66" s="1"/>
      <c r="G66" s="1"/>
      <c r="H66" s="1"/>
      <c r="I66" s="10"/>
      <c r="J66" s="15">
        <v>0</v>
      </c>
    </row>
    <row r="67" spans="4:11" ht="15">
      <c r="D67" s="1" t="s">
        <v>276</v>
      </c>
      <c r="E67" s="1" t="s">
        <v>68</v>
      </c>
      <c r="F67" s="1"/>
      <c r="G67" s="1"/>
      <c r="H67" s="1"/>
      <c r="I67" s="10"/>
      <c r="J67" s="15">
        <v>21615.02</v>
      </c>
      <c r="K67" s="23"/>
    </row>
    <row r="68" spans="4:11" ht="15">
      <c r="D68" s="1"/>
      <c r="E68" s="1" t="s">
        <v>274</v>
      </c>
      <c r="F68" s="1"/>
      <c r="G68" s="1"/>
      <c r="H68" s="1" t="s">
        <v>53</v>
      </c>
      <c r="I68" s="10"/>
      <c r="J68" s="16">
        <v>33912.97</v>
      </c>
      <c r="K68" s="23"/>
    </row>
    <row r="69" spans="4:11" ht="15">
      <c r="D69" s="1"/>
      <c r="E69" s="1" t="s">
        <v>70</v>
      </c>
      <c r="F69" s="1"/>
      <c r="G69" s="1"/>
      <c r="H69" s="1" t="s">
        <v>53</v>
      </c>
      <c r="I69" s="10"/>
      <c r="J69" s="1"/>
      <c r="K69" s="2"/>
    </row>
    <row r="70" spans="4:14" ht="15">
      <c r="D70" s="1"/>
      <c r="E70" s="1"/>
      <c r="F70" s="1"/>
      <c r="G70" s="1"/>
      <c r="H70" s="1" t="s">
        <v>53</v>
      </c>
      <c r="I70" s="10"/>
      <c r="J70" s="1"/>
      <c r="N70" s="24"/>
    </row>
    <row r="71" spans="4:14" ht="15">
      <c r="D71" s="1"/>
      <c r="E71" s="1" t="s">
        <v>71</v>
      </c>
      <c r="F71" s="1"/>
      <c r="G71" s="1"/>
      <c r="H71" s="1" t="s">
        <v>53</v>
      </c>
      <c r="I71" s="10"/>
      <c r="J71" s="1"/>
      <c r="N71" s="24"/>
    </row>
    <row r="72" spans="4:11" ht="15">
      <c r="D72" s="3"/>
      <c r="E72" s="3" t="s">
        <v>275</v>
      </c>
      <c r="F72" s="3"/>
      <c r="G72" s="3"/>
      <c r="H72" s="3" t="s">
        <v>53</v>
      </c>
      <c r="I72" s="21"/>
      <c r="J72" s="19">
        <f>J68+J44-J46</f>
        <v>67403.03</v>
      </c>
      <c r="K72" s="24"/>
    </row>
    <row r="73" spans="6:10" ht="15">
      <c r="F73" t="s">
        <v>73</v>
      </c>
      <c r="J73" s="24"/>
    </row>
    <row r="74" ht="15.75" thickBot="1">
      <c r="F74" t="s">
        <v>74</v>
      </c>
    </row>
    <row r="75" spans="4:10" ht="15.75" thickBot="1">
      <c r="D75" s="27" t="s">
        <v>68</v>
      </c>
      <c r="E75" s="28"/>
      <c r="F75" s="28"/>
      <c r="G75" s="28" t="s">
        <v>315</v>
      </c>
      <c r="H75" s="28"/>
      <c r="I75" s="29" t="s">
        <v>316</v>
      </c>
      <c r="J75" s="11"/>
    </row>
    <row r="76" spans="4:10" ht="15">
      <c r="D76" s="13" t="s">
        <v>144</v>
      </c>
      <c r="E76" s="13" t="s">
        <v>145</v>
      </c>
      <c r="F76" s="13" t="s">
        <v>146</v>
      </c>
      <c r="G76" s="13"/>
      <c r="H76" s="13" t="s">
        <v>147</v>
      </c>
      <c r="I76" s="13"/>
      <c r="J76" s="13" t="s">
        <v>149</v>
      </c>
    </row>
    <row r="77" spans="4:10" ht="15" hidden="1">
      <c r="D77" s="1" t="s">
        <v>148</v>
      </c>
      <c r="E77" s="1"/>
      <c r="F77" s="1">
        <v>7324.65</v>
      </c>
      <c r="G77" s="1"/>
      <c r="H77" s="1">
        <v>3982.06</v>
      </c>
      <c r="I77" s="1"/>
      <c r="J77" s="1">
        <v>3342.59</v>
      </c>
    </row>
    <row r="78" spans="4:10" ht="15" hidden="1">
      <c r="D78" s="1" t="s">
        <v>160</v>
      </c>
      <c r="E78" s="1">
        <v>3342.59</v>
      </c>
      <c r="F78" s="1">
        <v>7324.65</v>
      </c>
      <c r="G78" s="1"/>
      <c r="H78" s="1">
        <v>5900.2</v>
      </c>
      <c r="I78" s="1"/>
      <c r="J78" s="1">
        <v>4767.04</v>
      </c>
    </row>
    <row r="79" spans="4:10" ht="15" hidden="1">
      <c r="D79" s="1" t="s">
        <v>179</v>
      </c>
      <c r="E79" s="1">
        <v>4767.04</v>
      </c>
      <c r="F79" s="1">
        <v>7421.55</v>
      </c>
      <c r="G79" s="1"/>
      <c r="H79" s="1">
        <v>6348.88</v>
      </c>
      <c r="I79" s="1"/>
      <c r="J79" s="1">
        <v>5839.71</v>
      </c>
    </row>
    <row r="80" spans="4:10" ht="15" hidden="1">
      <c r="D80" s="1" t="s">
        <v>198</v>
      </c>
      <c r="E80" s="1">
        <v>5839.71</v>
      </c>
      <c r="F80" s="1">
        <v>7421.55</v>
      </c>
      <c r="G80" s="1"/>
      <c r="H80" s="1">
        <v>7117.64</v>
      </c>
      <c r="I80" s="1"/>
      <c r="J80" s="1">
        <v>6143.42</v>
      </c>
    </row>
    <row r="81" spans="4:10" ht="15" hidden="1">
      <c r="D81" s="1" t="s">
        <v>201</v>
      </c>
      <c r="E81" s="1">
        <v>6143.42</v>
      </c>
      <c r="F81" s="1">
        <v>7421.55</v>
      </c>
      <c r="G81" s="1"/>
      <c r="H81" s="1">
        <v>7062.57</v>
      </c>
      <c r="I81" s="1"/>
      <c r="J81" s="1">
        <v>6502.4</v>
      </c>
    </row>
    <row r="82" spans="4:10" ht="15" hidden="1">
      <c r="D82" s="1" t="s">
        <v>209</v>
      </c>
      <c r="E82" s="1">
        <v>6502.4</v>
      </c>
      <c r="F82" s="1">
        <v>7421.55</v>
      </c>
      <c r="G82" s="1"/>
      <c r="H82" s="1">
        <v>6647.99</v>
      </c>
      <c r="I82" s="1"/>
      <c r="J82" s="1">
        <v>7275.97</v>
      </c>
    </row>
    <row r="83" spans="4:10" ht="15" hidden="1">
      <c r="D83" s="1" t="s">
        <v>222</v>
      </c>
      <c r="E83" s="1">
        <v>7275.97</v>
      </c>
      <c r="F83" s="1">
        <v>7421.56</v>
      </c>
      <c r="G83" s="1"/>
      <c r="H83" s="1">
        <v>6434.89</v>
      </c>
      <c r="I83" s="1"/>
      <c r="J83" s="1">
        <v>8262.64</v>
      </c>
    </row>
    <row r="84" spans="4:10" ht="15" hidden="1">
      <c r="D84" s="1" t="s">
        <v>230</v>
      </c>
      <c r="E84" s="1">
        <v>8262.64</v>
      </c>
      <c r="F84" s="1">
        <v>7420.85</v>
      </c>
      <c r="G84" s="1"/>
      <c r="H84" s="1">
        <v>6633.19</v>
      </c>
      <c r="I84" s="1"/>
      <c r="J84" s="1">
        <v>9050.1</v>
      </c>
    </row>
    <row r="85" spans="4:10" ht="15" hidden="1">
      <c r="D85" s="1" t="s">
        <v>240</v>
      </c>
      <c r="E85" s="1">
        <v>9050.1</v>
      </c>
      <c r="F85" s="1">
        <v>7420.65</v>
      </c>
      <c r="G85" s="1"/>
      <c r="H85" s="1">
        <v>8471.19</v>
      </c>
      <c r="I85" s="1"/>
      <c r="J85" s="1">
        <v>7999.56</v>
      </c>
    </row>
    <row r="86" spans="4:10" ht="15" hidden="1">
      <c r="D86" s="1" t="s">
        <v>246</v>
      </c>
      <c r="E86" s="1">
        <v>7999.56</v>
      </c>
      <c r="F86" s="1">
        <v>7420.65</v>
      </c>
      <c r="G86" s="1"/>
      <c r="H86" s="1">
        <v>6651.75</v>
      </c>
      <c r="I86" s="1"/>
      <c r="J86" s="1">
        <v>8768.46</v>
      </c>
    </row>
    <row r="87" spans="4:10" ht="15" hidden="1">
      <c r="D87" s="9" t="s">
        <v>254</v>
      </c>
      <c r="E87" s="9">
        <v>8768.46</v>
      </c>
      <c r="F87" s="9">
        <v>7420.64</v>
      </c>
      <c r="G87" s="1"/>
      <c r="H87" s="1">
        <v>7268.25</v>
      </c>
      <c r="I87" s="1"/>
      <c r="J87" s="9">
        <v>8920.85</v>
      </c>
    </row>
    <row r="88" spans="4:10" ht="15" hidden="1">
      <c r="D88" s="1" t="s">
        <v>257</v>
      </c>
      <c r="E88" s="1">
        <v>8920.85</v>
      </c>
      <c r="F88" s="1">
        <v>7420.65</v>
      </c>
      <c r="G88" s="1"/>
      <c r="H88" s="1">
        <v>7509.09</v>
      </c>
      <c r="I88" s="1"/>
      <c r="J88" s="1">
        <v>8832.41</v>
      </c>
    </row>
    <row r="89" spans="4:10" ht="15" hidden="1">
      <c r="D89" s="1" t="s">
        <v>261</v>
      </c>
      <c r="E89" s="1">
        <v>8832.41</v>
      </c>
      <c r="F89" s="1">
        <v>7420.64</v>
      </c>
      <c r="G89" s="1"/>
      <c r="H89" s="1">
        <v>8983.19</v>
      </c>
      <c r="I89" s="1"/>
      <c r="J89" s="1">
        <v>7269.86</v>
      </c>
    </row>
    <row r="90" spans="4:10" ht="15">
      <c r="D90" s="15" t="s">
        <v>265</v>
      </c>
      <c r="E90" s="15">
        <f>J89</f>
        <v>7269.86</v>
      </c>
      <c r="F90" s="15">
        <v>7420.65</v>
      </c>
      <c r="G90" s="15"/>
      <c r="H90" s="15">
        <v>6006.87</v>
      </c>
      <c r="I90" s="15"/>
      <c r="J90" s="15">
        <f>E90+F90-H90</f>
        <v>8683.64</v>
      </c>
    </row>
    <row r="91" spans="4:10" ht="15">
      <c r="D91" s="1" t="s">
        <v>271</v>
      </c>
      <c r="E91" s="1">
        <v>8683.64</v>
      </c>
      <c r="F91" s="1">
        <v>7420.65</v>
      </c>
      <c r="G91" s="1"/>
      <c r="H91" s="15">
        <v>7956.47</v>
      </c>
      <c r="I91" s="1"/>
      <c r="J91" s="1">
        <v>8147.82</v>
      </c>
    </row>
    <row r="92" spans="4:10" ht="15">
      <c r="D92" s="1" t="s">
        <v>281</v>
      </c>
      <c r="E92" s="1">
        <v>8147.82</v>
      </c>
      <c r="F92" s="1">
        <v>7420.64</v>
      </c>
      <c r="G92" s="1"/>
      <c r="H92" s="15">
        <v>7274.76</v>
      </c>
      <c r="I92" s="1"/>
      <c r="J92" s="1">
        <v>8293.7</v>
      </c>
    </row>
    <row r="93" spans="4:10" ht="15">
      <c r="D93" s="1" t="s">
        <v>282</v>
      </c>
      <c r="E93" s="1">
        <v>8293.7</v>
      </c>
      <c r="F93" s="1">
        <v>7420.66</v>
      </c>
      <c r="G93" s="1"/>
      <c r="H93" s="15">
        <v>6820.73</v>
      </c>
      <c r="I93" s="1"/>
      <c r="J93" s="1">
        <v>8893.63</v>
      </c>
    </row>
    <row r="94" spans="4:10" ht="15">
      <c r="D94" s="1" t="s">
        <v>289</v>
      </c>
      <c r="E94" s="1">
        <v>8893.63</v>
      </c>
      <c r="F94" s="1">
        <v>7420.66</v>
      </c>
      <c r="G94" s="1"/>
      <c r="H94" s="15">
        <v>7443.29</v>
      </c>
      <c r="I94" s="1"/>
      <c r="J94" s="1">
        <v>8870.54</v>
      </c>
    </row>
    <row r="95" spans="4:10" ht="15">
      <c r="D95" s="1" t="s">
        <v>295</v>
      </c>
      <c r="E95" s="1">
        <v>8870.54</v>
      </c>
      <c r="F95" s="1">
        <v>7420.22</v>
      </c>
      <c r="G95" s="1"/>
      <c r="H95" s="15">
        <v>5933.63</v>
      </c>
      <c r="I95" s="1"/>
      <c r="J95" s="1">
        <v>10357.13</v>
      </c>
    </row>
    <row r="96" spans="4:10" ht="15">
      <c r="D96" s="1" t="s">
        <v>307</v>
      </c>
      <c r="E96" s="1">
        <v>10357.13</v>
      </c>
      <c r="F96" s="1">
        <v>7420.21</v>
      </c>
      <c r="G96" s="1"/>
      <c r="H96" s="15">
        <v>7893.44</v>
      </c>
      <c r="I96" s="1"/>
      <c r="J96" s="1">
        <v>9883.9</v>
      </c>
    </row>
    <row r="97" spans="4:10" ht="15">
      <c r="D97" s="1" t="s">
        <v>323</v>
      </c>
      <c r="E97" s="1">
        <v>9883.9</v>
      </c>
      <c r="F97" s="1">
        <v>7420.2</v>
      </c>
      <c r="G97" s="1"/>
      <c r="H97" s="15">
        <v>7754.82</v>
      </c>
      <c r="I97" s="1"/>
      <c r="J97" s="1">
        <v>9549.28</v>
      </c>
    </row>
    <row r="98" spans="4:10" ht="15">
      <c r="D98" s="1" t="s">
        <v>329</v>
      </c>
      <c r="E98" s="1">
        <v>9549.28</v>
      </c>
      <c r="F98" s="1">
        <v>7420.21</v>
      </c>
      <c r="G98" s="1"/>
      <c r="H98" s="15">
        <v>6358.23</v>
      </c>
      <c r="I98" s="1"/>
      <c r="J98" s="1">
        <v>10611.26</v>
      </c>
    </row>
    <row r="99" spans="4:10" ht="15">
      <c r="D99" s="1" t="s">
        <v>333</v>
      </c>
      <c r="E99" s="1">
        <v>10611.26</v>
      </c>
      <c r="F99" s="1">
        <v>7420.2</v>
      </c>
      <c r="G99" s="1"/>
      <c r="H99" s="15">
        <v>7496.97</v>
      </c>
      <c r="I99" s="1"/>
      <c r="J99" s="1">
        <v>10534.49</v>
      </c>
    </row>
    <row r="100" ht="16.5" customHeight="1">
      <c r="H100">
        <f>SUM(H77:H99)</f>
        <v>159950.1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101"/>
  <sheetViews>
    <sheetView zoomScalePageLayoutView="0" workbookViewId="0" topLeftCell="A61">
      <selection activeCell="G80" activeCellId="2" sqref="K47 J54 G80:H80"/>
    </sheetView>
  </sheetViews>
  <sheetFormatPr defaultColWidth="9.140625" defaultRowHeight="15"/>
  <cols>
    <col min="1" max="1" width="9.7109375" style="0" customWidth="1"/>
    <col min="2" max="2" width="12.140625" style="0" customWidth="1"/>
    <col min="3" max="3" width="14.57421875" style="0" customWidth="1"/>
    <col min="7" max="7" width="16.7109375" style="0" customWidth="1"/>
    <col min="10" max="10" width="11.140625" style="0" customWidth="1"/>
    <col min="11" max="11" width="11.28125" style="0" customWidth="1"/>
    <col min="12" max="13" width="6.8515625" style="0" customWidth="1"/>
    <col min="14" max="14" width="14.7109375" style="0" customWidth="1"/>
    <col min="15" max="17" width="6.8515625" style="0" customWidth="1"/>
  </cols>
  <sheetData>
    <row r="2" spans="2:4" ht="15">
      <c r="B2" t="s">
        <v>75</v>
      </c>
      <c r="D2" t="s">
        <v>335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266</v>
      </c>
      <c r="B8" s="15">
        <v>23136.16</v>
      </c>
      <c r="C8" s="15">
        <v>0</v>
      </c>
      <c r="D8" s="15">
        <v>495.43</v>
      </c>
      <c r="E8" s="1"/>
      <c r="F8" s="15">
        <f>D8</f>
        <v>495.43</v>
      </c>
      <c r="G8" s="15">
        <f>C8-D8+B8</f>
        <v>22640.73</v>
      </c>
      <c r="H8" s="1"/>
    </row>
    <row r="9" spans="1:8" ht="15">
      <c r="A9" s="1" t="s">
        <v>12</v>
      </c>
      <c r="B9" s="15">
        <v>83310.16</v>
      </c>
      <c r="C9" s="15">
        <v>68818.06</v>
      </c>
      <c r="D9" s="15">
        <v>68823.22</v>
      </c>
      <c r="E9" s="1"/>
      <c r="F9" s="15">
        <f>D9</f>
        <v>68823.22</v>
      </c>
      <c r="G9" s="15">
        <f>C9-D9+B9</f>
        <v>83305</v>
      </c>
      <c r="H9" s="1"/>
    </row>
    <row r="10" spans="1:8" ht="15">
      <c r="A10" s="1" t="s">
        <v>13</v>
      </c>
      <c r="B10" s="1"/>
      <c r="C10" s="15">
        <f>SUM(C8:C9)</f>
        <v>68818.06</v>
      </c>
      <c r="D10" s="1"/>
      <c r="E10" s="1"/>
      <c r="F10" s="15">
        <f>SUM(F8:F9)</f>
        <v>69318.65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268</v>
      </c>
      <c r="E15" s="1"/>
      <c r="F15" s="1"/>
      <c r="G15" s="1"/>
      <c r="H15" s="2"/>
      <c r="I15" s="2"/>
      <c r="J15" s="2"/>
      <c r="K15" s="2"/>
      <c r="L15" s="2"/>
      <c r="M15" s="2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311</v>
      </c>
      <c r="G16" s="1" t="s">
        <v>21</v>
      </c>
      <c r="H16" s="2"/>
      <c r="I16" s="2"/>
      <c r="J16" s="2"/>
      <c r="K16" s="2"/>
      <c r="L16" s="2"/>
      <c r="M16" s="2"/>
    </row>
    <row r="17" spans="1:13" ht="15">
      <c r="A17" s="1"/>
      <c r="B17" s="6" t="s">
        <v>301</v>
      </c>
      <c r="C17" s="6"/>
      <c r="D17" s="1"/>
      <c r="E17" s="1" t="s">
        <v>310</v>
      </c>
      <c r="F17" s="1">
        <v>5.76</v>
      </c>
      <c r="G17" s="1"/>
      <c r="H17" s="2"/>
      <c r="I17" s="2"/>
      <c r="J17" s="2"/>
      <c r="K17" s="2"/>
      <c r="L17" s="2"/>
      <c r="M17" s="2"/>
    </row>
    <row r="18" spans="1:13" ht="15">
      <c r="A18" s="1" t="s">
        <v>336</v>
      </c>
      <c r="B18" s="1" t="s">
        <v>292</v>
      </c>
      <c r="C18" s="1"/>
      <c r="D18" s="1"/>
      <c r="E18" s="1"/>
      <c r="F18" s="1"/>
      <c r="G18" s="1">
        <v>28108.23</v>
      </c>
      <c r="H18" s="2"/>
      <c r="I18" s="2"/>
      <c r="J18" s="2"/>
      <c r="K18" s="2"/>
      <c r="L18" s="2"/>
      <c r="M18" s="2"/>
    </row>
    <row r="19" spans="1:13" ht="15">
      <c r="A19" s="1" t="s">
        <v>336</v>
      </c>
      <c r="B19" s="1" t="s">
        <v>337</v>
      </c>
      <c r="C19" s="1"/>
      <c r="D19" s="1"/>
      <c r="E19" s="1"/>
      <c r="F19" s="1"/>
      <c r="G19" s="1">
        <v>1500</v>
      </c>
      <c r="H19" s="2"/>
      <c r="I19" s="2"/>
      <c r="J19" s="2"/>
      <c r="K19" s="2"/>
      <c r="L19" s="2"/>
      <c r="M19" s="2"/>
    </row>
    <row r="20" spans="1:13" ht="15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</row>
    <row r="21" spans="1:13" ht="15">
      <c r="A21" s="1"/>
      <c r="B21" s="1" t="s">
        <v>349</v>
      </c>
      <c r="C21" s="1"/>
      <c r="D21" s="1"/>
      <c r="E21" s="1"/>
      <c r="F21" s="1"/>
      <c r="G21" s="15">
        <v>0</v>
      </c>
      <c r="H21" s="2"/>
      <c r="I21" s="2"/>
      <c r="J21" s="2"/>
      <c r="K21" s="2"/>
      <c r="L21" s="23"/>
      <c r="M21" s="2"/>
    </row>
    <row r="22" spans="1:13" ht="15">
      <c r="A22" s="1"/>
      <c r="B22" s="1"/>
      <c r="C22" s="1"/>
      <c r="D22" s="1"/>
      <c r="E22" s="1"/>
      <c r="F22" s="1"/>
      <c r="G22" s="15"/>
      <c r="H22" s="2"/>
      <c r="I22" s="2"/>
      <c r="J22" s="2"/>
      <c r="K22" s="2"/>
      <c r="L22" s="2"/>
      <c r="M22" s="2"/>
    </row>
    <row r="23" spans="1:13" ht="15">
      <c r="A23" s="1"/>
      <c r="B23" s="1"/>
      <c r="C23" s="1"/>
      <c r="D23" s="1"/>
      <c r="E23" s="1"/>
      <c r="F23" s="1"/>
      <c r="G23" s="1"/>
      <c r="H23" s="2"/>
      <c r="I23" s="2"/>
      <c r="J23" s="2"/>
      <c r="K23" s="2"/>
      <c r="L23" s="2"/>
      <c r="M23" s="2"/>
    </row>
    <row r="24" spans="1:13" ht="15">
      <c r="A24" s="1"/>
      <c r="B24" s="1"/>
      <c r="C24" s="1"/>
      <c r="D24" s="1"/>
      <c r="E24" s="1"/>
      <c r="F24" s="1" t="s">
        <v>32</v>
      </c>
      <c r="G24" s="15">
        <f>SUM(G18:G23)</f>
        <v>29608.23</v>
      </c>
      <c r="H24" s="2"/>
      <c r="I24" s="2"/>
      <c r="J24" s="2"/>
      <c r="K24" s="2"/>
      <c r="L24" s="2"/>
      <c r="M24" s="2"/>
    </row>
    <row r="25" spans="1:13" ht="15">
      <c r="A25" s="1"/>
      <c r="B25" s="1"/>
      <c r="C25" s="1"/>
      <c r="D25" s="1"/>
      <c r="E25" s="1"/>
      <c r="F25" s="1"/>
      <c r="G25" s="1"/>
      <c r="H25" s="2"/>
      <c r="I25" s="2"/>
      <c r="J25" s="2"/>
      <c r="K25" s="2"/>
      <c r="L25" s="2"/>
      <c r="M25" s="2"/>
    </row>
    <row r="26" spans="1:13" ht="15">
      <c r="A26" s="1"/>
      <c r="B26" s="9" t="s">
        <v>302</v>
      </c>
      <c r="C26" s="25"/>
      <c r="D26" s="25"/>
      <c r="E26" s="1">
        <v>5170.4</v>
      </c>
      <c r="F26" s="1">
        <v>7.55</v>
      </c>
      <c r="G26" s="16">
        <f>E26*F26</f>
        <v>39036.52</v>
      </c>
      <c r="H26" s="2"/>
      <c r="I26" s="2"/>
      <c r="J26" s="2"/>
      <c r="K26" s="2"/>
      <c r="L26" s="23"/>
      <c r="M26" s="2"/>
    </row>
    <row r="27" spans="1:13" ht="15">
      <c r="A27" s="1"/>
      <c r="B27" s="9" t="s">
        <v>303</v>
      </c>
      <c r="C27" s="25"/>
      <c r="D27" s="25"/>
      <c r="E27" s="1" t="s">
        <v>53</v>
      </c>
      <c r="F27" s="1"/>
      <c r="G27" s="15"/>
      <c r="H27" s="2"/>
      <c r="I27" s="2"/>
      <c r="J27" s="2"/>
      <c r="K27" s="2"/>
      <c r="L27" s="2"/>
      <c r="M27" s="2"/>
    </row>
    <row r="28" spans="1:13" ht="15">
      <c r="A28" s="1"/>
      <c r="B28" s="9" t="s">
        <v>304</v>
      </c>
      <c r="C28" s="9" t="s">
        <v>305</v>
      </c>
      <c r="D28" s="25"/>
      <c r="E28" s="1"/>
      <c r="F28" s="1"/>
      <c r="G28" s="16"/>
      <c r="H28" s="2"/>
      <c r="I28" s="2"/>
      <c r="J28" s="2"/>
      <c r="K28" s="2"/>
      <c r="L28" s="2"/>
      <c r="M28" s="2"/>
    </row>
    <row r="29" spans="1:13" ht="15">
      <c r="A29" s="1"/>
      <c r="B29" s="9" t="s">
        <v>306</v>
      </c>
      <c r="C29" s="25"/>
      <c r="D29" s="25"/>
      <c r="E29" s="1"/>
      <c r="F29" s="1"/>
      <c r="G29" s="16"/>
      <c r="H29" s="2"/>
      <c r="I29" s="2"/>
      <c r="J29" s="2"/>
      <c r="K29" s="2"/>
      <c r="L29" s="2"/>
      <c r="M29" s="2"/>
    </row>
    <row r="30" spans="1:13" ht="15">
      <c r="A30" s="1"/>
      <c r="B30" s="1"/>
      <c r="C30" s="1"/>
      <c r="D30" s="1"/>
      <c r="E30" s="1"/>
      <c r="F30" s="1"/>
      <c r="G30" s="1"/>
      <c r="H30" s="2"/>
      <c r="I30" s="2"/>
      <c r="J30" s="2"/>
      <c r="K30" s="2"/>
      <c r="L30" s="2"/>
      <c r="M30" s="2"/>
    </row>
    <row r="31" spans="1:13" ht="15">
      <c r="A31" s="1"/>
      <c r="B31" s="1"/>
      <c r="C31" s="1"/>
      <c r="D31" s="1"/>
      <c r="E31" s="1"/>
      <c r="F31" s="1"/>
      <c r="G31" s="1"/>
      <c r="H31" s="2"/>
      <c r="I31" s="2"/>
      <c r="J31" s="2"/>
      <c r="K31" s="2"/>
      <c r="L31" s="2"/>
      <c r="M31" s="2"/>
    </row>
    <row r="32" spans="1:13" ht="15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  <c r="L32" s="2"/>
      <c r="M32" s="2"/>
    </row>
    <row r="33" spans="1:13" ht="15">
      <c r="A33" s="1"/>
      <c r="B33" s="1"/>
      <c r="C33" s="1"/>
      <c r="D33" s="1"/>
      <c r="E33" s="1"/>
      <c r="F33" s="3" t="s">
        <v>32</v>
      </c>
      <c r="G33" s="19">
        <f>SUM(G24:G32)</f>
        <v>68644.75</v>
      </c>
      <c r="H33" s="2"/>
      <c r="I33" s="2"/>
      <c r="J33" s="2"/>
      <c r="K33" s="2"/>
      <c r="L33" s="2"/>
      <c r="M33" s="2"/>
    </row>
    <row r="34" spans="1:13" ht="15">
      <c r="A34" s="1"/>
      <c r="B34" s="1"/>
      <c r="C34" s="1"/>
      <c r="D34" s="1"/>
      <c r="E34" s="1"/>
      <c r="F34" s="1"/>
      <c r="G34" s="1"/>
      <c r="H34" s="2"/>
      <c r="I34" s="2"/>
      <c r="J34" s="2"/>
      <c r="K34" s="2"/>
      <c r="L34" s="2"/>
      <c r="M34" s="2"/>
    </row>
    <row r="35" spans="8:13" ht="15">
      <c r="H35" s="2"/>
      <c r="I35" s="2"/>
      <c r="J35" s="2"/>
      <c r="K35" s="2"/>
      <c r="L35" s="2"/>
      <c r="M35" s="2"/>
    </row>
    <row r="36" ht="15">
      <c r="C36" t="s">
        <v>47</v>
      </c>
    </row>
    <row r="37" ht="15">
      <c r="C37" t="s">
        <v>32</v>
      </c>
    </row>
    <row r="38" ht="15">
      <c r="C38" t="s">
        <v>150</v>
      </c>
    </row>
    <row r="39" spans="5:8" ht="18.75">
      <c r="E39" s="46" t="s">
        <v>319</v>
      </c>
      <c r="F39" s="46"/>
      <c r="G39" s="46"/>
      <c r="H39" s="46"/>
    </row>
    <row r="40" spans="4:9" ht="18.75">
      <c r="D40" s="47">
        <v>5170.4</v>
      </c>
      <c r="F40" s="46" t="s">
        <v>163</v>
      </c>
      <c r="H40" s="46" t="s">
        <v>335</v>
      </c>
      <c r="I40" s="48"/>
    </row>
    <row r="41" spans="4:10" ht="15">
      <c r="D41" s="1" t="s">
        <v>48</v>
      </c>
      <c r="E41" s="1" t="s">
        <v>49</v>
      </c>
      <c r="F41" s="1"/>
      <c r="G41" s="1"/>
      <c r="H41" s="1" t="s">
        <v>50</v>
      </c>
      <c r="I41" s="1" t="s">
        <v>328</v>
      </c>
      <c r="J41" s="1"/>
    </row>
    <row r="42" spans="4:10" ht="18.75">
      <c r="D42" s="35" t="s">
        <v>318</v>
      </c>
      <c r="E42" s="36"/>
      <c r="F42" s="36"/>
      <c r="G42" s="37"/>
      <c r="H42" s="37" t="s">
        <v>53</v>
      </c>
      <c r="I42" s="6"/>
      <c r="J42" s="15">
        <f>C10</f>
        <v>68818.06</v>
      </c>
    </row>
    <row r="43" spans="4:11" ht="15">
      <c r="D43" s="1"/>
      <c r="E43" s="1"/>
      <c r="F43" s="1"/>
      <c r="G43" s="1"/>
      <c r="H43" s="1"/>
      <c r="I43" s="1"/>
      <c r="J43" s="1"/>
      <c r="K43" t="s">
        <v>54</v>
      </c>
    </row>
    <row r="44" spans="4:10" ht="18.75">
      <c r="D44" s="38" t="s">
        <v>3</v>
      </c>
      <c r="E44" s="39"/>
      <c r="F44" s="40"/>
      <c r="G44" s="40"/>
      <c r="H44" s="6" t="s">
        <v>53</v>
      </c>
      <c r="I44" s="6"/>
      <c r="J44" s="15">
        <f>F10</f>
        <v>69318.65</v>
      </c>
    </row>
    <row r="45" spans="4:10" ht="15">
      <c r="D45" s="41">
        <v>3</v>
      </c>
      <c r="E45" s="42"/>
      <c r="F45" s="42"/>
      <c r="G45" s="42"/>
      <c r="H45" s="1" t="s">
        <v>53</v>
      </c>
      <c r="I45" s="1"/>
      <c r="J45" s="1"/>
    </row>
    <row r="46" spans="4:11" ht="18.75">
      <c r="D46" s="38" t="s">
        <v>57</v>
      </c>
      <c r="E46" s="43"/>
      <c r="F46" s="44"/>
      <c r="G46" s="45"/>
      <c r="H46" s="7" t="s">
        <v>53</v>
      </c>
      <c r="I46" s="7"/>
      <c r="J46" s="19">
        <v>68644.75</v>
      </c>
      <c r="K46" s="20">
        <f>J46-G33</f>
        <v>0</v>
      </c>
    </row>
    <row r="47" spans="4:10" ht="15">
      <c r="D47" s="8"/>
      <c r="E47" s="49" t="s">
        <v>324</v>
      </c>
      <c r="F47" s="49"/>
      <c r="G47" s="49"/>
      <c r="H47" s="50"/>
      <c r="I47" s="3"/>
      <c r="J47" s="1">
        <f>H47*I47</f>
        <v>0</v>
      </c>
    </row>
    <row r="48" spans="4:10" ht="15">
      <c r="D48" s="8"/>
      <c r="E48" s="49" t="s">
        <v>303</v>
      </c>
      <c r="F48" s="49"/>
      <c r="G48" s="49"/>
      <c r="H48" s="51"/>
      <c r="I48" s="1"/>
      <c r="J48" s="15">
        <v>39036.52</v>
      </c>
    </row>
    <row r="49" spans="4:10" ht="15">
      <c r="D49" s="8"/>
      <c r="E49" s="49" t="s">
        <v>304</v>
      </c>
      <c r="F49" s="49" t="s">
        <v>305</v>
      </c>
      <c r="G49" s="49"/>
      <c r="H49" s="51" t="s">
        <v>325</v>
      </c>
      <c r="I49" s="1"/>
      <c r="J49" s="1"/>
    </row>
    <row r="50" spans="4:10" ht="15">
      <c r="D50" s="8"/>
      <c r="E50" s="49" t="s">
        <v>306</v>
      </c>
      <c r="F50" s="49"/>
      <c r="G50" s="49"/>
      <c r="H50" s="51" t="s">
        <v>326</v>
      </c>
      <c r="I50" s="1"/>
      <c r="J50" s="16"/>
    </row>
    <row r="51" spans="4:10" ht="15">
      <c r="D51" s="8"/>
      <c r="E51" s="9" t="s">
        <v>165</v>
      </c>
      <c r="F51" s="9" t="s">
        <v>166</v>
      </c>
      <c r="G51" s="9"/>
      <c r="H51" s="52">
        <v>1.68</v>
      </c>
      <c r="I51" s="1"/>
      <c r="J51" s="16">
        <f>D40*H51</f>
        <v>8686.271999999999</v>
      </c>
    </row>
    <row r="52" spans="4:10" ht="15">
      <c r="D52" s="8"/>
      <c r="E52" s="9" t="s">
        <v>167</v>
      </c>
      <c r="F52" s="9"/>
      <c r="G52" s="9"/>
      <c r="H52" s="52">
        <v>2.22</v>
      </c>
      <c r="I52" s="1"/>
      <c r="J52" s="16">
        <f>D40*H52</f>
        <v>11478.288</v>
      </c>
    </row>
    <row r="53" spans="4:10" ht="15">
      <c r="D53" s="8"/>
      <c r="E53" s="9" t="s">
        <v>168</v>
      </c>
      <c r="F53" s="9"/>
      <c r="G53" s="9"/>
      <c r="H53" s="52"/>
      <c r="I53" s="1"/>
      <c r="J53" s="16"/>
    </row>
    <row r="54" spans="4:10" ht="15">
      <c r="D54" s="8"/>
      <c r="E54" s="9" t="s">
        <v>169</v>
      </c>
      <c r="F54" s="9"/>
      <c r="G54" s="9"/>
      <c r="H54" s="52">
        <v>0.69</v>
      </c>
      <c r="I54" s="1"/>
      <c r="J54" s="16">
        <f>D40*H54</f>
        <v>3567.5759999999996</v>
      </c>
    </row>
    <row r="55" spans="4:10" ht="15">
      <c r="D55" s="8"/>
      <c r="E55" s="9" t="s">
        <v>170</v>
      </c>
      <c r="F55" s="9"/>
      <c r="G55" s="9"/>
      <c r="H55" s="52"/>
      <c r="I55" s="1"/>
      <c r="J55" s="16"/>
    </row>
    <row r="56" spans="4:10" ht="15">
      <c r="D56" s="8"/>
      <c r="E56" s="9" t="s">
        <v>171</v>
      </c>
      <c r="F56" s="9"/>
      <c r="G56" s="9"/>
      <c r="H56" s="52">
        <v>2</v>
      </c>
      <c r="I56" s="1"/>
      <c r="J56" s="16">
        <f>D40*H56</f>
        <v>10340.8</v>
      </c>
    </row>
    <row r="57" spans="4:10" ht="15">
      <c r="D57" s="8"/>
      <c r="E57" s="9" t="s">
        <v>172</v>
      </c>
      <c r="F57" s="9"/>
      <c r="G57" s="9" t="s">
        <v>173</v>
      </c>
      <c r="H57" s="52"/>
      <c r="I57" s="1"/>
      <c r="J57" s="16"/>
    </row>
    <row r="58" spans="4:10" ht="15">
      <c r="D58" s="8"/>
      <c r="E58" s="9" t="s">
        <v>169</v>
      </c>
      <c r="F58" s="9"/>
      <c r="G58" s="9"/>
      <c r="H58" s="52">
        <v>0.57</v>
      </c>
      <c r="I58" s="1"/>
      <c r="J58" s="16">
        <f>D40*H58</f>
        <v>2947.1279999999997</v>
      </c>
    </row>
    <row r="59" spans="4:10" ht="15">
      <c r="D59" s="8"/>
      <c r="E59" s="9" t="s">
        <v>174</v>
      </c>
      <c r="F59" s="9"/>
      <c r="G59" s="9"/>
      <c r="H59" s="52"/>
      <c r="I59" s="1"/>
      <c r="J59" s="16"/>
    </row>
    <row r="60" spans="4:10" ht="15">
      <c r="D60" s="8"/>
      <c r="E60" s="9" t="s">
        <v>175</v>
      </c>
      <c r="F60" s="9"/>
      <c r="G60" s="9"/>
      <c r="H60" s="52">
        <v>0.39</v>
      </c>
      <c r="I60" s="1"/>
      <c r="J60" s="16">
        <f>D40*H60</f>
        <v>2016.456</v>
      </c>
    </row>
    <row r="61" spans="4:10" ht="18.75">
      <c r="D61" s="31" t="s">
        <v>65</v>
      </c>
      <c r="E61" s="32"/>
      <c r="F61" s="32"/>
      <c r="G61" s="33" t="s">
        <v>314</v>
      </c>
      <c r="H61" s="33"/>
      <c r="I61" s="7">
        <v>5.76</v>
      </c>
      <c r="J61" s="16">
        <f>D40*I61</f>
        <v>29781.503999999997</v>
      </c>
    </row>
    <row r="62" spans="4:10" ht="18.75">
      <c r="D62" s="31"/>
      <c r="E62" s="32"/>
      <c r="F62" s="32"/>
      <c r="G62" s="33" t="s">
        <v>147</v>
      </c>
      <c r="H62" s="53" t="s">
        <v>327</v>
      </c>
      <c r="I62" s="6"/>
      <c r="J62" s="15">
        <f>J44-J48</f>
        <v>30282.129999999997</v>
      </c>
    </row>
    <row r="63" spans="4:10" ht="15">
      <c r="D63" s="30" t="s">
        <v>317</v>
      </c>
      <c r="E63" s="30"/>
      <c r="F63" s="30"/>
      <c r="G63" s="30"/>
      <c r="H63" s="30"/>
      <c r="I63" s="30"/>
      <c r="J63" s="26"/>
    </row>
    <row r="64" spans="4:10" ht="15">
      <c r="D64" s="1"/>
      <c r="E64" s="1" t="s">
        <v>336</v>
      </c>
      <c r="F64" s="1" t="s">
        <v>292</v>
      </c>
      <c r="G64" s="1"/>
      <c r="H64" s="1"/>
      <c r="I64" s="1"/>
      <c r="J64" s="1">
        <v>28108.23</v>
      </c>
    </row>
    <row r="65" spans="4:10" ht="15">
      <c r="D65" s="1"/>
      <c r="E65" s="1"/>
      <c r="F65" s="26"/>
      <c r="G65" s="26"/>
      <c r="H65" s="26"/>
      <c r="I65" s="26"/>
      <c r="J65" s="26"/>
    </row>
    <row r="66" spans="4:10" ht="15">
      <c r="D66" s="1"/>
      <c r="E66" s="1"/>
      <c r="F66" s="1"/>
      <c r="G66" s="1"/>
      <c r="H66" s="1"/>
      <c r="I66" s="10"/>
      <c r="J66" s="15">
        <v>0</v>
      </c>
    </row>
    <row r="67" spans="4:11" ht="15">
      <c r="D67" s="1" t="s">
        <v>276</v>
      </c>
      <c r="E67" s="1" t="s">
        <v>68</v>
      </c>
      <c r="F67" s="1"/>
      <c r="G67" s="1"/>
      <c r="H67" s="1"/>
      <c r="I67" s="10"/>
      <c r="J67" s="15">
        <v>29095.79</v>
      </c>
      <c r="K67" s="23"/>
    </row>
    <row r="68" spans="4:11" ht="15">
      <c r="D68" s="1"/>
      <c r="E68" s="1" t="s">
        <v>274</v>
      </c>
      <c r="F68" s="1"/>
      <c r="G68" s="1"/>
      <c r="H68" s="1" t="s">
        <v>53</v>
      </c>
      <c r="I68" s="10"/>
      <c r="J68" s="16">
        <v>67403.03</v>
      </c>
      <c r="K68" s="23"/>
    </row>
    <row r="69" spans="4:11" ht="15">
      <c r="D69" s="1"/>
      <c r="E69" s="1" t="s">
        <v>70</v>
      </c>
      <c r="F69" s="1"/>
      <c r="G69" s="1"/>
      <c r="H69" s="1" t="s">
        <v>53</v>
      </c>
      <c r="I69" s="10"/>
      <c r="J69" s="1"/>
      <c r="K69" s="2"/>
    </row>
    <row r="70" spans="4:14" ht="15">
      <c r="D70" s="1"/>
      <c r="E70" s="1"/>
      <c r="F70" s="1"/>
      <c r="G70" s="1"/>
      <c r="H70" s="1" t="s">
        <v>53</v>
      </c>
      <c r="I70" s="10"/>
      <c r="J70" s="1"/>
      <c r="N70" s="24"/>
    </row>
    <row r="71" spans="4:14" ht="15">
      <c r="D71" s="1"/>
      <c r="E71" s="1" t="s">
        <v>71</v>
      </c>
      <c r="F71" s="1"/>
      <c r="G71" s="1"/>
      <c r="H71" s="1" t="s">
        <v>53</v>
      </c>
      <c r="I71" s="10"/>
      <c r="J71" s="1"/>
      <c r="N71" s="24"/>
    </row>
    <row r="72" spans="4:11" ht="15">
      <c r="D72" s="3"/>
      <c r="E72" s="3" t="s">
        <v>275</v>
      </c>
      <c r="F72" s="3"/>
      <c r="G72" s="3"/>
      <c r="H72" s="3" t="s">
        <v>53</v>
      </c>
      <c r="I72" s="21"/>
      <c r="J72" s="19">
        <f>J68+J44-J46</f>
        <v>68076.93</v>
      </c>
      <c r="K72" s="24"/>
    </row>
    <row r="73" spans="6:10" ht="15">
      <c r="F73" t="s">
        <v>73</v>
      </c>
      <c r="J73" s="24"/>
    </row>
    <row r="74" ht="15.75" thickBot="1">
      <c r="F74" t="s">
        <v>74</v>
      </c>
    </row>
    <row r="75" spans="4:10" ht="15.75" thickBot="1">
      <c r="D75" s="27" t="s">
        <v>68</v>
      </c>
      <c r="E75" s="28"/>
      <c r="F75" s="28"/>
      <c r="G75" s="28" t="s">
        <v>315</v>
      </c>
      <c r="H75" s="28"/>
      <c r="I75" s="29" t="s">
        <v>316</v>
      </c>
      <c r="J75" s="11"/>
    </row>
    <row r="76" spans="4:10" ht="15">
      <c r="D76" s="13" t="s">
        <v>144</v>
      </c>
      <c r="E76" s="13" t="s">
        <v>145</v>
      </c>
      <c r="F76" s="13" t="s">
        <v>146</v>
      </c>
      <c r="G76" s="13"/>
      <c r="H76" s="13" t="s">
        <v>147</v>
      </c>
      <c r="I76" s="13"/>
      <c r="J76" s="13" t="s">
        <v>149</v>
      </c>
    </row>
    <row r="77" spans="4:10" ht="15" hidden="1">
      <c r="D77" s="1" t="s">
        <v>148</v>
      </c>
      <c r="E77" s="1"/>
      <c r="F77" s="1">
        <v>7324.65</v>
      </c>
      <c r="G77" s="1"/>
      <c r="H77" s="1">
        <v>3982.06</v>
      </c>
      <c r="I77" s="1"/>
      <c r="J77" s="1">
        <v>3342.59</v>
      </c>
    </row>
    <row r="78" spans="4:10" ht="15" hidden="1">
      <c r="D78" s="1" t="s">
        <v>160</v>
      </c>
      <c r="E78" s="1">
        <v>3342.59</v>
      </c>
      <c r="F78" s="1">
        <v>7324.65</v>
      </c>
      <c r="G78" s="1"/>
      <c r="H78" s="1">
        <v>5900.2</v>
      </c>
      <c r="I78" s="1"/>
      <c r="J78" s="1">
        <v>4767.04</v>
      </c>
    </row>
    <row r="79" spans="4:10" ht="15" hidden="1">
      <c r="D79" s="1" t="s">
        <v>179</v>
      </c>
      <c r="E79" s="1">
        <v>4767.04</v>
      </c>
      <c r="F79" s="1">
        <v>7421.55</v>
      </c>
      <c r="G79" s="1"/>
      <c r="H79" s="1">
        <v>6348.88</v>
      </c>
      <c r="I79" s="1"/>
      <c r="J79" s="1">
        <v>5839.71</v>
      </c>
    </row>
    <row r="80" spans="4:10" ht="15" hidden="1">
      <c r="D80" s="1" t="s">
        <v>198</v>
      </c>
      <c r="E80" s="1">
        <v>5839.71</v>
      </c>
      <c r="F80" s="1">
        <v>7421.55</v>
      </c>
      <c r="G80" s="1"/>
      <c r="H80" s="1">
        <v>7117.64</v>
      </c>
      <c r="I80" s="1"/>
      <c r="J80" s="1">
        <v>6143.42</v>
      </c>
    </row>
    <row r="81" spans="4:10" ht="15" hidden="1">
      <c r="D81" s="1" t="s">
        <v>201</v>
      </c>
      <c r="E81" s="1">
        <v>6143.42</v>
      </c>
      <c r="F81" s="1">
        <v>7421.55</v>
      </c>
      <c r="G81" s="1"/>
      <c r="H81" s="1">
        <v>7062.57</v>
      </c>
      <c r="I81" s="1"/>
      <c r="J81" s="1">
        <v>6502.4</v>
      </c>
    </row>
    <row r="82" spans="4:10" ht="15" hidden="1">
      <c r="D82" s="1" t="s">
        <v>209</v>
      </c>
      <c r="E82" s="1">
        <v>6502.4</v>
      </c>
      <c r="F82" s="1">
        <v>7421.55</v>
      </c>
      <c r="G82" s="1"/>
      <c r="H82" s="1">
        <v>6647.99</v>
      </c>
      <c r="I82" s="1"/>
      <c r="J82" s="1">
        <v>7275.97</v>
      </c>
    </row>
    <row r="83" spans="4:10" ht="15" hidden="1">
      <c r="D83" s="1" t="s">
        <v>222</v>
      </c>
      <c r="E83" s="1">
        <v>7275.97</v>
      </c>
      <c r="F83" s="1">
        <v>7421.56</v>
      </c>
      <c r="G83" s="1"/>
      <c r="H83" s="1">
        <v>6434.89</v>
      </c>
      <c r="I83" s="1"/>
      <c r="J83" s="1">
        <v>8262.64</v>
      </c>
    </row>
    <row r="84" spans="4:10" ht="15" hidden="1">
      <c r="D84" s="1" t="s">
        <v>230</v>
      </c>
      <c r="E84" s="1">
        <v>8262.64</v>
      </c>
      <c r="F84" s="1">
        <v>7420.85</v>
      </c>
      <c r="G84" s="1"/>
      <c r="H84" s="1">
        <v>6633.19</v>
      </c>
      <c r="I84" s="1"/>
      <c r="J84" s="1">
        <v>9050.1</v>
      </c>
    </row>
    <row r="85" spans="4:10" ht="15" hidden="1">
      <c r="D85" s="1" t="s">
        <v>240</v>
      </c>
      <c r="E85" s="1">
        <v>9050.1</v>
      </c>
      <c r="F85" s="1">
        <v>7420.65</v>
      </c>
      <c r="G85" s="1"/>
      <c r="H85" s="1">
        <v>8471.19</v>
      </c>
      <c r="I85" s="1"/>
      <c r="J85" s="1">
        <v>7999.56</v>
      </c>
    </row>
    <row r="86" spans="4:10" ht="15" hidden="1">
      <c r="D86" s="1" t="s">
        <v>246</v>
      </c>
      <c r="E86" s="1">
        <v>7999.56</v>
      </c>
      <c r="F86" s="1">
        <v>7420.65</v>
      </c>
      <c r="G86" s="1"/>
      <c r="H86" s="1">
        <v>6651.75</v>
      </c>
      <c r="I86" s="1"/>
      <c r="J86" s="1">
        <v>8768.46</v>
      </c>
    </row>
    <row r="87" spans="4:10" ht="15" hidden="1">
      <c r="D87" s="9" t="s">
        <v>254</v>
      </c>
      <c r="E87" s="9">
        <v>8768.46</v>
      </c>
      <c r="F87" s="9">
        <v>7420.64</v>
      </c>
      <c r="G87" s="1"/>
      <c r="H87" s="1">
        <v>7268.25</v>
      </c>
      <c r="I87" s="1"/>
      <c r="J87" s="9">
        <v>8920.85</v>
      </c>
    </row>
    <row r="88" spans="4:10" ht="15" hidden="1">
      <c r="D88" s="1" t="s">
        <v>257</v>
      </c>
      <c r="E88" s="1">
        <v>8920.85</v>
      </c>
      <c r="F88" s="1">
        <v>7420.65</v>
      </c>
      <c r="G88" s="1"/>
      <c r="H88" s="1">
        <v>7509.09</v>
      </c>
      <c r="I88" s="1"/>
      <c r="J88" s="1">
        <v>8832.41</v>
      </c>
    </row>
    <row r="89" spans="4:10" ht="15" hidden="1">
      <c r="D89" s="1" t="s">
        <v>261</v>
      </c>
      <c r="E89" s="1">
        <v>8832.41</v>
      </c>
      <c r="F89" s="1">
        <v>7420.64</v>
      </c>
      <c r="G89" s="1"/>
      <c r="H89" s="1">
        <v>8983.19</v>
      </c>
      <c r="I89" s="1"/>
      <c r="J89" s="1">
        <v>7269.86</v>
      </c>
    </row>
    <row r="90" spans="4:10" ht="15">
      <c r="D90" s="15" t="s">
        <v>265</v>
      </c>
      <c r="E90" s="15">
        <f>J89</f>
        <v>7269.86</v>
      </c>
      <c r="F90" s="15">
        <v>7420.65</v>
      </c>
      <c r="G90" s="15"/>
      <c r="H90" s="15">
        <v>6006.87</v>
      </c>
      <c r="I90" s="15"/>
      <c r="J90" s="15">
        <f>E90+F90-H90</f>
        <v>8683.64</v>
      </c>
    </row>
    <row r="91" spans="4:10" ht="15">
      <c r="D91" s="1" t="s">
        <v>271</v>
      </c>
      <c r="E91" s="1">
        <v>8683.64</v>
      </c>
      <c r="F91" s="1">
        <v>7420.65</v>
      </c>
      <c r="G91" s="1"/>
      <c r="H91" s="15">
        <v>7956.47</v>
      </c>
      <c r="I91" s="1"/>
      <c r="J91" s="1">
        <v>8147.82</v>
      </c>
    </row>
    <row r="92" spans="4:10" ht="15">
      <c r="D92" s="1" t="s">
        <v>281</v>
      </c>
      <c r="E92" s="1">
        <v>8147.82</v>
      </c>
      <c r="F92" s="1">
        <v>7420.64</v>
      </c>
      <c r="G92" s="1"/>
      <c r="H92" s="15">
        <v>7274.76</v>
      </c>
      <c r="I92" s="1"/>
      <c r="J92" s="1">
        <v>8293.7</v>
      </c>
    </row>
    <row r="93" spans="4:10" ht="15">
      <c r="D93" s="1" t="s">
        <v>282</v>
      </c>
      <c r="E93" s="1">
        <v>8293.7</v>
      </c>
      <c r="F93" s="1">
        <v>7420.66</v>
      </c>
      <c r="G93" s="1"/>
      <c r="H93" s="15">
        <v>6820.73</v>
      </c>
      <c r="I93" s="1"/>
      <c r="J93" s="1">
        <v>8893.63</v>
      </c>
    </row>
    <row r="94" spans="4:10" ht="15">
      <c r="D94" s="1" t="s">
        <v>289</v>
      </c>
      <c r="E94" s="1">
        <v>8893.63</v>
      </c>
      <c r="F94" s="1">
        <v>7420.66</v>
      </c>
      <c r="G94" s="1"/>
      <c r="H94" s="15">
        <v>7443.29</v>
      </c>
      <c r="I94" s="1"/>
      <c r="J94" s="1">
        <v>8870.54</v>
      </c>
    </row>
    <row r="95" spans="4:10" ht="15">
      <c r="D95" s="1" t="s">
        <v>295</v>
      </c>
      <c r="E95" s="1">
        <v>8870.54</v>
      </c>
      <c r="F95" s="1">
        <v>7420.22</v>
      </c>
      <c r="G95" s="1"/>
      <c r="H95" s="15">
        <v>5933.63</v>
      </c>
      <c r="I95" s="1"/>
      <c r="J95" s="1">
        <v>10357.13</v>
      </c>
    </row>
    <row r="96" spans="4:10" ht="15">
      <c r="D96" s="1" t="s">
        <v>307</v>
      </c>
      <c r="E96" s="1">
        <v>10357.13</v>
      </c>
      <c r="F96" s="1">
        <v>7420.21</v>
      </c>
      <c r="G96" s="1"/>
      <c r="H96" s="15">
        <v>7893.44</v>
      </c>
      <c r="I96" s="1"/>
      <c r="J96" s="1">
        <v>9883.9</v>
      </c>
    </row>
    <row r="97" spans="4:10" ht="15">
      <c r="D97" s="1" t="s">
        <v>323</v>
      </c>
      <c r="E97" s="1">
        <v>9883.9</v>
      </c>
      <c r="F97" s="1">
        <v>7420.2</v>
      </c>
      <c r="G97" s="1"/>
      <c r="H97" s="15">
        <v>7754.82</v>
      </c>
      <c r="I97" s="1"/>
      <c r="J97" s="1">
        <v>9549.28</v>
      </c>
    </row>
    <row r="98" spans="4:10" ht="15">
      <c r="D98" s="1" t="s">
        <v>329</v>
      </c>
      <c r="E98" s="1">
        <v>9549.28</v>
      </c>
      <c r="F98" s="1">
        <v>7420.21</v>
      </c>
      <c r="G98" s="1"/>
      <c r="H98" s="15">
        <v>6358.23</v>
      </c>
      <c r="I98" s="1"/>
      <c r="J98" s="1">
        <v>10611.26</v>
      </c>
    </row>
    <row r="99" spans="4:10" ht="15">
      <c r="D99" s="1" t="s">
        <v>333</v>
      </c>
      <c r="E99" s="1">
        <v>10611.26</v>
      </c>
      <c r="F99" s="1">
        <v>7420.2</v>
      </c>
      <c r="G99" s="1"/>
      <c r="H99" s="15">
        <v>7496.97</v>
      </c>
      <c r="I99" s="1"/>
      <c r="J99" s="1">
        <v>10534.49</v>
      </c>
    </row>
    <row r="100" spans="4:10" ht="15">
      <c r="D100" s="1" t="s">
        <v>336</v>
      </c>
      <c r="E100" s="1">
        <v>10534.49</v>
      </c>
      <c r="F100" s="1">
        <v>7420.2</v>
      </c>
      <c r="G100" s="1"/>
      <c r="H100" s="15">
        <v>7480.77</v>
      </c>
      <c r="I100" s="1"/>
      <c r="J100" s="1"/>
    </row>
    <row r="101" ht="16.5" customHeight="1">
      <c r="H101">
        <f>SUM(H77:H100)</f>
        <v>167430.87</v>
      </c>
    </row>
  </sheetData>
  <sheetProtection/>
  <printOptions/>
  <pageMargins left="0.7" right="0.7" top="0.33" bottom="0.23" header="0.3" footer="0.3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N102"/>
  <sheetViews>
    <sheetView zoomScalePageLayoutView="0" workbookViewId="0" topLeftCell="A59">
      <selection activeCell="G80" activeCellId="2" sqref="K47 J54 G80:H80"/>
    </sheetView>
  </sheetViews>
  <sheetFormatPr defaultColWidth="9.140625" defaultRowHeight="15"/>
  <cols>
    <col min="1" max="1" width="9.7109375" style="0" customWidth="1"/>
    <col min="2" max="2" width="12.140625" style="0" customWidth="1"/>
    <col min="3" max="3" width="14.57421875" style="0" customWidth="1"/>
    <col min="7" max="7" width="16.7109375" style="0" customWidth="1"/>
    <col min="10" max="10" width="11.140625" style="0" customWidth="1"/>
    <col min="11" max="11" width="11.28125" style="0" customWidth="1"/>
    <col min="12" max="13" width="6.8515625" style="0" customWidth="1"/>
    <col min="14" max="14" width="14.7109375" style="0" customWidth="1"/>
    <col min="15" max="17" width="6.8515625" style="0" customWidth="1"/>
  </cols>
  <sheetData>
    <row r="2" spans="2:4" ht="15">
      <c r="B2" t="s">
        <v>75</v>
      </c>
      <c r="D2" t="s">
        <v>338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266</v>
      </c>
      <c r="B8" s="15">
        <v>22640.73</v>
      </c>
      <c r="C8" s="15">
        <v>0</v>
      </c>
      <c r="D8" s="15">
        <v>570.74</v>
      </c>
      <c r="E8" s="1"/>
      <c r="F8" s="15">
        <f>D8</f>
        <v>570.74</v>
      </c>
      <c r="G8" s="15">
        <f>C8-D8+B8</f>
        <v>22069.989999999998</v>
      </c>
      <c r="H8" s="1"/>
    </row>
    <row r="9" spans="1:8" ht="15">
      <c r="A9" s="1" t="s">
        <v>12</v>
      </c>
      <c r="B9" s="15">
        <v>83305</v>
      </c>
      <c r="C9" s="15">
        <v>68818.05</v>
      </c>
      <c r="D9" s="15">
        <v>77788.65</v>
      </c>
      <c r="E9" s="1"/>
      <c r="F9" s="15">
        <f>D9</f>
        <v>77788.65</v>
      </c>
      <c r="G9" s="15">
        <f>C9-D9+B9</f>
        <v>74334.40000000001</v>
      </c>
      <c r="H9" s="1"/>
    </row>
    <row r="10" spans="1:8" ht="15">
      <c r="A10" s="1" t="s">
        <v>13</v>
      </c>
      <c r="B10" s="1"/>
      <c r="C10" s="15">
        <f>SUM(C8:C9)</f>
        <v>68818.05</v>
      </c>
      <c r="D10" s="1"/>
      <c r="E10" s="1"/>
      <c r="F10" s="15">
        <f>SUM(F8:F9)</f>
        <v>78359.39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268</v>
      </c>
      <c r="E15" s="1"/>
      <c r="F15" s="1"/>
      <c r="G15" s="1"/>
      <c r="H15" s="2"/>
      <c r="I15" s="2"/>
      <c r="J15" s="2"/>
      <c r="K15" s="2"/>
      <c r="L15" s="2"/>
      <c r="M15" s="2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311</v>
      </c>
      <c r="G16" s="1" t="s">
        <v>21</v>
      </c>
      <c r="H16" s="2"/>
      <c r="I16" s="2"/>
      <c r="J16" s="2"/>
      <c r="K16" s="2"/>
      <c r="L16" s="2"/>
      <c r="M16" s="2"/>
    </row>
    <row r="17" spans="1:13" ht="15">
      <c r="A17" s="1"/>
      <c r="B17" s="6" t="s">
        <v>301</v>
      </c>
      <c r="C17" s="6"/>
      <c r="D17" s="1"/>
      <c r="E17" s="1" t="s">
        <v>310</v>
      </c>
      <c r="F17" s="1">
        <v>5.76</v>
      </c>
      <c r="G17" s="1"/>
      <c r="H17" s="2"/>
      <c r="I17" s="2"/>
      <c r="J17" s="2"/>
      <c r="K17" s="2"/>
      <c r="L17" s="2"/>
      <c r="M17" s="2"/>
    </row>
    <row r="18" spans="1:13" ht="15">
      <c r="A18" s="1" t="s">
        <v>339</v>
      </c>
      <c r="B18" s="1" t="s">
        <v>340</v>
      </c>
      <c r="C18" s="1"/>
      <c r="D18" s="1"/>
      <c r="E18" s="1"/>
      <c r="F18" s="1"/>
      <c r="G18" s="1">
        <v>48672.5</v>
      </c>
      <c r="H18" s="2"/>
      <c r="I18" s="2"/>
      <c r="J18" s="2"/>
      <c r="K18" s="2"/>
      <c r="L18" s="2"/>
      <c r="M18" s="2"/>
    </row>
    <row r="19" spans="1:13" ht="15">
      <c r="A19" s="1"/>
      <c r="B19" s="1"/>
      <c r="C19" s="1"/>
      <c r="D19" s="1"/>
      <c r="E19" s="1"/>
      <c r="F19" s="1"/>
      <c r="G19" s="1"/>
      <c r="H19" s="2"/>
      <c r="I19" s="2"/>
      <c r="J19" s="2"/>
      <c r="K19" s="2"/>
      <c r="L19" s="2"/>
      <c r="M19" s="2"/>
    </row>
    <row r="20" spans="1:13" ht="15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</row>
    <row r="21" spans="1:13" ht="15">
      <c r="A21" s="1"/>
      <c r="B21" s="1"/>
      <c r="C21" s="1"/>
      <c r="D21" s="1"/>
      <c r="E21" s="1"/>
      <c r="F21" s="1"/>
      <c r="G21" s="15">
        <v>0</v>
      </c>
      <c r="H21" s="2"/>
      <c r="I21" s="2"/>
      <c r="J21" s="2"/>
      <c r="K21" s="2"/>
      <c r="L21" s="23"/>
      <c r="M21" s="2"/>
    </row>
    <row r="22" spans="1:13" ht="15">
      <c r="A22" s="1"/>
      <c r="B22" s="1"/>
      <c r="C22" s="1"/>
      <c r="D22" s="1"/>
      <c r="E22" s="1"/>
      <c r="F22" s="1"/>
      <c r="G22" s="15"/>
      <c r="H22" s="2"/>
      <c r="I22" s="2"/>
      <c r="J22" s="2"/>
      <c r="K22" s="2"/>
      <c r="L22" s="2"/>
      <c r="M22" s="2"/>
    </row>
    <row r="23" spans="1:13" ht="15">
      <c r="A23" s="1"/>
      <c r="B23" s="1"/>
      <c r="C23" s="1"/>
      <c r="D23" s="1"/>
      <c r="E23" s="1"/>
      <c r="F23" s="1"/>
      <c r="G23" s="1"/>
      <c r="H23" s="2"/>
      <c r="I23" s="2"/>
      <c r="J23" s="2"/>
      <c r="K23" s="2"/>
      <c r="L23" s="2"/>
      <c r="M23" s="2"/>
    </row>
    <row r="24" spans="1:13" ht="15">
      <c r="A24" s="1"/>
      <c r="B24" s="1"/>
      <c r="C24" s="1"/>
      <c r="D24" s="1"/>
      <c r="E24" s="1"/>
      <c r="F24" s="1" t="s">
        <v>32</v>
      </c>
      <c r="G24" s="15">
        <f>SUM(G18:G23)</f>
        <v>48672.5</v>
      </c>
      <c r="H24" s="2"/>
      <c r="I24" s="2"/>
      <c r="J24" s="2"/>
      <c r="K24" s="2"/>
      <c r="L24" s="2"/>
      <c r="M24" s="2"/>
    </row>
    <row r="25" spans="1:13" ht="15">
      <c r="A25" s="1"/>
      <c r="B25" s="1"/>
      <c r="C25" s="1"/>
      <c r="D25" s="1"/>
      <c r="E25" s="1"/>
      <c r="F25" s="1"/>
      <c r="G25" s="1"/>
      <c r="H25" s="2"/>
      <c r="I25" s="2"/>
      <c r="J25" s="2"/>
      <c r="K25" s="2"/>
      <c r="L25" s="2"/>
      <c r="M25" s="2"/>
    </row>
    <row r="26" spans="1:13" ht="15">
      <c r="A26" s="1"/>
      <c r="B26" s="9" t="s">
        <v>302</v>
      </c>
      <c r="C26" s="25"/>
      <c r="D26" s="25"/>
      <c r="E26" s="1">
        <v>5170.4</v>
      </c>
      <c r="F26" s="1">
        <v>7.55</v>
      </c>
      <c r="G26" s="16">
        <f>E26*F26</f>
        <v>39036.52</v>
      </c>
      <c r="H26" s="2"/>
      <c r="I26" s="2"/>
      <c r="J26" s="2"/>
      <c r="K26" s="2"/>
      <c r="L26" s="23"/>
      <c r="M26" s="2"/>
    </row>
    <row r="27" spans="1:13" ht="15">
      <c r="A27" s="1"/>
      <c r="B27" s="9" t="s">
        <v>303</v>
      </c>
      <c r="C27" s="25"/>
      <c r="D27" s="25"/>
      <c r="E27" s="1" t="s">
        <v>53</v>
      </c>
      <c r="F27" s="1"/>
      <c r="G27" s="15"/>
      <c r="H27" s="2"/>
      <c r="I27" s="2"/>
      <c r="J27" s="2"/>
      <c r="K27" s="2"/>
      <c r="L27" s="2"/>
      <c r="M27" s="2"/>
    </row>
    <row r="28" spans="1:13" ht="15">
      <c r="A28" s="1"/>
      <c r="B28" s="9" t="s">
        <v>304</v>
      </c>
      <c r="C28" s="9" t="s">
        <v>305</v>
      </c>
      <c r="D28" s="25"/>
      <c r="E28" s="1"/>
      <c r="F28" s="1"/>
      <c r="G28" s="16"/>
      <c r="H28" s="2"/>
      <c r="I28" s="2"/>
      <c r="J28" s="2"/>
      <c r="K28" s="2"/>
      <c r="L28" s="2"/>
      <c r="M28" s="2"/>
    </row>
    <row r="29" spans="1:13" ht="15">
      <c r="A29" s="1"/>
      <c r="B29" s="9" t="s">
        <v>306</v>
      </c>
      <c r="C29" s="25"/>
      <c r="D29" s="25"/>
      <c r="E29" s="1"/>
      <c r="F29" s="1"/>
      <c r="G29" s="16"/>
      <c r="H29" s="2"/>
      <c r="I29" s="2"/>
      <c r="J29" s="2"/>
      <c r="K29" s="2"/>
      <c r="L29" s="2"/>
      <c r="M29" s="2"/>
    </row>
    <row r="30" spans="1:13" ht="15">
      <c r="A30" s="1"/>
      <c r="B30" s="1"/>
      <c r="C30" s="1"/>
      <c r="D30" s="1"/>
      <c r="E30" s="1"/>
      <c r="F30" s="1"/>
      <c r="G30" s="1"/>
      <c r="H30" s="2"/>
      <c r="I30" s="2"/>
      <c r="J30" s="2"/>
      <c r="K30" s="2"/>
      <c r="L30" s="2"/>
      <c r="M30" s="2"/>
    </row>
    <row r="31" spans="1:13" ht="15">
      <c r="A31" s="1"/>
      <c r="B31" s="1"/>
      <c r="C31" s="1"/>
      <c r="D31" s="1"/>
      <c r="E31" s="1"/>
      <c r="F31" s="1"/>
      <c r="G31" s="1"/>
      <c r="H31" s="2"/>
      <c r="I31" s="2"/>
      <c r="J31" s="2"/>
      <c r="K31" s="2"/>
      <c r="L31" s="2"/>
      <c r="M31" s="2"/>
    </row>
    <row r="32" spans="1:13" ht="15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  <c r="L32" s="2"/>
      <c r="M32" s="2"/>
    </row>
    <row r="33" spans="1:13" ht="15">
      <c r="A33" s="1"/>
      <c r="B33" s="1"/>
      <c r="C33" s="1"/>
      <c r="D33" s="1"/>
      <c r="E33" s="1"/>
      <c r="F33" s="3" t="s">
        <v>32</v>
      </c>
      <c r="G33" s="19">
        <f>SUM(G24:G32)</f>
        <v>87709.01999999999</v>
      </c>
      <c r="H33" s="2"/>
      <c r="I33" s="2"/>
      <c r="J33" s="2"/>
      <c r="K33" s="2"/>
      <c r="L33" s="2"/>
      <c r="M33" s="2"/>
    </row>
    <row r="34" spans="1:13" ht="15">
      <c r="A34" s="1"/>
      <c r="B34" s="1"/>
      <c r="C34" s="1"/>
      <c r="D34" s="1"/>
      <c r="E34" s="1"/>
      <c r="F34" s="1"/>
      <c r="G34" s="1"/>
      <c r="H34" s="2"/>
      <c r="I34" s="2"/>
      <c r="J34" s="2"/>
      <c r="K34" s="2"/>
      <c r="L34" s="2"/>
      <c r="M34" s="2"/>
    </row>
    <row r="35" spans="8:13" ht="15">
      <c r="H35" s="2"/>
      <c r="I35" s="2"/>
      <c r="J35" s="2"/>
      <c r="K35" s="2"/>
      <c r="L35" s="2"/>
      <c r="M35" s="2"/>
    </row>
    <row r="36" ht="15">
      <c r="C36" t="s">
        <v>47</v>
      </c>
    </row>
    <row r="37" ht="15">
      <c r="C37" t="s">
        <v>32</v>
      </c>
    </row>
    <row r="38" ht="15">
      <c r="C38" t="s">
        <v>150</v>
      </c>
    </row>
    <row r="39" spans="5:8" ht="18.75">
      <c r="E39" s="46" t="s">
        <v>319</v>
      </c>
      <c r="F39" s="46"/>
      <c r="G39" s="46"/>
      <c r="H39" s="46"/>
    </row>
    <row r="40" spans="4:9" ht="18.75">
      <c r="D40" s="47">
        <v>5170.4</v>
      </c>
      <c r="F40" s="46" t="s">
        <v>163</v>
      </c>
      <c r="H40" s="46" t="s">
        <v>338</v>
      </c>
      <c r="I40" s="48"/>
    </row>
    <row r="41" spans="4:10" ht="15">
      <c r="D41" s="1" t="s">
        <v>48</v>
      </c>
      <c r="E41" s="1" t="s">
        <v>49</v>
      </c>
      <c r="F41" s="1"/>
      <c r="G41" s="1"/>
      <c r="H41" s="1" t="s">
        <v>50</v>
      </c>
      <c r="I41" s="1" t="s">
        <v>328</v>
      </c>
      <c r="J41" s="1"/>
    </row>
    <row r="42" spans="4:10" ht="18.75">
      <c r="D42" s="35" t="s">
        <v>318</v>
      </c>
      <c r="E42" s="36"/>
      <c r="F42" s="36"/>
      <c r="G42" s="37"/>
      <c r="H42" s="37" t="s">
        <v>53</v>
      </c>
      <c r="I42" s="6"/>
      <c r="J42" s="15">
        <f>C10</f>
        <v>68818.05</v>
      </c>
    </row>
    <row r="43" spans="4:11" ht="15">
      <c r="D43" s="1"/>
      <c r="E43" s="1"/>
      <c r="F43" s="1"/>
      <c r="G43" s="1"/>
      <c r="H43" s="1"/>
      <c r="I43" s="1"/>
      <c r="J43" s="1"/>
      <c r="K43" t="s">
        <v>54</v>
      </c>
    </row>
    <row r="44" spans="4:10" ht="18.75">
      <c r="D44" s="38" t="s">
        <v>3</v>
      </c>
      <c r="E44" s="39"/>
      <c r="F44" s="40"/>
      <c r="G44" s="40"/>
      <c r="H44" s="6" t="s">
        <v>53</v>
      </c>
      <c r="I44" s="6"/>
      <c r="J44" s="15">
        <f>F10</f>
        <v>78359.39</v>
      </c>
    </row>
    <row r="45" spans="4:10" ht="15">
      <c r="D45" s="41">
        <v>3</v>
      </c>
      <c r="E45" s="42"/>
      <c r="F45" s="42"/>
      <c r="G45" s="42"/>
      <c r="H45" s="1" t="s">
        <v>53</v>
      </c>
      <c r="I45" s="1"/>
      <c r="J45" s="1"/>
    </row>
    <row r="46" spans="4:11" ht="18.75">
      <c r="D46" s="38" t="s">
        <v>57</v>
      </c>
      <c r="E46" s="43"/>
      <c r="F46" s="44"/>
      <c r="G46" s="45"/>
      <c r="H46" s="7" t="s">
        <v>53</v>
      </c>
      <c r="I46" s="7"/>
      <c r="J46" s="19">
        <v>87709.02</v>
      </c>
      <c r="K46" s="20">
        <f>J46-G33</f>
        <v>0</v>
      </c>
    </row>
    <row r="47" spans="4:10" ht="15">
      <c r="D47" s="8"/>
      <c r="E47" s="49" t="s">
        <v>324</v>
      </c>
      <c r="F47" s="49"/>
      <c r="G47" s="49"/>
      <c r="H47" s="50"/>
      <c r="I47" s="3"/>
      <c r="J47" s="1">
        <f>H47*I47</f>
        <v>0</v>
      </c>
    </row>
    <row r="48" spans="4:10" ht="15">
      <c r="D48" s="8"/>
      <c r="E48" s="49" t="s">
        <v>303</v>
      </c>
      <c r="F48" s="49"/>
      <c r="G48" s="49"/>
      <c r="H48" s="51"/>
      <c r="I48" s="1"/>
      <c r="J48" s="15">
        <v>39036.52</v>
      </c>
    </row>
    <row r="49" spans="4:10" ht="15">
      <c r="D49" s="8"/>
      <c r="E49" s="49" t="s">
        <v>304</v>
      </c>
      <c r="F49" s="49" t="s">
        <v>305</v>
      </c>
      <c r="G49" s="49"/>
      <c r="H49" s="51" t="s">
        <v>325</v>
      </c>
      <c r="I49" s="1"/>
      <c r="J49" s="1"/>
    </row>
    <row r="50" spans="4:10" ht="15">
      <c r="D50" s="8"/>
      <c r="E50" s="49" t="s">
        <v>306</v>
      </c>
      <c r="F50" s="49"/>
      <c r="G50" s="49"/>
      <c r="H50" s="51" t="s">
        <v>326</v>
      </c>
      <c r="I50" s="1"/>
      <c r="J50" s="16"/>
    </row>
    <row r="51" spans="4:10" ht="15">
      <c r="D51" s="8"/>
      <c r="E51" s="9" t="s">
        <v>165</v>
      </c>
      <c r="F51" s="9" t="s">
        <v>166</v>
      </c>
      <c r="G51" s="9"/>
      <c r="H51" s="52">
        <v>1.68</v>
      </c>
      <c r="I51" s="1"/>
      <c r="J51" s="16">
        <f>D40*H51</f>
        <v>8686.271999999999</v>
      </c>
    </row>
    <row r="52" spans="4:10" ht="15">
      <c r="D52" s="8"/>
      <c r="E52" s="9" t="s">
        <v>167</v>
      </c>
      <c r="F52" s="9"/>
      <c r="G52" s="9"/>
      <c r="H52" s="52">
        <v>2.22</v>
      </c>
      <c r="I52" s="1"/>
      <c r="J52" s="16">
        <f>D40*H52</f>
        <v>11478.288</v>
      </c>
    </row>
    <row r="53" spans="4:10" ht="15">
      <c r="D53" s="8"/>
      <c r="E53" s="9" t="s">
        <v>168</v>
      </c>
      <c r="F53" s="9"/>
      <c r="G53" s="9"/>
      <c r="H53" s="52"/>
      <c r="I53" s="1"/>
      <c r="J53" s="16"/>
    </row>
    <row r="54" spans="4:10" ht="15">
      <c r="D54" s="8"/>
      <c r="E54" s="9" t="s">
        <v>169</v>
      </c>
      <c r="F54" s="9"/>
      <c r="G54" s="9"/>
      <c r="H54" s="52">
        <v>0.69</v>
      </c>
      <c r="I54" s="1"/>
      <c r="J54" s="16">
        <f>D40*H54</f>
        <v>3567.5759999999996</v>
      </c>
    </row>
    <row r="55" spans="4:10" ht="15">
      <c r="D55" s="8"/>
      <c r="E55" s="9" t="s">
        <v>170</v>
      </c>
      <c r="F55" s="9"/>
      <c r="G55" s="9"/>
      <c r="H55" s="52"/>
      <c r="I55" s="1"/>
      <c r="J55" s="16"/>
    </row>
    <row r="56" spans="4:10" ht="15">
      <c r="D56" s="8"/>
      <c r="E56" s="9" t="s">
        <v>171</v>
      </c>
      <c r="F56" s="9"/>
      <c r="G56" s="9"/>
      <c r="H56" s="52">
        <v>2</v>
      </c>
      <c r="I56" s="1"/>
      <c r="J56" s="16">
        <f>D40*H56</f>
        <v>10340.8</v>
      </c>
    </row>
    <row r="57" spans="4:10" ht="15">
      <c r="D57" s="8"/>
      <c r="E57" s="9" t="s">
        <v>172</v>
      </c>
      <c r="F57" s="9"/>
      <c r="G57" s="9" t="s">
        <v>173</v>
      </c>
      <c r="H57" s="52"/>
      <c r="I57" s="1"/>
      <c r="J57" s="16"/>
    </row>
    <row r="58" spans="4:10" ht="15">
      <c r="D58" s="8"/>
      <c r="E58" s="9" t="s">
        <v>169</v>
      </c>
      <c r="F58" s="9"/>
      <c r="G58" s="9"/>
      <c r="H58" s="52">
        <v>0.57</v>
      </c>
      <c r="I58" s="1"/>
      <c r="J58" s="16">
        <f>D40*H58</f>
        <v>2947.1279999999997</v>
      </c>
    </row>
    <row r="59" spans="4:10" ht="15">
      <c r="D59" s="8"/>
      <c r="E59" s="9" t="s">
        <v>174</v>
      </c>
      <c r="F59" s="9"/>
      <c r="G59" s="9"/>
      <c r="H59" s="52"/>
      <c r="I59" s="1"/>
      <c r="J59" s="16"/>
    </row>
    <row r="60" spans="4:10" ht="15">
      <c r="D60" s="8"/>
      <c r="E60" s="9" t="s">
        <v>175</v>
      </c>
      <c r="F60" s="9"/>
      <c r="G60" s="9"/>
      <c r="H60" s="52">
        <v>0.39</v>
      </c>
      <c r="I60" s="1"/>
      <c r="J60" s="16">
        <f>D40*H60</f>
        <v>2016.456</v>
      </c>
    </row>
    <row r="61" spans="4:10" ht="18.75">
      <c r="D61" s="31" t="s">
        <v>65</v>
      </c>
      <c r="E61" s="32"/>
      <c r="F61" s="32"/>
      <c r="G61" s="33" t="s">
        <v>314</v>
      </c>
      <c r="H61" s="33"/>
      <c r="I61" s="7">
        <v>5.76</v>
      </c>
      <c r="J61" s="16">
        <f>D40*I61</f>
        <v>29781.503999999997</v>
      </c>
    </row>
    <row r="62" spans="4:10" ht="18.75">
      <c r="D62" s="31"/>
      <c r="E62" s="32"/>
      <c r="F62" s="32"/>
      <c r="G62" s="33" t="s">
        <v>147</v>
      </c>
      <c r="H62" s="53" t="s">
        <v>327</v>
      </c>
      <c r="I62" s="6"/>
      <c r="J62" s="15">
        <f>J44-J48</f>
        <v>39322.87</v>
      </c>
    </row>
    <row r="63" spans="4:10" ht="15">
      <c r="D63" s="30" t="s">
        <v>317</v>
      </c>
      <c r="E63" s="30"/>
      <c r="F63" s="30"/>
      <c r="G63" s="30"/>
      <c r="H63" s="30"/>
      <c r="I63" s="30"/>
      <c r="J63" s="26"/>
    </row>
    <row r="64" spans="4:10" ht="15">
      <c r="D64" s="1" t="s">
        <v>339</v>
      </c>
      <c r="E64" s="1" t="s">
        <v>340</v>
      </c>
      <c r="F64" s="1"/>
      <c r="G64" s="1"/>
      <c r="H64" s="1"/>
      <c r="I64" s="1"/>
      <c r="J64" s="1">
        <v>48672.5</v>
      </c>
    </row>
    <row r="65" spans="4:10" ht="15">
      <c r="D65" s="1"/>
      <c r="E65" s="1"/>
      <c r="F65" s="26"/>
      <c r="G65" s="26"/>
      <c r="H65" s="26"/>
      <c r="I65" s="26"/>
      <c r="J65" s="26"/>
    </row>
    <row r="66" spans="4:10" ht="15">
      <c r="D66" s="1"/>
      <c r="E66" s="1"/>
      <c r="F66" s="1"/>
      <c r="G66" s="1"/>
      <c r="H66" s="1"/>
      <c r="I66" s="10"/>
      <c r="J66" s="15">
        <v>0</v>
      </c>
    </row>
    <row r="67" spans="4:11" ht="15">
      <c r="D67" s="1" t="s">
        <v>276</v>
      </c>
      <c r="E67" s="1" t="s">
        <v>68</v>
      </c>
      <c r="F67" s="1"/>
      <c r="G67" s="1"/>
      <c r="H67" s="1"/>
      <c r="I67" s="10"/>
      <c r="J67" s="15">
        <v>36486.43</v>
      </c>
      <c r="K67" s="23"/>
    </row>
    <row r="68" spans="4:11" ht="15">
      <c r="D68" s="1"/>
      <c r="E68" s="1" t="s">
        <v>274</v>
      </c>
      <c r="F68" s="1"/>
      <c r="G68" s="1"/>
      <c r="H68" s="1" t="s">
        <v>53</v>
      </c>
      <c r="I68" s="10"/>
      <c r="J68" s="16">
        <v>68076.93</v>
      </c>
      <c r="K68" s="23"/>
    </row>
    <row r="69" spans="4:11" ht="15">
      <c r="D69" s="1"/>
      <c r="E69" s="1" t="s">
        <v>70</v>
      </c>
      <c r="F69" s="1"/>
      <c r="G69" s="1"/>
      <c r="H69" s="1" t="s">
        <v>53</v>
      </c>
      <c r="I69" s="10"/>
      <c r="J69" s="1"/>
      <c r="K69" s="2"/>
    </row>
    <row r="70" spans="4:14" ht="15">
      <c r="D70" s="1"/>
      <c r="E70" s="1"/>
      <c r="F70" s="1"/>
      <c r="G70" s="1"/>
      <c r="H70" s="1" t="s">
        <v>53</v>
      </c>
      <c r="I70" s="10"/>
      <c r="J70" s="1"/>
      <c r="N70" s="24"/>
    </row>
    <row r="71" spans="4:14" ht="15">
      <c r="D71" s="1"/>
      <c r="E71" s="1" t="s">
        <v>71</v>
      </c>
      <c r="F71" s="1"/>
      <c r="G71" s="1"/>
      <c r="H71" s="1" t="s">
        <v>53</v>
      </c>
      <c r="I71" s="10"/>
      <c r="J71" s="1"/>
      <c r="N71" s="24"/>
    </row>
    <row r="72" spans="4:11" ht="15">
      <c r="D72" s="3"/>
      <c r="E72" s="3" t="s">
        <v>275</v>
      </c>
      <c r="F72" s="3"/>
      <c r="G72" s="3"/>
      <c r="H72" s="3" t="s">
        <v>53</v>
      </c>
      <c r="I72" s="21"/>
      <c r="J72" s="19">
        <f>J68+J44-J46</f>
        <v>58727.3</v>
      </c>
      <c r="K72" s="24"/>
    </row>
    <row r="73" spans="6:10" ht="15">
      <c r="F73" t="s">
        <v>73</v>
      </c>
      <c r="J73" s="24"/>
    </row>
    <row r="74" ht="15.75" thickBot="1">
      <c r="F74" t="s">
        <v>74</v>
      </c>
    </row>
    <row r="75" spans="4:10" ht="15.75" thickBot="1">
      <c r="D75" s="27" t="s">
        <v>68</v>
      </c>
      <c r="E75" s="28"/>
      <c r="F75" s="28"/>
      <c r="G75" s="28" t="s">
        <v>315</v>
      </c>
      <c r="H75" s="28"/>
      <c r="I75" s="29" t="s">
        <v>316</v>
      </c>
      <c r="J75" s="11"/>
    </row>
    <row r="76" spans="4:10" ht="15">
      <c r="D76" s="13" t="s">
        <v>144</v>
      </c>
      <c r="E76" s="13" t="s">
        <v>145</v>
      </c>
      <c r="F76" s="13" t="s">
        <v>146</v>
      </c>
      <c r="G76" s="13"/>
      <c r="H76" s="13" t="s">
        <v>147</v>
      </c>
      <c r="I76" s="13"/>
      <c r="J76" s="13" t="s">
        <v>149</v>
      </c>
    </row>
    <row r="77" spans="4:10" ht="15" hidden="1">
      <c r="D77" s="1" t="s">
        <v>148</v>
      </c>
      <c r="E77" s="1"/>
      <c r="F77" s="1">
        <v>7324.65</v>
      </c>
      <c r="G77" s="1"/>
      <c r="H77" s="1">
        <v>3982.06</v>
      </c>
      <c r="I77" s="1"/>
      <c r="J77" s="1">
        <v>3342.59</v>
      </c>
    </row>
    <row r="78" spans="4:10" ht="15" hidden="1">
      <c r="D78" s="1" t="s">
        <v>160</v>
      </c>
      <c r="E78" s="1">
        <v>3342.59</v>
      </c>
      <c r="F78" s="1">
        <v>7324.65</v>
      </c>
      <c r="G78" s="1"/>
      <c r="H78" s="1">
        <v>5900.2</v>
      </c>
      <c r="I78" s="1"/>
      <c r="J78" s="1">
        <v>4767.04</v>
      </c>
    </row>
    <row r="79" spans="4:10" ht="15" hidden="1">
      <c r="D79" s="1" t="s">
        <v>179</v>
      </c>
      <c r="E79" s="1">
        <v>4767.04</v>
      </c>
      <c r="F79" s="1">
        <v>7421.55</v>
      </c>
      <c r="G79" s="1"/>
      <c r="H79" s="1">
        <v>6348.88</v>
      </c>
      <c r="I79" s="1"/>
      <c r="J79" s="1">
        <v>5839.71</v>
      </c>
    </row>
    <row r="80" spans="4:10" ht="15" hidden="1">
      <c r="D80" s="1" t="s">
        <v>198</v>
      </c>
      <c r="E80" s="1">
        <v>5839.71</v>
      </c>
      <c r="F80" s="1">
        <v>7421.55</v>
      </c>
      <c r="G80" s="1"/>
      <c r="H80" s="1">
        <v>7117.64</v>
      </c>
      <c r="I80" s="1"/>
      <c r="J80" s="1">
        <v>6143.42</v>
      </c>
    </row>
    <row r="81" spans="4:10" ht="15" hidden="1">
      <c r="D81" s="1" t="s">
        <v>201</v>
      </c>
      <c r="E81" s="1">
        <v>6143.42</v>
      </c>
      <c r="F81" s="1">
        <v>7421.55</v>
      </c>
      <c r="G81" s="1"/>
      <c r="H81" s="1">
        <v>7062.57</v>
      </c>
      <c r="I81" s="1"/>
      <c r="J81" s="1">
        <v>6502.4</v>
      </c>
    </row>
    <row r="82" spans="4:10" ht="15" hidden="1">
      <c r="D82" s="1" t="s">
        <v>209</v>
      </c>
      <c r="E82" s="1">
        <v>6502.4</v>
      </c>
      <c r="F82" s="1">
        <v>7421.55</v>
      </c>
      <c r="G82" s="1"/>
      <c r="H82" s="1">
        <v>6647.99</v>
      </c>
      <c r="I82" s="1"/>
      <c r="J82" s="1">
        <v>7275.97</v>
      </c>
    </row>
    <row r="83" spans="4:10" ht="15" hidden="1">
      <c r="D83" s="1" t="s">
        <v>222</v>
      </c>
      <c r="E83" s="1">
        <v>7275.97</v>
      </c>
      <c r="F83" s="1">
        <v>7421.56</v>
      </c>
      <c r="G83" s="1"/>
      <c r="H83" s="1">
        <v>6434.89</v>
      </c>
      <c r="I83" s="1"/>
      <c r="J83" s="1">
        <v>8262.64</v>
      </c>
    </row>
    <row r="84" spans="4:10" ht="15" hidden="1">
      <c r="D84" s="1" t="s">
        <v>230</v>
      </c>
      <c r="E84" s="1">
        <v>8262.64</v>
      </c>
      <c r="F84" s="1">
        <v>7420.85</v>
      </c>
      <c r="G84" s="1"/>
      <c r="H84" s="1">
        <v>6633.19</v>
      </c>
      <c r="I84" s="1"/>
      <c r="J84" s="1">
        <v>9050.1</v>
      </c>
    </row>
    <row r="85" spans="4:10" ht="15" hidden="1">
      <c r="D85" s="1" t="s">
        <v>240</v>
      </c>
      <c r="E85" s="1">
        <v>9050.1</v>
      </c>
      <c r="F85" s="1">
        <v>7420.65</v>
      </c>
      <c r="G85" s="1"/>
      <c r="H85" s="1">
        <v>8471.19</v>
      </c>
      <c r="I85" s="1"/>
      <c r="J85" s="1">
        <v>7999.56</v>
      </c>
    </row>
    <row r="86" spans="4:10" ht="15" hidden="1">
      <c r="D86" s="1" t="s">
        <v>246</v>
      </c>
      <c r="E86" s="1">
        <v>7999.56</v>
      </c>
      <c r="F86" s="1">
        <v>7420.65</v>
      </c>
      <c r="G86" s="1"/>
      <c r="H86" s="1">
        <v>6651.75</v>
      </c>
      <c r="I86" s="1"/>
      <c r="J86" s="1">
        <v>8768.46</v>
      </c>
    </row>
    <row r="87" spans="4:10" ht="15" hidden="1">
      <c r="D87" s="9" t="s">
        <v>254</v>
      </c>
      <c r="E87" s="9">
        <v>8768.46</v>
      </c>
      <c r="F87" s="9">
        <v>7420.64</v>
      </c>
      <c r="G87" s="1"/>
      <c r="H87" s="1">
        <v>7268.25</v>
      </c>
      <c r="I87" s="1"/>
      <c r="J87" s="9">
        <v>8920.85</v>
      </c>
    </row>
    <row r="88" spans="4:10" ht="15" hidden="1">
      <c r="D88" s="1" t="s">
        <v>257</v>
      </c>
      <c r="E88" s="1">
        <v>8920.85</v>
      </c>
      <c r="F88" s="1">
        <v>7420.65</v>
      </c>
      <c r="G88" s="1"/>
      <c r="H88" s="1">
        <v>7509.09</v>
      </c>
      <c r="I88" s="1"/>
      <c r="J88" s="1">
        <v>8832.41</v>
      </c>
    </row>
    <row r="89" spans="4:10" ht="15" hidden="1">
      <c r="D89" s="1" t="s">
        <v>261</v>
      </c>
      <c r="E89" s="1">
        <v>8832.41</v>
      </c>
      <c r="F89" s="1">
        <v>7420.64</v>
      </c>
      <c r="G89" s="1"/>
      <c r="H89" s="1">
        <v>8983.19</v>
      </c>
      <c r="I89" s="1"/>
      <c r="J89" s="1">
        <v>7269.86</v>
      </c>
    </row>
    <row r="90" spans="4:10" ht="15">
      <c r="D90" s="15" t="s">
        <v>265</v>
      </c>
      <c r="E90" s="15">
        <f>J89</f>
        <v>7269.86</v>
      </c>
      <c r="F90" s="15">
        <v>7420.65</v>
      </c>
      <c r="G90" s="15"/>
      <c r="H90" s="15">
        <v>6006.87</v>
      </c>
      <c r="I90" s="15"/>
      <c r="J90" s="15">
        <f>E90+F90-H90</f>
        <v>8683.64</v>
      </c>
    </row>
    <row r="91" spans="4:10" ht="15">
      <c r="D91" s="1" t="s">
        <v>271</v>
      </c>
      <c r="E91" s="1">
        <v>8683.64</v>
      </c>
      <c r="F91" s="1">
        <v>7420.65</v>
      </c>
      <c r="G91" s="1"/>
      <c r="H91" s="15">
        <v>7956.47</v>
      </c>
      <c r="I91" s="1"/>
      <c r="J91" s="1">
        <v>8147.82</v>
      </c>
    </row>
    <row r="92" spans="4:10" ht="15">
      <c r="D92" s="1" t="s">
        <v>281</v>
      </c>
      <c r="E92" s="1">
        <v>8147.82</v>
      </c>
      <c r="F92" s="1">
        <v>7420.64</v>
      </c>
      <c r="G92" s="1"/>
      <c r="H92" s="15">
        <v>7274.76</v>
      </c>
      <c r="I92" s="1"/>
      <c r="J92" s="1">
        <v>8293.7</v>
      </c>
    </row>
    <row r="93" spans="4:10" ht="15">
      <c r="D93" s="1" t="s">
        <v>282</v>
      </c>
      <c r="E93" s="1">
        <v>8293.7</v>
      </c>
      <c r="F93" s="1">
        <v>7420.66</v>
      </c>
      <c r="G93" s="1"/>
      <c r="H93" s="15">
        <v>6820.73</v>
      </c>
      <c r="I93" s="1"/>
      <c r="J93" s="1">
        <v>8893.63</v>
      </c>
    </row>
    <row r="94" spans="4:10" ht="15">
      <c r="D94" s="1" t="s">
        <v>289</v>
      </c>
      <c r="E94" s="1">
        <v>8893.63</v>
      </c>
      <c r="F94" s="1">
        <v>7420.66</v>
      </c>
      <c r="G94" s="1"/>
      <c r="H94" s="15">
        <v>7443.29</v>
      </c>
      <c r="I94" s="1"/>
      <c r="J94" s="1">
        <v>8870.54</v>
      </c>
    </row>
    <row r="95" spans="4:10" ht="15">
      <c r="D95" s="1" t="s">
        <v>295</v>
      </c>
      <c r="E95" s="1">
        <v>8870.54</v>
      </c>
      <c r="F95" s="1">
        <v>7420.22</v>
      </c>
      <c r="G95" s="1"/>
      <c r="H95" s="15">
        <v>5933.63</v>
      </c>
      <c r="I95" s="1"/>
      <c r="J95" s="1">
        <v>10357.13</v>
      </c>
    </row>
    <row r="96" spans="4:10" ht="15">
      <c r="D96" s="1" t="s">
        <v>307</v>
      </c>
      <c r="E96" s="1">
        <v>10357.13</v>
      </c>
      <c r="F96" s="1">
        <v>7420.21</v>
      </c>
      <c r="G96" s="1"/>
      <c r="H96" s="15">
        <v>7893.44</v>
      </c>
      <c r="I96" s="1"/>
      <c r="J96" s="1">
        <v>9883.9</v>
      </c>
    </row>
    <row r="97" spans="4:10" ht="15">
      <c r="D97" s="1" t="s">
        <v>323</v>
      </c>
      <c r="E97" s="1">
        <v>9883.9</v>
      </c>
      <c r="F97" s="1">
        <v>7420.2</v>
      </c>
      <c r="G97" s="1"/>
      <c r="H97" s="15">
        <v>7754.82</v>
      </c>
      <c r="I97" s="1"/>
      <c r="J97" s="1">
        <v>9549.28</v>
      </c>
    </row>
    <row r="98" spans="4:10" ht="15">
      <c r="D98" s="1" t="s">
        <v>329</v>
      </c>
      <c r="E98" s="1">
        <v>9549.28</v>
      </c>
      <c r="F98" s="1">
        <v>7420.21</v>
      </c>
      <c r="G98" s="1"/>
      <c r="H98" s="15">
        <v>6358.23</v>
      </c>
      <c r="I98" s="1"/>
      <c r="J98" s="1">
        <v>10611.26</v>
      </c>
    </row>
    <row r="99" spans="4:10" ht="15">
      <c r="D99" s="1" t="s">
        <v>333</v>
      </c>
      <c r="E99" s="1">
        <v>10611.26</v>
      </c>
      <c r="F99" s="1">
        <v>7420.2</v>
      </c>
      <c r="G99" s="1"/>
      <c r="H99" s="15">
        <v>7496.97</v>
      </c>
      <c r="I99" s="1"/>
      <c r="J99" s="1">
        <v>10534.49</v>
      </c>
    </row>
    <row r="100" spans="4:10" ht="15">
      <c r="D100" s="1" t="s">
        <v>336</v>
      </c>
      <c r="E100" s="1">
        <v>10534.49</v>
      </c>
      <c r="F100" s="1">
        <v>7420.2</v>
      </c>
      <c r="G100" s="1"/>
      <c r="H100" s="15">
        <v>7480.77</v>
      </c>
      <c r="I100" s="1"/>
      <c r="J100" s="1"/>
    </row>
    <row r="101" spans="4:10" ht="15">
      <c r="D101" s="1" t="s">
        <v>339</v>
      </c>
      <c r="E101" s="1">
        <v>10473.92</v>
      </c>
      <c r="F101" s="1">
        <v>7420.21</v>
      </c>
      <c r="G101" s="1"/>
      <c r="H101" s="15">
        <v>7390.64</v>
      </c>
      <c r="I101" s="1"/>
      <c r="J101" s="1">
        <v>10503.49</v>
      </c>
    </row>
    <row r="102" ht="16.5" customHeight="1">
      <c r="H102">
        <f>SUM(H77:H101)</f>
        <v>174821.51</v>
      </c>
    </row>
  </sheetData>
  <sheetProtection/>
  <printOptions/>
  <pageMargins left="0.7" right="0.7" top="0.26" bottom="0.16" header="0.3" footer="0.3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N85"/>
  <sheetViews>
    <sheetView zoomScalePageLayoutView="0" workbookViewId="0" topLeftCell="A34">
      <selection activeCell="G80" activeCellId="2" sqref="K47 J54 G80:H80"/>
    </sheetView>
  </sheetViews>
  <sheetFormatPr defaultColWidth="9.140625" defaultRowHeight="15"/>
  <cols>
    <col min="1" max="1" width="9.7109375" style="0" customWidth="1"/>
    <col min="2" max="2" width="12.140625" style="0" customWidth="1"/>
    <col min="3" max="3" width="14.57421875" style="0" customWidth="1"/>
    <col min="7" max="7" width="16.7109375" style="0" customWidth="1"/>
    <col min="10" max="10" width="11.140625" style="0" customWidth="1"/>
    <col min="11" max="11" width="11.28125" style="0" customWidth="1"/>
    <col min="12" max="13" width="6.8515625" style="0" customWidth="1"/>
    <col min="14" max="14" width="14.7109375" style="0" customWidth="1"/>
    <col min="15" max="17" width="6.8515625" style="0" customWidth="1"/>
  </cols>
  <sheetData>
    <row r="2" spans="2:4" ht="15">
      <c r="B2" t="s">
        <v>75</v>
      </c>
      <c r="D2" t="s">
        <v>341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266</v>
      </c>
      <c r="B8" s="15">
        <v>22069.99</v>
      </c>
      <c r="C8" s="15">
        <v>0</v>
      </c>
      <c r="D8" s="15">
        <v>103.63</v>
      </c>
      <c r="E8" s="1"/>
      <c r="F8" s="15">
        <f>D8</f>
        <v>103.63</v>
      </c>
      <c r="G8" s="15">
        <f>C8-D8+B8</f>
        <v>21966.36</v>
      </c>
      <c r="H8" s="1"/>
    </row>
    <row r="9" spans="1:8" ht="15">
      <c r="A9" s="1" t="s">
        <v>12</v>
      </c>
      <c r="B9" s="15">
        <v>74334.4</v>
      </c>
      <c r="C9" s="15">
        <v>68818.06</v>
      </c>
      <c r="D9" s="15">
        <v>55084.43</v>
      </c>
      <c r="E9" s="1"/>
      <c r="F9" s="15">
        <f>D9</f>
        <v>55084.43</v>
      </c>
      <c r="G9" s="15">
        <f>C9-D9+B9</f>
        <v>88068.03</v>
      </c>
      <c r="H9" s="1"/>
    </row>
    <row r="10" spans="1:8" ht="15">
      <c r="A10" s="1" t="s">
        <v>13</v>
      </c>
      <c r="B10" s="1"/>
      <c r="C10" s="15">
        <f>SUM(C8:C9)</f>
        <v>68818.06</v>
      </c>
      <c r="D10" s="1"/>
      <c r="E10" s="1"/>
      <c r="F10" s="15">
        <f>SUM(F8:F9)</f>
        <v>55188.06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268</v>
      </c>
      <c r="E15" s="1"/>
      <c r="F15" s="1"/>
      <c r="G15" s="1"/>
      <c r="H15" s="2"/>
      <c r="I15" s="2"/>
      <c r="J15" s="2"/>
      <c r="K15" s="2"/>
      <c r="L15" s="2"/>
      <c r="M15" s="2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311</v>
      </c>
      <c r="G16" s="1" t="s">
        <v>21</v>
      </c>
      <c r="H16" s="2"/>
      <c r="I16" s="2"/>
      <c r="J16" s="2"/>
      <c r="K16" s="2"/>
      <c r="L16" s="2"/>
      <c r="M16" s="2"/>
    </row>
    <row r="17" spans="1:13" ht="15">
      <c r="A17" s="1"/>
      <c r="B17" s="6" t="s">
        <v>301</v>
      </c>
      <c r="C17" s="6"/>
      <c r="D17" s="1"/>
      <c r="E17" s="1" t="s">
        <v>310</v>
      </c>
      <c r="F17" s="1">
        <v>5.76</v>
      </c>
      <c r="G17" s="1"/>
      <c r="H17" s="2"/>
      <c r="I17" s="2"/>
      <c r="J17" s="2"/>
      <c r="K17" s="2"/>
      <c r="L17" s="2"/>
      <c r="M17" s="2"/>
    </row>
    <row r="18" spans="1:13" ht="15">
      <c r="A18" s="1" t="s">
        <v>342</v>
      </c>
      <c r="B18" s="1" t="s">
        <v>343</v>
      </c>
      <c r="C18" s="1"/>
      <c r="D18" s="1"/>
      <c r="E18" s="1"/>
      <c r="F18" s="1"/>
      <c r="G18" s="1">
        <v>40024.48</v>
      </c>
      <c r="H18" s="2"/>
      <c r="I18" s="2"/>
      <c r="J18" s="2"/>
      <c r="K18" s="2"/>
      <c r="L18" s="2"/>
      <c r="M18" s="2"/>
    </row>
    <row r="19" spans="1:13" ht="15">
      <c r="A19" s="1"/>
      <c r="B19" s="1"/>
      <c r="C19" s="1"/>
      <c r="D19" s="1"/>
      <c r="E19" s="1"/>
      <c r="F19" s="1"/>
      <c r="G19" s="1"/>
      <c r="H19" s="2"/>
      <c r="I19" s="2"/>
      <c r="J19" s="2"/>
      <c r="K19" s="2"/>
      <c r="L19" s="2"/>
      <c r="M19" s="2"/>
    </row>
    <row r="20" spans="1:13" ht="15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</row>
    <row r="21" spans="1:13" ht="15">
      <c r="A21" s="1"/>
      <c r="B21" s="1"/>
      <c r="C21" s="1"/>
      <c r="D21" s="1"/>
      <c r="E21" s="1"/>
      <c r="F21" s="1" t="s">
        <v>32</v>
      </c>
      <c r="G21" s="15">
        <f>SUM(G18:G20)</f>
        <v>40024.48</v>
      </c>
      <c r="H21" s="2"/>
      <c r="I21" s="2"/>
      <c r="J21" s="2"/>
      <c r="K21" s="2"/>
      <c r="L21" s="2"/>
      <c r="M21" s="2"/>
    </row>
    <row r="22" spans="1:13" ht="15">
      <c r="A22" s="1"/>
      <c r="B22" s="1"/>
      <c r="C22" s="1"/>
      <c r="D22" s="1"/>
      <c r="E22" s="1"/>
      <c r="F22" s="1"/>
      <c r="G22" s="1"/>
      <c r="H22" s="2"/>
      <c r="I22" s="2"/>
      <c r="J22" s="2"/>
      <c r="K22" s="2"/>
      <c r="L22" s="2"/>
      <c r="M22" s="2"/>
    </row>
    <row r="23" spans="1:13" ht="15">
      <c r="A23" s="1"/>
      <c r="B23" s="9" t="s">
        <v>302</v>
      </c>
      <c r="C23" s="25"/>
      <c r="D23" s="25"/>
      <c r="E23" s="1">
        <v>5170.4</v>
      </c>
      <c r="F23" s="1">
        <v>7.55</v>
      </c>
      <c r="G23" s="16">
        <f>E23*F23</f>
        <v>39036.52</v>
      </c>
      <c r="H23" s="2"/>
      <c r="I23" s="2"/>
      <c r="J23" s="2"/>
      <c r="K23" s="2"/>
      <c r="L23" s="23"/>
      <c r="M23" s="2"/>
    </row>
    <row r="24" spans="1:13" ht="15">
      <c r="A24" s="1"/>
      <c r="B24" s="9" t="s">
        <v>303</v>
      </c>
      <c r="C24" s="25"/>
      <c r="D24" s="25"/>
      <c r="E24" s="1" t="s">
        <v>53</v>
      </c>
      <c r="F24" s="1"/>
      <c r="G24" s="15"/>
      <c r="H24" s="2"/>
      <c r="I24" s="2"/>
      <c r="J24" s="2"/>
      <c r="K24" s="2"/>
      <c r="L24" s="2"/>
      <c r="M24" s="2"/>
    </row>
    <row r="25" spans="1:13" ht="15">
      <c r="A25" s="1"/>
      <c r="B25" s="9" t="s">
        <v>304</v>
      </c>
      <c r="C25" s="9" t="s">
        <v>305</v>
      </c>
      <c r="D25" s="25"/>
      <c r="E25" s="1"/>
      <c r="F25" s="1"/>
      <c r="G25" s="16"/>
      <c r="H25" s="2"/>
      <c r="I25" s="2"/>
      <c r="J25" s="2"/>
      <c r="K25" s="2"/>
      <c r="L25" s="2"/>
      <c r="M25" s="2"/>
    </row>
    <row r="26" spans="1:13" ht="15">
      <c r="A26" s="1"/>
      <c r="B26" s="9" t="s">
        <v>306</v>
      </c>
      <c r="C26" s="25"/>
      <c r="D26" s="25"/>
      <c r="E26" s="1"/>
      <c r="F26" s="1"/>
      <c r="G26" s="16"/>
      <c r="H26" s="2"/>
      <c r="I26" s="2"/>
      <c r="J26" s="2"/>
      <c r="K26" s="2"/>
      <c r="L26" s="2"/>
      <c r="M26" s="2"/>
    </row>
    <row r="27" spans="1:13" ht="1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</row>
    <row r="28" spans="1:13" ht="15">
      <c r="A28" s="1"/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</row>
    <row r="29" spans="1:13" ht="15">
      <c r="A29" s="1"/>
      <c r="B29" s="1"/>
      <c r="C29" s="1"/>
      <c r="D29" s="1"/>
      <c r="E29" s="1"/>
      <c r="F29" s="3" t="s">
        <v>32</v>
      </c>
      <c r="G29" s="19">
        <f>SUM(G21:G28)</f>
        <v>79061</v>
      </c>
      <c r="H29" s="2"/>
      <c r="I29" s="2"/>
      <c r="J29" s="2"/>
      <c r="K29" s="2"/>
      <c r="L29" s="2"/>
      <c r="M29" s="2"/>
    </row>
    <row r="30" spans="8:13" ht="15">
      <c r="H30" s="2"/>
      <c r="I30" s="2"/>
      <c r="J30" s="2"/>
      <c r="K30" s="2"/>
      <c r="L30" s="2"/>
      <c r="M30" s="2"/>
    </row>
    <row r="31" ht="15">
      <c r="C31" t="s">
        <v>47</v>
      </c>
    </row>
    <row r="32" ht="15">
      <c r="C32" t="s">
        <v>32</v>
      </c>
    </row>
    <row r="33" spans="5:8" ht="18.75">
      <c r="E33" s="46" t="s">
        <v>319</v>
      </c>
      <c r="F33" s="46"/>
      <c r="G33" s="46"/>
      <c r="H33" s="46"/>
    </row>
    <row r="34" spans="4:9" ht="18.75">
      <c r="D34" s="47">
        <v>5170.4</v>
      </c>
      <c r="F34" s="46" t="s">
        <v>163</v>
      </c>
      <c r="H34" s="46" t="s">
        <v>341</v>
      </c>
      <c r="I34" s="48"/>
    </row>
    <row r="35" spans="4:10" ht="15">
      <c r="D35" s="1" t="s">
        <v>48</v>
      </c>
      <c r="E35" s="1" t="s">
        <v>49</v>
      </c>
      <c r="F35" s="1"/>
      <c r="G35" s="1"/>
      <c r="H35" s="1" t="s">
        <v>50</v>
      </c>
      <c r="I35" s="1" t="s">
        <v>328</v>
      </c>
      <c r="J35" s="1"/>
    </row>
    <row r="36" spans="4:10" ht="18.75">
      <c r="D36" s="35" t="s">
        <v>318</v>
      </c>
      <c r="E36" s="36"/>
      <c r="F36" s="36"/>
      <c r="G36" s="37"/>
      <c r="H36" s="37" t="s">
        <v>53</v>
      </c>
      <c r="I36" s="6"/>
      <c r="J36" s="15">
        <f>C10</f>
        <v>68818.06</v>
      </c>
    </row>
    <row r="37" spans="4:11" ht="15">
      <c r="D37" s="1"/>
      <c r="E37" s="1"/>
      <c r="F37" s="1"/>
      <c r="G37" s="1"/>
      <c r="H37" s="1"/>
      <c r="I37" s="1"/>
      <c r="J37" s="1"/>
      <c r="K37" t="s">
        <v>54</v>
      </c>
    </row>
    <row r="38" spans="4:10" ht="18.75">
      <c r="D38" s="38" t="s">
        <v>3</v>
      </c>
      <c r="E38" s="39"/>
      <c r="F38" s="40"/>
      <c r="G38" s="40"/>
      <c r="H38" s="6" t="s">
        <v>53</v>
      </c>
      <c r="I38" s="6"/>
      <c r="J38" s="15">
        <v>55188.06</v>
      </c>
    </row>
    <row r="39" spans="4:10" ht="15">
      <c r="D39" s="41">
        <v>3</v>
      </c>
      <c r="E39" s="42"/>
      <c r="F39" s="42"/>
      <c r="G39" s="42"/>
      <c r="H39" s="1" t="s">
        <v>53</v>
      </c>
      <c r="I39" s="1"/>
      <c r="J39" s="1"/>
    </row>
    <row r="40" spans="4:11" ht="18.75">
      <c r="D40" s="38" t="s">
        <v>57</v>
      </c>
      <c r="E40" s="43"/>
      <c r="F40" s="44"/>
      <c r="G40" s="45"/>
      <c r="H40" s="7" t="s">
        <v>53</v>
      </c>
      <c r="I40" s="7"/>
      <c r="J40" s="19">
        <v>79061</v>
      </c>
      <c r="K40" s="20">
        <f>J40-G29</f>
        <v>0</v>
      </c>
    </row>
    <row r="41" spans="4:10" ht="15">
      <c r="D41" s="8"/>
      <c r="E41" s="49" t="s">
        <v>324</v>
      </c>
      <c r="F41" s="49"/>
      <c r="G41" s="49"/>
      <c r="H41" s="50"/>
      <c r="I41" s="3"/>
      <c r="J41" s="1">
        <f>H41*I41</f>
        <v>0</v>
      </c>
    </row>
    <row r="42" spans="4:10" ht="15">
      <c r="D42" s="8"/>
      <c r="E42" s="49" t="s">
        <v>303</v>
      </c>
      <c r="F42" s="49"/>
      <c r="G42" s="49"/>
      <c r="H42" s="51"/>
      <c r="I42" s="1"/>
      <c r="J42" s="15">
        <v>39036.52</v>
      </c>
    </row>
    <row r="43" spans="4:10" ht="15">
      <c r="D43" s="8"/>
      <c r="E43" s="49" t="s">
        <v>304</v>
      </c>
      <c r="F43" s="49" t="s">
        <v>305</v>
      </c>
      <c r="G43" s="49"/>
      <c r="H43" s="51" t="s">
        <v>325</v>
      </c>
      <c r="I43" s="1"/>
      <c r="J43" s="1"/>
    </row>
    <row r="44" spans="4:10" ht="15">
      <c r="D44" s="8"/>
      <c r="E44" s="49" t="s">
        <v>306</v>
      </c>
      <c r="F44" s="49"/>
      <c r="G44" s="49"/>
      <c r="H44" s="51" t="s">
        <v>326</v>
      </c>
      <c r="I44" s="1"/>
      <c r="J44" s="16"/>
    </row>
    <row r="45" spans="4:10" ht="15">
      <c r="D45" s="8"/>
      <c r="E45" s="9" t="s">
        <v>165</v>
      </c>
      <c r="F45" s="9" t="s">
        <v>166</v>
      </c>
      <c r="G45" s="9"/>
      <c r="H45" s="52">
        <v>1.68</v>
      </c>
      <c r="I45" s="1"/>
      <c r="J45" s="16">
        <f>D34*H45</f>
        <v>8686.271999999999</v>
      </c>
    </row>
    <row r="46" spans="4:10" ht="15">
      <c r="D46" s="8"/>
      <c r="E46" s="9" t="s">
        <v>167</v>
      </c>
      <c r="F46" s="9"/>
      <c r="G46" s="9"/>
      <c r="H46" s="52">
        <v>2.22</v>
      </c>
      <c r="I46" s="1"/>
      <c r="J46" s="16">
        <f>D34*H46</f>
        <v>11478.288</v>
      </c>
    </row>
    <row r="47" spans="4:10" ht="15">
      <c r="D47" s="8"/>
      <c r="E47" s="9" t="s">
        <v>168</v>
      </c>
      <c r="F47" s="9"/>
      <c r="G47" s="9"/>
      <c r="H47" s="52"/>
      <c r="I47" s="1"/>
      <c r="J47" s="16"/>
    </row>
    <row r="48" spans="4:10" ht="15">
      <c r="D48" s="8"/>
      <c r="E48" s="9" t="s">
        <v>169</v>
      </c>
      <c r="F48" s="9"/>
      <c r="G48" s="9"/>
      <c r="H48" s="52">
        <v>0.69</v>
      </c>
      <c r="I48" s="1"/>
      <c r="J48" s="16">
        <f>D34*H48</f>
        <v>3567.5759999999996</v>
      </c>
    </row>
    <row r="49" spans="4:10" ht="15">
      <c r="D49" s="8"/>
      <c r="E49" s="9" t="s">
        <v>170</v>
      </c>
      <c r="F49" s="9"/>
      <c r="G49" s="9"/>
      <c r="H49" s="52"/>
      <c r="I49" s="1"/>
      <c r="J49" s="16"/>
    </row>
    <row r="50" spans="4:10" ht="15">
      <c r="D50" s="8"/>
      <c r="E50" s="9" t="s">
        <v>171</v>
      </c>
      <c r="F50" s="9"/>
      <c r="G50" s="9"/>
      <c r="H50" s="52">
        <v>2</v>
      </c>
      <c r="I50" s="1"/>
      <c r="J50" s="16">
        <f>D34*H50</f>
        <v>10340.8</v>
      </c>
    </row>
    <row r="51" spans="4:10" ht="15">
      <c r="D51" s="8"/>
      <c r="E51" s="9" t="s">
        <v>172</v>
      </c>
      <c r="F51" s="9"/>
      <c r="G51" s="9" t="s">
        <v>173</v>
      </c>
      <c r="H51" s="52"/>
      <c r="I51" s="1"/>
      <c r="J51" s="16"/>
    </row>
    <row r="52" spans="4:10" ht="15">
      <c r="D52" s="8"/>
      <c r="E52" s="9" t="s">
        <v>169</v>
      </c>
      <c r="F52" s="9"/>
      <c r="G52" s="9"/>
      <c r="H52" s="52">
        <v>0.57</v>
      </c>
      <c r="I52" s="1"/>
      <c r="J52" s="16">
        <f>D34*H52</f>
        <v>2947.1279999999997</v>
      </c>
    </row>
    <row r="53" spans="4:10" ht="15">
      <c r="D53" s="8"/>
      <c r="E53" s="9" t="s">
        <v>174</v>
      </c>
      <c r="F53" s="9"/>
      <c r="G53" s="9"/>
      <c r="H53" s="52"/>
      <c r="I53" s="1"/>
      <c r="J53" s="16"/>
    </row>
    <row r="54" spans="4:10" ht="15">
      <c r="D54" s="8"/>
      <c r="E54" s="9" t="s">
        <v>175</v>
      </c>
      <c r="F54" s="9"/>
      <c r="G54" s="9"/>
      <c r="H54" s="52">
        <v>0.39</v>
      </c>
      <c r="I54" s="1"/>
      <c r="J54" s="16">
        <f>D34*H54</f>
        <v>2016.456</v>
      </c>
    </row>
    <row r="55" spans="4:10" ht="18.75">
      <c r="D55" s="31" t="s">
        <v>65</v>
      </c>
      <c r="E55" s="32"/>
      <c r="F55" s="32"/>
      <c r="G55" s="33" t="s">
        <v>314</v>
      </c>
      <c r="H55" s="33"/>
      <c r="I55" s="7">
        <v>5.76</v>
      </c>
      <c r="J55" s="16">
        <f>D34*I55</f>
        <v>29781.503999999997</v>
      </c>
    </row>
    <row r="56" spans="4:10" ht="18.75">
      <c r="D56" s="31"/>
      <c r="E56" s="32"/>
      <c r="F56" s="32"/>
      <c r="G56" s="33" t="s">
        <v>147</v>
      </c>
      <c r="H56" s="53" t="s">
        <v>327</v>
      </c>
      <c r="I56" s="6"/>
      <c r="J56" s="15">
        <f>J38-J42</f>
        <v>16151.54</v>
      </c>
    </row>
    <row r="57" spans="4:10" ht="15">
      <c r="D57" s="30" t="s">
        <v>317</v>
      </c>
      <c r="E57" s="30"/>
      <c r="F57" s="30"/>
      <c r="G57" s="30"/>
      <c r="H57" s="30"/>
      <c r="I57" s="30"/>
      <c r="J57" s="26"/>
    </row>
    <row r="58" spans="4:10" ht="15">
      <c r="D58" s="1" t="s">
        <v>342</v>
      </c>
      <c r="E58" s="1" t="s">
        <v>343</v>
      </c>
      <c r="F58" s="1"/>
      <c r="G58" s="1"/>
      <c r="H58" s="1"/>
      <c r="I58" s="1"/>
      <c r="J58" s="1">
        <v>40024.48</v>
      </c>
    </row>
    <row r="59" spans="4:10" ht="15">
      <c r="D59" s="1"/>
      <c r="E59" s="1"/>
      <c r="F59" s="26"/>
      <c r="G59" s="26"/>
      <c r="H59" s="26"/>
      <c r="I59" s="26"/>
      <c r="J59" s="26"/>
    </row>
    <row r="60" spans="4:10" ht="15">
      <c r="D60" s="1"/>
      <c r="E60" s="1"/>
      <c r="F60" s="1"/>
      <c r="G60" s="1"/>
      <c r="H60" s="1"/>
      <c r="I60" s="10"/>
      <c r="J60" s="15">
        <v>0</v>
      </c>
    </row>
    <row r="61" spans="4:11" ht="15">
      <c r="D61" s="1" t="s">
        <v>276</v>
      </c>
      <c r="E61" s="1" t="s">
        <v>68</v>
      </c>
      <c r="F61" s="1"/>
      <c r="G61" s="1"/>
      <c r="H61" s="1"/>
      <c r="I61" s="10"/>
      <c r="J61" s="15">
        <v>42626.46</v>
      </c>
      <c r="K61" s="23"/>
    </row>
    <row r="62" spans="4:11" ht="15">
      <c r="D62" s="1"/>
      <c r="E62" s="1" t="s">
        <v>274</v>
      </c>
      <c r="F62" s="1"/>
      <c r="G62" s="1"/>
      <c r="H62" s="1" t="s">
        <v>53</v>
      </c>
      <c r="I62" s="10"/>
      <c r="J62" s="16">
        <v>58727.3</v>
      </c>
      <c r="K62" s="23"/>
    </row>
    <row r="63" spans="4:11" ht="15">
      <c r="D63" s="1"/>
      <c r="E63" s="1" t="s">
        <v>70</v>
      </c>
      <c r="F63" s="1"/>
      <c r="G63" s="1"/>
      <c r="H63" s="1" t="s">
        <v>53</v>
      </c>
      <c r="I63" s="10"/>
      <c r="J63" s="1"/>
      <c r="K63" s="2"/>
    </row>
    <row r="64" spans="4:14" ht="15">
      <c r="D64" s="1"/>
      <c r="E64" s="1"/>
      <c r="F64" s="1"/>
      <c r="G64" s="1"/>
      <c r="H64" s="1" t="s">
        <v>53</v>
      </c>
      <c r="I64" s="10"/>
      <c r="J64" s="1"/>
      <c r="N64" s="24"/>
    </row>
    <row r="65" spans="4:14" ht="15">
      <c r="D65" s="1"/>
      <c r="E65" s="1" t="s">
        <v>71</v>
      </c>
      <c r="F65" s="1"/>
      <c r="G65" s="1"/>
      <c r="H65" s="1" t="s">
        <v>53</v>
      </c>
      <c r="I65" s="10"/>
      <c r="J65" s="1"/>
      <c r="N65" s="24"/>
    </row>
    <row r="66" spans="4:11" ht="15">
      <c r="D66" s="3"/>
      <c r="E66" s="3" t="s">
        <v>275</v>
      </c>
      <c r="F66" s="3"/>
      <c r="G66" s="3"/>
      <c r="H66" s="3" t="s">
        <v>53</v>
      </c>
      <c r="I66" s="21"/>
      <c r="J66" s="19">
        <f>J62+J38-J40</f>
        <v>34854.36</v>
      </c>
      <c r="K66" s="24"/>
    </row>
    <row r="67" spans="6:10" ht="15">
      <c r="F67" t="s">
        <v>73</v>
      </c>
      <c r="J67" s="24"/>
    </row>
    <row r="68" ht="15.75" thickBot="1">
      <c r="F68" t="s">
        <v>74</v>
      </c>
    </row>
    <row r="69" spans="4:10" ht="15.75" thickBot="1">
      <c r="D69" s="27" t="s">
        <v>68</v>
      </c>
      <c r="E69" s="28"/>
      <c r="F69" s="28"/>
      <c r="G69" s="28" t="s">
        <v>315</v>
      </c>
      <c r="H69" s="28"/>
      <c r="I69" s="29" t="s">
        <v>316</v>
      </c>
      <c r="J69" s="11"/>
    </row>
    <row r="70" spans="4:10" ht="15">
      <c r="D70" s="13" t="s">
        <v>144</v>
      </c>
      <c r="E70" s="13" t="s">
        <v>145</v>
      </c>
      <c r="F70" s="13" t="s">
        <v>146</v>
      </c>
      <c r="G70" s="13"/>
      <c r="H70" s="13" t="s">
        <v>147</v>
      </c>
      <c r="I70" s="13"/>
      <c r="J70" s="13" t="s">
        <v>149</v>
      </c>
    </row>
    <row r="71" spans="4:10" ht="15" hidden="1">
      <c r="D71" s="1" t="s">
        <v>148</v>
      </c>
      <c r="E71" s="1"/>
      <c r="F71" s="1">
        <v>7324.65</v>
      </c>
      <c r="G71" s="1"/>
      <c r="H71" s="1">
        <v>3982.06</v>
      </c>
      <c r="I71" s="1"/>
      <c r="J71" s="1">
        <v>3342.59</v>
      </c>
    </row>
    <row r="72" spans="4:10" ht="15" hidden="1">
      <c r="D72" s="1" t="s">
        <v>160</v>
      </c>
      <c r="E72" s="1">
        <v>3342.59</v>
      </c>
      <c r="F72" s="1">
        <v>7324.65</v>
      </c>
      <c r="G72" s="1"/>
      <c r="H72" s="1">
        <v>5900.2</v>
      </c>
      <c r="I72" s="1"/>
      <c r="J72" s="1">
        <v>4767.04</v>
      </c>
    </row>
    <row r="73" spans="4:10" ht="15" hidden="1">
      <c r="D73" s="1" t="s">
        <v>179</v>
      </c>
      <c r="E73" s="1">
        <v>4767.04</v>
      </c>
      <c r="F73" s="1">
        <v>7421.55</v>
      </c>
      <c r="G73" s="1"/>
      <c r="H73" s="1">
        <v>6348.88</v>
      </c>
      <c r="I73" s="1"/>
      <c r="J73" s="1">
        <v>5839.71</v>
      </c>
    </row>
    <row r="74" spans="4:10" ht="15" hidden="1">
      <c r="D74" s="1" t="s">
        <v>198</v>
      </c>
      <c r="E74" s="1">
        <v>5839.71</v>
      </c>
      <c r="F74" s="1">
        <v>7421.55</v>
      </c>
      <c r="G74" s="1"/>
      <c r="H74" s="1">
        <v>7117.64</v>
      </c>
      <c r="I74" s="1"/>
      <c r="J74" s="1">
        <v>6143.42</v>
      </c>
    </row>
    <row r="75" spans="4:10" ht="15" hidden="1">
      <c r="D75" s="1" t="s">
        <v>201</v>
      </c>
      <c r="E75" s="1">
        <v>6143.42</v>
      </c>
      <c r="F75" s="1">
        <v>7421.55</v>
      </c>
      <c r="G75" s="1"/>
      <c r="H75" s="1">
        <v>7062.57</v>
      </c>
      <c r="I75" s="1"/>
      <c r="J75" s="1">
        <v>6502.4</v>
      </c>
    </row>
    <row r="76" spans="4:10" ht="15" hidden="1">
      <c r="D76" s="1" t="s">
        <v>209</v>
      </c>
      <c r="E76" s="1">
        <v>6502.4</v>
      </c>
      <c r="F76" s="1">
        <v>7421.55</v>
      </c>
      <c r="G76" s="1"/>
      <c r="H76" s="1">
        <v>6647.99</v>
      </c>
      <c r="I76" s="1"/>
      <c r="J76" s="1">
        <v>7275.97</v>
      </c>
    </row>
    <row r="77" spans="4:10" ht="15" hidden="1">
      <c r="D77" s="1" t="s">
        <v>222</v>
      </c>
      <c r="E77" s="1">
        <v>7275.97</v>
      </c>
      <c r="F77" s="1">
        <v>7421.56</v>
      </c>
      <c r="G77" s="1"/>
      <c r="H77" s="1">
        <v>6434.89</v>
      </c>
      <c r="I77" s="1"/>
      <c r="J77" s="1">
        <v>8262.64</v>
      </c>
    </row>
    <row r="78" spans="4:10" ht="15" hidden="1">
      <c r="D78" s="1" t="s">
        <v>230</v>
      </c>
      <c r="E78" s="1">
        <v>8262.64</v>
      </c>
      <c r="F78" s="1">
        <v>7420.85</v>
      </c>
      <c r="G78" s="1"/>
      <c r="H78" s="1">
        <v>6633.19</v>
      </c>
      <c r="I78" s="1"/>
      <c r="J78" s="1">
        <v>9050.1</v>
      </c>
    </row>
    <row r="79" spans="4:10" ht="15" hidden="1">
      <c r="D79" s="1" t="s">
        <v>240</v>
      </c>
      <c r="E79" s="1">
        <v>9050.1</v>
      </c>
      <c r="F79" s="1">
        <v>7420.65</v>
      </c>
      <c r="G79" s="1"/>
      <c r="H79" s="1">
        <v>8471.19</v>
      </c>
      <c r="I79" s="1"/>
      <c r="J79" s="1">
        <v>7999.56</v>
      </c>
    </row>
    <row r="80" spans="4:10" ht="15" hidden="1">
      <c r="D80" s="1" t="s">
        <v>246</v>
      </c>
      <c r="E80" s="1">
        <v>7999.56</v>
      </c>
      <c r="F80" s="1">
        <v>7420.65</v>
      </c>
      <c r="G80" s="1"/>
      <c r="H80" s="1">
        <v>6651.75</v>
      </c>
      <c r="I80" s="1"/>
      <c r="J80" s="1">
        <v>8768.46</v>
      </c>
    </row>
    <row r="81" spans="4:10" ht="15" hidden="1">
      <c r="D81" s="9" t="s">
        <v>254</v>
      </c>
      <c r="E81" s="9">
        <v>8768.46</v>
      </c>
      <c r="F81" s="9">
        <v>7420.64</v>
      </c>
      <c r="G81" s="1"/>
      <c r="H81" s="1">
        <v>7268.25</v>
      </c>
      <c r="I81" s="1"/>
      <c r="J81" s="9">
        <v>8920.85</v>
      </c>
    </row>
    <row r="82" spans="4:10" ht="15" hidden="1">
      <c r="D82" s="1" t="s">
        <v>257</v>
      </c>
      <c r="E82" s="1">
        <v>8920.85</v>
      </c>
      <c r="F82" s="1">
        <v>7420.65</v>
      </c>
      <c r="G82" s="1"/>
      <c r="H82" s="1">
        <v>7509.09</v>
      </c>
      <c r="I82" s="1"/>
      <c r="J82" s="1">
        <v>8832.41</v>
      </c>
    </row>
    <row r="83" spans="4:10" ht="15" hidden="1">
      <c r="D83" s="1" t="s">
        <v>261</v>
      </c>
      <c r="E83" s="1">
        <v>8832.41</v>
      </c>
      <c r="F83" s="1">
        <v>7420.64</v>
      </c>
      <c r="G83" s="1"/>
      <c r="H83" s="1">
        <v>8983.19</v>
      </c>
      <c r="I83" s="1"/>
      <c r="J83" s="1">
        <v>7269.86</v>
      </c>
    </row>
    <row r="84" spans="4:10" ht="16.5" customHeight="1">
      <c r="D84" s="1" t="s">
        <v>342</v>
      </c>
      <c r="E84" s="1">
        <v>10503.49</v>
      </c>
      <c r="F84" s="1">
        <v>7420.2</v>
      </c>
      <c r="G84" s="1"/>
      <c r="H84" s="1">
        <v>6140.03</v>
      </c>
      <c r="I84" s="1"/>
      <c r="J84" s="1">
        <v>11783.68</v>
      </c>
    </row>
    <row r="85" spans="4:10" ht="15">
      <c r="D85" s="1"/>
      <c r="E85" s="1"/>
      <c r="F85" s="1"/>
      <c r="G85" s="1"/>
      <c r="H85" s="1"/>
      <c r="I85" s="1"/>
      <c r="J85" s="1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85"/>
  <sheetViews>
    <sheetView zoomScalePageLayoutView="0" workbookViewId="0" topLeftCell="A43">
      <selection activeCell="D93" sqref="D93"/>
    </sheetView>
  </sheetViews>
  <sheetFormatPr defaultColWidth="9.140625" defaultRowHeight="15"/>
  <cols>
    <col min="1" max="1" width="9.7109375" style="0" customWidth="1"/>
    <col min="2" max="2" width="12.140625" style="0" customWidth="1"/>
    <col min="3" max="3" width="14.57421875" style="0" customWidth="1"/>
    <col min="7" max="7" width="16.7109375" style="0" customWidth="1"/>
    <col min="10" max="10" width="11.140625" style="0" customWidth="1"/>
    <col min="11" max="11" width="11.28125" style="0" customWidth="1"/>
    <col min="12" max="13" width="6.8515625" style="0" customWidth="1"/>
    <col min="14" max="14" width="14.7109375" style="0" customWidth="1"/>
    <col min="15" max="17" width="6.8515625" style="0" customWidth="1"/>
  </cols>
  <sheetData>
    <row r="2" spans="2:4" ht="15">
      <c r="B2" t="s">
        <v>75</v>
      </c>
      <c r="D2" t="s">
        <v>344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266</v>
      </c>
      <c r="B8" s="15">
        <v>21966.36</v>
      </c>
      <c r="C8" s="15">
        <v>0</v>
      </c>
      <c r="D8" s="15">
        <v>368.94</v>
      </c>
      <c r="E8" s="1"/>
      <c r="F8" s="15">
        <f>D8</f>
        <v>368.94</v>
      </c>
      <c r="G8" s="15">
        <v>21597.42</v>
      </c>
      <c r="H8" s="1"/>
    </row>
    <row r="9" spans="1:8" ht="15">
      <c r="A9" s="1" t="s">
        <v>12</v>
      </c>
      <c r="B9" s="15">
        <v>88068.03</v>
      </c>
      <c r="C9" s="15">
        <v>68818.07</v>
      </c>
      <c r="D9" s="15">
        <v>59998.14</v>
      </c>
      <c r="E9" s="1"/>
      <c r="F9" s="15">
        <f>D9</f>
        <v>59998.14</v>
      </c>
      <c r="G9" s="15">
        <v>96887.96</v>
      </c>
      <c r="H9" s="1"/>
    </row>
    <row r="10" spans="1:8" ht="15">
      <c r="A10" s="1" t="s">
        <v>13</v>
      </c>
      <c r="B10" s="1"/>
      <c r="C10" s="15">
        <f>SUM(C8:C9)</f>
        <v>68818.07</v>
      </c>
      <c r="D10" s="1"/>
      <c r="E10" s="1"/>
      <c r="F10" s="15">
        <f>SUM(F8:F9)</f>
        <v>60367.08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268</v>
      </c>
      <c r="E15" s="1"/>
      <c r="F15" s="1"/>
      <c r="G15" s="1"/>
      <c r="H15" s="2"/>
      <c r="I15" s="2"/>
      <c r="J15" s="2"/>
      <c r="K15" s="2"/>
      <c r="L15" s="2"/>
      <c r="M15" s="2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311</v>
      </c>
      <c r="G16" s="1" t="s">
        <v>21</v>
      </c>
      <c r="H16" s="2"/>
      <c r="I16" s="2"/>
      <c r="J16" s="2"/>
      <c r="K16" s="2"/>
      <c r="L16" s="2"/>
      <c r="M16" s="2"/>
    </row>
    <row r="17" spans="1:13" ht="15">
      <c r="A17" s="1"/>
      <c r="B17" s="6" t="s">
        <v>301</v>
      </c>
      <c r="C17" s="6"/>
      <c r="D17" s="1"/>
      <c r="E17" s="1" t="s">
        <v>310</v>
      </c>
      <c r="F17" s="1">
        <v>5.76</v>
      </c>
      <c r="G17" s="1"/>
      <c r="H17" s="2"/>
      <c r="I17" s="2"/>
      <c r="J17" s="2"/>
      <c r="K17" s="2"/>
      <c r="L17" s="2"/>
      <c r="M17" s="2"/>
    </row>
    <row r="18" spans="1:13" ht="15">
      <c r="A18" s="1" t="s">
        <v>346</v>
      </c>
      <c r="B18" s="1" t="s">
        <v>298</v>
      </c>
      <c r="C18" s="1"/>
      <c r="D18" s="1"/>
      <c r="E18" s="1"/>
      <c r="F18" s="1"/>
      <c r="G18" s="1">
        <v>465</v>
      </c>
      <c r="H18" s="2"/>
      <c r="I18" s="2"/>
      <c r="J18" s="2"/>
      <c r="K18" s="2"/>
      <c r="L18" s="2"/>
      <c r="M18" s="2"/>
    </row>
    <row r="19" spans="1:13" ht="15">
      <c r="A19" s="1"/>
      <c r="B19" s="1"/>
      <c r="C19" s="1"/>
      <c r="D19" s="1"/>
      <c r="E19" s="1"/>
      <c r="F19" s="1"/>
      <c r="G19" s="1"/>
      <c r="H19" s="2"/>
      <c r="I19" s="2"/>
      <c r="J19" s="2"/>
      <c r="K19" s="2"/>
      <c r="L19" s="2"/>
      <c r="M19" s="2"/>
    </row>
    <row r="20" spans="1:13" ht="15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</row>
    <row r="21" spans="1:13" ht="15">
      <c r="A21" s="1"/>
      <c r="B21" s="1"/>
      <c r="C21" s="1"/>
      <c r="D21" s="1"/>
      <c r="E21" s="1"/>
      <c r="F21" s="1" t="s">
        <v>32</v>
      </c>
      <c r="G21" s="15">
        <f>SUM(G18:G20)</f>
        <v>465</v>
      </c>
      <c r="H21" s="2"/>
      <c r="I21" s="2"/>
      <c r="J21" s="2"/>
      <c r="K21" s="2"/>
      <c r="L21" s="2"/>
      <c r="M21" s="2"/>
    </row>
    <row r="22" spans="1:13" ht="15">
      <c r="A22" s="1"/>
      <c r="B22" s="1"/>
      <c r="C22" s="1"/>
      <c r="D22" s="1"/>
      <c r="E22" s="1"/>
      <c r="F22" s="1"/>
      <c r="G22" s="1"/>
      <c r="H22" s="2"/>
      <c r="I22" s="2"/>
      <c r="J22" s="2"/>
      <c r="K22" s="2"/>
      <c r="L22" s="2"/>
      <c r="M22" s="2"/>
    </row>
    <row r="23" spans="1:13" ht="15">
      <c r="A23" s="1"/>
      <c r="B23" s="9" t="s">
        <v>302</v>
      </c>
      <c r="C23" s="25"/>
      <c r="D23" s="25"/>
      <c r="E23" s="1">
        <v>5170.4</v>
      </c>
      <c r="F23" s="1">
        <v>7.55</v>
      </c>
      <c r="G23" s="16">
        <f>E23*F23</f>
        <v>39036.52</v>
      </c>
      <c r="H23" s="2"/>
      <c r="I23" s="2"/>
      <c r="J23" s="2"/>
      <c r="K23" s="2"/>
      <c r="L23" s="23"/>
      <c r="M23" s="2"/>
    </row>
    <row r="24" spans="1:13" ht="15">
      <c r="A24" s="1"/>
      <c r="B24" s="9" t="s">
        <v>303</v>
      </c>
      <c r="C24" s="25"/>
      <c r="D24" s="25"/>
      <c r="E24" s="1" t="s">
        <v>53</v>
      </c>
      <c r="F24" s="1"/>
      <c r="G24" s="15"/>
      <c r="H24" s="2"/>
      <c r="I24" s="2"/>
      <c r="J24" s="2"/>
      <c r="K24" s="2"/>
      <c r="L24" s="2"/>
      <c r="M24" s="2"/>
    </row>
    <row r="25" spans="1:13" ht="15">
      <c r="A25" s="1"/>
      <c r="B25" s="9" t="s">
        <v>304</v>
      </c>
      <c r="C25" s="9" t="s">
        <v>305</v>
      </c>
      <c r="D25" s="25"/>
      <c r="E25" s="1"/>
      <c r="F25" s="1"/>
      <c r="G25" s="16"/>
      <c r="H25" s="2"/>
      <c r="I25" s="2"/>
      <c r="J25" s="2"/>
      <c r="K25" s="2"/>
      <c r="L25" s="2"/>
      <c r="M25" s="2"/>
    </row>
    <row r="26" spans="1:13" ht="15">
      <c r="A26" s="1"/>
      <c r="B26" s="9" t="s">
        <v>306</v>
      </c>
      <c r="C26" s="25"/>
      <c r="D26" s="25"/>
      <c r="E26" s="1"/>
      <c r="F26" s="1"/>
      <c r="G26" s="16"/>
      <c r="H26" s="2"/>
      <c r="I26" s="2"/>
      <c r="J26" s="2"/>
      <c r="K26" s="2"/>
      <c r="L26" s="2"/>
      <c r="M26" s="2"/>
    </row>
    <row r="27" spans="1:13" ht="1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</row>
    <row r="28" spans="1:13" ht="15">
      <c r="A28" s="1"/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</row>
    <row r="29" spans="1:13" ht="15">
      <c r="A29" s="1"/>
      <c r="B29" s="1"/>
      <c r="C29" s="1"/>
      <c r="D29" s="1"/>
      <c r="E29" s="1"/>
      <c r="F29" s="3" t="s">
        <v>32</v>
      </c>
      <c r="G29" s="19">
        <f>SUM(G21:G28)</f>
        <v>39501.52</v>
      </c>
      <c r="H29" s="2"/>
      <c r="I29" s="2"/>
      <c r="J29" s="2"/>
      <c r="K29" s="2"/>
      <c r="L29" s="2"/>
      <c r="M29" s="2"/>
    </row>
    <row r="30" spans="8:13" ht="15">
      <c r="H30" s="2"/>
      <c r="I30" s="2"/>
      <c r="J30" s="2"/>
      <c r="K30" s="2"/>
      <c r="L30" s="2"/>
      <c r="M30" s="2"/>
    </row>
    <row r="31" ht="15">
      <c r="C31" t="s">
        <v>47</v>
      </c>
    </row>
    <row r="32" ht="15">
      <c r="C32" t="s">
        <v>32</v>
      </c>
    </row>
    <row r="33" spans="5:8" ht="18.75">
      <c r="E33" s="46" t="s">
        <v>319</v>
      </c>
      <c r="F33" s="46"/>
      <c r="G33" s="46"/>
      <c r="H33" s="46"/>
    </row>
    <row r="34" spans="4:9" ht="18.75">
      <c r="D34" s="47">
        <v>5170.4</v>
      </c>
      <c r="F34" s="46" t="s">
        <v>163</v>
      </c>
      <c r="H34" s="46" t="s">
        <v>345</v>
      </c>
      <c r="I34" s="48"/>
    </row>
    <row r="35" spans="4:10" ht="15">
      <c r="D35" s="1" t="s">
        <v>48</v>
      </c>
      <c r="E35" s="1" t="s">
        <v>49</v>
      </c>
      <c r="F35" s="1"/>
      <c r="G35" s="1"/>
      <c r="H35" s="1" t="s">
        <v>50</v>
      </c>
      <c r="I35" s="1" t="s">
        <v>328</v>
      </c>
      <c r="J35" s="1"/>
    </row>
    <row r="36" spans="4:10" ht="18.75">
      <c r="D36" s="35" t="s">
        <v>318</v>
      </c>
      <c r="E36" s="36"/>
      <c r="F36" s="36"/>
      <c r="G36" s="37"/>
      <c r="H36" s="37" t="s">
        <v>53</v>
      </c>
      <c r="I36" s="6"/>
      <c r="J36" s="15">
        <f>C10</f>
        <v>68818.07</v>
      </c>
    </row>
    <row r="37" spans="4:11" ht="15">
      <c r="D37" s="1"/>
      <c r="E37" s="1"/>
      <c r="F37" s="1"/>
      <c r="G37" s="1"/>
      <c r="H37" s="1"/>
      <c r="I37" s="1"/>
      <c r="J37" s="1"/>
      <c r="K37" t="s">
        <v>54</v>
      </c>
    </row>
    <row r="38" spans="4:10" ht="18.75">
      <c r="D38" s="38" t="s">
        <v>3</v>
      </c>
      <c r="E38" s="39"/>
      <c r="F38" s="40"/>
      <c r="G38" s="40"/>
      <c r="H38" s="6" t="s">
        <v>53</v>
      </c>
      <c r="I38" s="6"/>
      <c r="J38" s="15">
        <v>60367.08</v>
      </c>
    </row>
    <row r="39" spans="4:10" ht="15">
      <c r="D39" s="41">
        <v>3</v>
      </c>
      <c r="E39" s="42"/>
      <c r="F39" s="42"/>
      <c r="G39" s="42"/>
      <c r="H39" s="1" t="s">
        <v>53</v>
      </c>
      <c r="I39" s="1"/>
      <c r="J39" s="1"/>
    </row>
    <row r="40" spans="4:11" ht="18.75">
      <c r="D40" s="38" t="s">
        <v>57</v>
      </c>
      <c r="E40" s="43"/>
      <c r="F40" s="44"/>
      <c r="G40" s="45"/>
      <c r="H40" s="7" t="s">
        <v>53</v>
      </c>
      <c r="I40" s="7"/>
      <c r="J40" s="19">
        <v>39501.52</v>
      </c>
      <c r="K40" s="20">
        <f>J40-G29</f>
        <v>0</v>
      </c>
    </row>
    <row r="41" spans="4:10" ht="15">
      <c r="D41" s="8"/>
      <c r="E41" s="49" t="s">
        <v>324</v>
      </c>
      <c r="F41" s="49"/>
      <c r="G41" s="49"/>
      <c r="H41" s="50"/>
      <c r="I41" s="3"/>
      <c r="J41" s="1">
        <f>H41*I41</f>
        <v>0</v>
      </c>
    </row>
    <row r="42" spans="4:10" ht="15">
      <c r="D42" s="8"/>
      <c r="E42" s="49" t="s">
        <v>303</v>
      </c>
      <c r="F42" s="49"/>
      <c r="G42" s="49"/>
      <c r="H42" s="51"/>
      <c r="I42" s="1"/>
      <c r="J42" s="15">
        <v>39036.52</v>
      </c>
    </row>
    <row r="43" spans="4:10" ht="15">
      <c r="D43" s="8"/>
      <c r="E43" s="49" t="s">
        <v>304</v>
      </c>
      <c r="F43" s="49" t="s">
        <v>305</v>
      </c>
      <c r="G43" s="49"/>
      <c r="H43" s="51" t="s">
        <v>325</v>
      </c>
      <c r="I43" s="1"/>
      <c r="J43" s="1"/>
    </row>
    <row r="44" spans="4:10" ht="15">
      <c r="D44" s="8"/>
      <c r="E44" s="49" t="s">
        <v>306</v>
      </c>
      <c r="F44" s="49"/>
      <c r="G44" s="49"/>
      <c r="H44" s="51" t="s">
        <v>326</v>
      </c>
      <c r="I44" s="1"/>
      <c r="J44" s="16"/>
    </row>
    <row r="45" spans="4:10" ht="15">
      <c r="D45" s="8"/>
      <c r="E45" s="9" t="s">
        <v>165</v>
      </c>
      <c r="F45" s="9" t="s">
        <v>166</v>
      </c>
      <c r="G45" s="9"/>
      <c r="H45" s="52">
        <v>1.68</v>
      </c>
      <c r="I45" s="1"/>
      <c r="J45" s="16">
        <f>D34*H45</f>
        <v>8686.271999999999</v>
      </c>
    </row>
    <row r="46" spans="4:10" ht="15">
      <c r="D46" s="8"/>
      <c r="E46" s="9" t="s">
        <v>167</v>
      </c>
      <c r="F46" s="9"/>
      <c r="G46" s="9"/>
      <c r="H46" s="52">
        <v>2.22</v>
      </c>
      <c r="I46" s="1"/>
      <c r="J46" s="16">
        <f>D34*H46</f>
        <v>11478.288</v>
      </c>
    </row>
    <row r="47" spans="4:10" ht="15">
      <c r="D47" s="8"/>
      <c r="E47" s="9" t="s">
        <v>168</v>
      </c>
      <c r="F47" s="9"/>
      <c r="G47" s="9"/>
      <c r="H47" s="52"/>
      <c r="I47" s="1"/>
      <c r="J47" s="16"/>
    </row>
    <row r="48" spans="4:10" ht="15">
      <c r="D48" s="8"/>
      <c r="E48" s="9" t="s">
        <v>169</v>
      </c>
      <c r="F48" s="9"/>
      <c r="G48" s="9"/>
      <c r="H48" s="52">
        <v>0.69</v>
      </c>
      <c r="I48" s="1"/>
      <c r="J48" s="16">
        <f>D34*H48</f>
        <v>3567.5759999999996</v>
      </c>
    </row>
    <row r="49" spans="4:10" ht="15">
      <c r="D49" s="8"/>
      <c r="E49" s="9" t="s">
        <v>170</v>
      </c>
      <c r="F49" s="9"/>
      <c r="G49" s="9"/>
      <c r="H49" s="52"/>
      <c r="I49" s="1"/>
      <c r="J49" s="16"/>
    </row>
    <row r="50" spans="4:10" ht="15">
      <c r="D50" s="8"/>
      <c r="E50" s="9" t="s">
        <v>171</v>
      </c>
      <c r="F50" s="9"/>
      <c r="G50" s="9"/>
      <c r="H50" s="52">
        <v>2</v>
      </c>
      <c r="I50" s="1"/>
      <c r="J50" s="16">
        <f>D34*H50</f>
        <v>10340.8</v>
      </c>
    </row>
    <row r="51" spans="4:10" ht="15">
      <c r="D51" s="8"/>
      <c r="E51" s="9" t="s">
        <v>172</v>
      </c>
      <c r="F51" s="9"/>
      <c r="G51" s="9" t="s">
        <v>173</v>
      </c>
      <c r="H51" s="52"/>
      <c r="I51" s="1"/>
      <c r="J51" s="16"/>
    </row>
    <row r="52" spans="4:10" ht="15">
      <c r="D52" s="8"/>
      <c r="E52" s="9" t="s">
        <v>169</v>
      </c>
      <c r="F52" s="9"/>
      <c r="G52" s="9"/>
      <c r="H52" s="52">
        <v>0.57</v>
      </c>
      <c r="I52" s="1"/>
      <c r="J52" s="16">
        <f>D34*H52</f>
        <v>2947.1279999999997</v>
      </c>
    </row>
    <row r="53" spans="4:10" ht="15">
      <c r="D53" s="8"/>
      <c r="E53" s="9" t="s">
        <v>174</v>
      </c>
      <c r="F53" s="9"/>
      <c r="G53" s="9"/>
      <c r="H53" s="52"/>
      <c r="I53" s="1"/>
      <c r="J53" s="16"/>
    </row>
    <row r="54" spans="4:10" ht="15">
      <c r="D54" s="8"/>
      <c r="E54" s="9" t="s">
        <v>175</v>
      </c>
      <c r="F54" s="9"/>
      <c r="G54" s="9"/>
      <c r="H54" s="52">
        <v>0.39</v>
      </c>
      <c r="I54" s="1"/>
      <c r="J54" s="16">
        <f>D34*H54</f>
        <v>2016.456</v>
      </c>
    </row>
    <row r="55" spans="4:10" ht="18.75">
      <c r="D55" s="31" t="s">
        <v>65</v>
      </c>
      <c r="E55" s="32"/>
      <c r="F55" s="32"/>
      <c r="G55" s="33" t="s">
        <v>314</v>
      </c>
      <c r="H55" s="33"/>
      <c r="I55" s="7">
        <v>5.76</v>
      </c>
      <c r="J55" s="16">
        <f>D34*I55</f>
        <v>29781.503999999997</v>
      </c>
    </row>
    <row r="56" spans="4:10" ht="18.75">
      <c r="D56" s="31"/>
      <c r="E56" s="32"/>
      <c r="F56" s="32"/>
      <c r="G56" s="33" t="s">
        <v>147</v>
      </c>
      <c r="H56" s="53" t="s">
        <v>327</v>
      </c>
      <c r="I56" s="6"/>
      <c r="J56" s="15">
        <f>J38-J42</f>
        <v>21330.560000000005</v>
      </c>
    </row>
    <row r="57" spans="4:10" ht="15">
      <c r="D57" s="30" t="s">
        <v>317</v>
      </c>
      <c r="E57" s="30"/>
      <c r="F57" s="30"/>
      <c r="G57" s="30"/>
      <c r="H57" s="30"/>
      <c r="I57" s="30"/>
      <c r="J57" s="26"/>
    </row>
    <row r="58" spans="4:10" ht="15">
      <c r="D58" s="1" t="s">
        <v>346</v>
      </c>
      <c r="E58" s="1" t="s">
        <v>298</v>
      </c>
      <c r="F58" s="1"/>
      <c r="G58" s="1"/>
      <c r="H58" s="1"/>
      <c r="I58" s="1"/>
      <c r="J58" s="1">
        <v>465</v>
      </c>
    </row>
    <row r="59" spans="4:10" ht="15">
      <c r="D59" s="1"/>
      <c r="E59" s="1"/>
      <c r="F59" s="26"/>
      <c r="G59" s="26"/>
      <c r="H59" s="26"/>
      <c r="I59" s="26"/>
      <c r="J59" s="26"/>
    </row>
    <row r="60" spans="4:10" ht="15">
      <c r="D60" s="1"/>
      <c r="E60" s="1"/>
      <c r="F60" s="1"/>
      <c r="G60" s="1"/>
      <c r="H60" s="1"/>
      <c r="I60" s="10"/>
      <c r="J60" s="15">
        <v>0</v>
      </c>
    </row>
    <row r="61" spans="4:11" ht="15">
      <c r="D61" s="1" t="s">
        <v>276</v>
      </c>
      <c r="E61" s="1" t="s">
        <v>68</v>
      </c>
      <c r="F61" s="1"/>
      <c r="G61" s="1"/>
      <c r="H61" s="1"/>
      <c r="I61" s="10"/>
      <c r="J61" s="15">
        <v>49284.9</v>
      </c>
      <c r="K61" s="23"/>
    </row>
    <row r="62" spans="4:11" ht="15">
      <c r="D62" s="1"/>
      <c r="E62" s="1" t="s">
        <v>274</v>
      </c>
      <c r="F62" s="1"/>
      <c r="G62" s="1"/>
      <c r="H62" s="1" t="s">
        <v>53</v>
      </c>
      <c r="I62" s="10"/>
      <c r="J62" s="16">
        <v>34854.36</v>
      </c>
      <c r="K62" s="23"/>
    </row>
    <row r="63" spans="4:11" ht="15">
      <c r="D63" s="1"/>
      <c r="E63" s="1" t="s">
        <v>70</v>
      </c>
      <c r="F63" s="1"/>
      <c r="G63" s="1"/>
      <c r="H63" s="1" t="s">
        <v>53</v>
      </c>
      <c r="I63" s="10"/>
      <c r="J63" s="1"/>
      <c r="K63" s="2"/>
    </row>
    <row r="64" spans="4:14" ht="15">
      <c r="D64" s="1"/>
      <c r="E64" s="1"/>
      <c r="F64" s="1"/>
      <c r="G64" s="1"/>
      <c r="H64" s="1" t="s">
        <v>53</v>
      </c>
      <c r="I64" s="10"/>
      <c r="J64" s="1"/>
      <c r="N64" s="24"/>
    </row>
    <row r="65" spans="4:14" ht="15">
      <c r="D65" s="1"/>
      <c r="E65" s="1" t="s">
        <v>71</v>
      </c>
      <c r="F65" s="1"/>
      <c r="G65" s="1"/>
      <c r="H65" s="1" t="s">
        <v>53</v>
      </c>
      <c r="I65" s="10"/>
      <c r="J65" s="1"/>
      <c r="N65" s="24"/>
    </row>
    <row r="66" spans="4:11" ht="15">
      <c r="D66" s="3"/>
      <c r="E66" s="3" t="s">
        <v>275</v>
      </c>
      <c r="F66" s="3"/>
      <c r="G66" s="3"/>
      <c r="H66" s="3" t="s">
        <v>53</v>
      </c>
      <c r="I66" s="21"/>
      <c r="J66" s="19">
        <f>J62+J38-J40</f>
        <v>55719.920000000006</v>
      </c>
      <c r="K66" s="24"/>
    </row>
    <row r="67" spans="6:10" ht="15">
      <c r="F67" t="s">
        <v>73</v>
      </c>
      <c r="J67" s="24"/>
    </row>
    <row r="68" ht="15.75" thickBot="1">
      <c r="F68" t="s">
        <v>74</v>
      </c>
    </row>
    <row r="69" spans="4:10" ht="15.75" thickBot="1">
      <c r="D69" s="27" t="s">
        <v>68</v>
      </c>
      <c r="E69" s="28"/>
      <c r="F69" s="28"/>
      <c r="G69" s="28" t="s">
        <v>315</v>
      </c>
      <c r="H69" s="28"/>
      <c r="I69" s="29" t="s">
        <v>316</v>
      </c>
      <c r="J69" s="11"/>
    </row>
    <row r="70" spans="4:10" ht="15">
      <c r="D70" s="13" t="s">
        <v>144</v>
      </c>
      <c r="E70" s="13" t="s">
        <v>145</v>
      </c>
      <c r="F70" s="13" t="s">
        <v>146</v>
      </c>
      <c r="G70" s="13"/>
      <c r="H70" s="13" t="s">
        <v>147</v>
      </c>
      <c r="I70" s="13"/>
      <c r="J70" s="13" t="s">
        <v>149</v>
      </c>
    </row>
    <row r="71" spans="4:10" ht="15" hidden="1">
      <c r="D71" s="1" t="s">
        <v>148</v>
      </c>
      <c r="E71" s="1"/>
      <c r="F71" s="1">
        <v>7324.65</v>
      </c>
      <c r="G71" s="1"/>
      <c r="H71" s="1">
        <v>3982.06</v>
      </c>
      <c r="I71" s="1"/>
      <c r="J71" s="1">
        <v>3342.59</v>
      </c>
    </row>
    <row r="72" spans="4:10" ht="15" hidden="1">
      <c r="D72" s="1" t="s">
        <v>160</v>
      </c>
      <c r="E72" s="1">
        <v>3342.59</v>
      </c>
      <c r="F72" s="1">
        <v>7324.65</v>
      </c>
      <c r="G72" s="1"/>
      <c r="H72" s="1">
        <v>5900.2</v>
      </c>
      <c r="I72" s="1"/>
      <c r="J72" s="1">
        <v>4767.04</v>
      </c>
    </row>
    <row r="73" spans="4:10" ht="15" hidden="1">
      <c r="D73" s="1" t="s">
        <v>179</v>
      </c>
      <c r="E73" s="1">
        <v>4767.04</v>
      </c>
      <c r="F73" s="1">
        <v>7421.55</v>
      </c>
      <c r="G73" s="1"/>
      <c r="H73" s="1">
        <v>6348.88</v>
      </c>
      <c r="I73" s="1"/>
      <c r="J73" s="1">
        <v>5839.71</v>
      </c>
    </row>
    <row r="74" spans="4:10" ht="15" hidden="1">
      <c r="D74" s="1" t="s">
        <v>198</v>
      </c>
      <c r="E74" s="1">
        <v>5839.71</v>
      </c>
      <c r="F74" s="1">
        <v>7421.55</v>
      </c>
      <c r="G74" s="1"/>
      <c r="H74" s="1">
        <v>7117.64</v>
      </c>
      <c r="I74" s="1"/>
      <c r="J74" s="1">
        <v>6143.42</v>
      </c>
    </row>
    <row r="75" spans="4:10" ht="15" hidden="1">
      <c r="D75" s="1" t="s">
        <v>201</v>
      </c>
      <c r="E75" s="1">
        <v>6143.42</v>
      </c>
      <c r="F75" s="1">
        <v>7421.55</v>
      </c>
      <c r="G75" s="1"/>
      <c r="H75" s="1">
        <v>7062.57</v>
      </c>
      <c r="I75" s="1"/>
      <c r="J75" s="1">
        <v>6502.4</v>
      </c>
    </row>
    <row r="76" spans="4:10" ht="15" hidden="1">
      <c r="D76" s="1" t="s">
        <v>209</v>
      </c>
      <c r="E76" s="1">
        <v>6502.4</v>
      </c>
      <c r="F76" s="1">
        <v>7421.55</v>
      </c>
      <c r="G76" s="1"/>
      <c r="H76" s="1">
        <v>6647.99</v>
      </c>
      <c r="I76" s="1"/>
      <c r="J76" s="1">
        <v>7275.97</v>
      </c>
    </row>
    <row r="77" spans="4:10" ht="15" hidden="1">
      <c r="D77" s="1" t="s">
        <v>222</v>
      </c>
      <c r="E77" s="1">
        <v>7275.97</v>
      </c>
      <c r="F77" s="1">
        <v>7421.56</v>
      </c>
      <c r="G77" s="1"/>
      <c r="H77" s="1">
        <v>6434.89</v>
      </c>
      <c r="I77" s="1"/>
      <c r="J77" s="1">
        <v>8262.64</v>
      </c>
    </row>
    <row r="78" spans="4:10" ht="15" hidden="1">
      <c r="D78" s="1" t="s">
        <v>230</v>
      </c>
      <c r="E78" s="1">
        <v>8262.64</v>
      </c>
      <c r="F78" s="1">
        <v>7420.85</v>
      </c>
      <c r="G78" s="1"/>
      <c r="H78" s="1">
        <v>6633.19</v>
      </c>
      <c r="I78" s="1"/>
      <c r="J78" s="1">
        <v>9050.1</v>
      </c>
    </row>
    <row r="79" spans="4:10" ht="15" hidden="1">
      <c r="D79" s="1" t="s">
        <v>240</v>
      </c>
      <c r="E79" s="1">
        <v>9050.1</v>
      </c>
      <c r="F79" s="1">
        <v>7420.65</v>
      </c>
      <c r="G79" s="1"/>
      <c r="H79" s="1">
        <v>8471.19</v>
      </c>
      <c r="I79" s="1"/>
      <c r="J79" s="1">
        <v>7999.56</v>
      </c>
    </row>
    <row r="80" spans="4:10" ht="15" hidden="1">
      <c r="D80" s="1" t="s">
        <v>246</v>
      </c>
      <c r="E80" s="1">
        <v>7999.56</v>
      </c>
      <c r="F80" s="1">
        <v>7420.65</v>
      </c>
      <c r="G80" s="1"/>
      <c r="H80" s="1">
        <v>6651.75</v>
      </c>
      <c r="I80" s="1"/>
      <c r="J80" s="1">
        <v>8768.46</v>
      </c>
    </row>
    <row r="81" spans="4:10" ht="15" hidden="1">
      <c r="D81" s="9" t="s">
        <v>254</v>
      </c>
      <c r="E81" s="9">
        <v>8768.46</v>
      </c>
      <c r="F81" s="9">
        <v>7420.64</v>
      </c>
      <c r="G81" s="1"/>
      <c r="H81" s="1">
        <v>7268.25</v>
      </c>
      <c r="I81" s="1"/>
      <c r="J81" s="9">
        <v>8920.85</v>
      </c>
    </row>
    <row r="82" spans="4:10" ht="15" hidden="1">
      <c r="D82" s="1" t="s">
        <v>257</v>
      </c>
      <c r="E82" s="1">
        <v>8920.85</v>
      </c>
      <c r="F82" s="1">
        <v>7420.65</v>
      </c>
      <c r="G82" s="1"/>
      <c r="H82" s="1">
        <v>7509.09</v>
      </c>
      <c r="I82" s="1"/>
      <c r="J82" s="1">
        <v>8832.41</v>
      </c>
    </row>
    <row r="83" spans="4:10" ht="15" hidden="1">
      <c r="D83" s="1" t="s">
        <v>261</v>
      </c>
      <c r="E83" s="1">
        <v>8832.41</v>
      </c>
      <c r="F83" s="1">
        <v>7420.64</v>
      </c>
      <c r="G83" s="1"/>
      <c r="H83" s="1">
        <v>8983.19</v>
      </c>
      <c r="I83" s="1"/>
      <c r="J83" s="1">
        <v>7269.86</v>
      </c>
    </row>
    <row r="84" spans="4:10" ht="16.5" customHeight="1">
      <c r="D84" s="1" t="s">
        <v>342</v>
      </c>
      <c r="E84" s="1">
        <v>10503.49</v>
      </c>
      <c r="F84" s="1">
        <v>7420.2</v>
      </c>
      <c r="G84" s="1"/>
      <c r="H84" s="1">
        <v>6140.03</v>
      </c>
      <c r="I84" s="1"/>
      <c r="J84" s="1">
        <v>11783.68</v>
      </c>
    </row>
    <row r="85" spans="4:10" ht="15">
      <c r="D85" s="1" t="s">
        <v>346</v>
      </c>
      <c r="E85" s="1">
        <v>11783.68</v>
      </c>
      <c r="F85" s="1">
        <v>7420.2</v>
      </c>
      <c r="G85" s="1"/>
      <c r="H85" s="1">
        <v>6658.44</v>
      </c>
      <c r="I85" s="1"/>
      <c r="J85" s="1">
        <v>12545.42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7"/>
  <sheetViews>
    <sheetView zoomScalePageLayoutView="0" workbookViewId="0" topLeftCell="A16">
      <selection activeCell="G80" activeCellId="2" sqref="K47 J54 G80:H80"/>
    </sheetView>
  </sheetViews>
  <sheetFormatPr defaultColWidth="9.140625" defaultRowHeight="15"/>
  <cols>
    <col min="2" max="2" width="12.7109375" style="0" customWidth="1"/>
    <col min="3" max="3" width="10.8515625" style="0" customWidth="1"/>
    <col min="7" max="7" width="10.28125" style="0" customWidth="1"/>
    <col min="8" max="8" width="12.140625" style="0" customWidth="1"/>
  </cols>
  <sheetData>
    <row r="2" ht="15">
      <c r="C2" t="s">
        <v>92</v>
      </c>
    </row>
    <row r="4" spans="2:8" ht="15">
      <c r="B4" s="1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2:8" ht="15">
      <c r="B5" s="1"/>
      <c r="C5" s="1" t="s">
        <v>7</v>
      </c>
      <c r="D5" s="1"/>
      <c r="E5" s="1"/>
      <c r="F5" s="1" t="s">
        <v>8</v>
      </c>
      <c r="G5" s="1" t="s">
        <v>9</v>
      </c>
      <c r="H5" s="1" t="s">
        <v>10</v>
      </c>
    </row>
    <row r="6" spans="2:8" ht="15">
      <c r="B6" s="1" t="s">
        <v>11</v>
      </c>
      <c r="C6" s="1"/>
      <c r="D6" s="1">
        <v>32531.91</v>
      </c>
      <c r="E6" s="1">
        <v>13565.07</v>
      </c>
      <c r="F6" s="1"/>
      <c r="G6" s="1">
        <v>13565.07</v>
      </c>
      <c r="H6" s="1">
        <v>18966.84</v>
      </c>
    </row>
    <row r="7" spans="2:8" ht="15">
      <c r="B7" s="1" t="s">
        <v>12</v>
      </c>
      <c r="C7" s="1"/>
      <c r="D7" s="1">
        <v>21670.74</v>
      </c>
      <c r="E7" s="1">
        <v>9937.81</v>
      </c>
      <c r="F7" s="1"/>
      <c r="G7" s="1">
        <v>9937</v>
      </c>
      <c r="H7" s="1">
        <v>11732.93</v>
      </c>
    </row>
    <row r="8" spans="2:8" ht="15">
      <c r="B8" s="1" t="s">
        <v>13</v>
      </c>
      <c r="C8" s="1"/>
      <c r="D8" s="1">
        <f>SUM(D6:D7)</f>
        <v>54202.65</v>
      </c>
      <c r="E8" s="1"/>
      <c r="F8" s="1"/>
      <c r="G8" s="1">
        <f>SUM(G6:G7)</f>
        <v>23502.07</v>
      </c>
      <c r="H8" s="1"/>
    </row>
    <row r="12" spans="2:13" ht="15">
      <c r="B12" s="1" t="s">
        <v>14</v>
      </c>
      <c r="C12" s="1" t="s">
        <v>15</v>
      </c>
      <c r="D12" s="1"/>
      <c r="E12" s="1" t="s">
        <v>16</v>
      </c>
      <c r="F12" s="1"/>
      <c r="G12" s="1"/>
      <c r="H12" s="1"/>
      <c r="I12" s="1" t="s">
        <v>17</v>
      </c>
      <c r="J12" s="1"/>
      <c r="K12" s="1"/>
      <c r="L12" s="1"/>
      <c r="M12" s="1"/>
    </row>
    <row r="13" spans="2:13" ht="15">
      <c r="B13" s="1"/>
      <c r="C13" s="1"/>
      <c r="D13" s="1"/>
      <c r="E13" s="1" t="s">
        <v>18</v>
      </c>
      <c r="F13" s="1" t="s">
        <v>19</v>
      </c>
      <c r="G13" s="1" t="s">
        <v>20</v>
      </c>
      <c r="H13" s="1" t="s">
        <v>21</v>
      </c>
      <c r="I13" s="1" t="s">
        <v>22</v>
      </c>
      <c r="J13" s="1" t="s">
        <v>23</v>
      </c>
      <c r="K13" s="1" t="s">
        <v>24</v>
      </c>
      <c r="L13" s="1" t="s">
        <v>25</v>
      </c>
      <c r="M13" s="1" t="s">
        <v>26</v>
      </c>
    </row>
    <row r="14" spans="2:13" ht="15">
      <c r="B14" s="1" t="s">
        <v>93</v>
      </c>
      <c r="C14" s="1" t="s">
        <v>94</v>
      </c>
      <c r="D14" s="1"/>
      <c r="E14" s="1"/>
      <c r="F14" s="1"/>
      <c r="G14" s="1"/>
      <c r="H14" s="1">
        <v>10649.62</v>
      </c>
      <c r="I14" s="1"/>
      <c r="J14" s="1"/>
      <c r="K14" s="1"/>
      <c r="L14" s="1"/>
      <c r="M14" s="1"/>
    </row>
    <row r="15" spans="2:13" ht="15">
      <c r="B15" s="1"/>
      <c r="C15" s="1" t="s">
        <v>95</v>
      </c>
      <c r="D15" s="1" t="s">
        <v>108</v>
      </c>
      <c r="E15" s="1"/>
      <c r="F15" s="1"/>
      <c r="G15" s="1"/>
      <c r="H15" s="1"/>
      <c r="I15" s="1"/>
      <c r="J15" s="1"/>
      <c r="K15" s="1"/>
      <c r="L15" s="1"/>
      <c r="M15" s="1"/>
    </row>
    <row r="16" spans="2:13" ht="15">
      <c r="B16" s="1" t="s">
        <v>96</v>
      </c>
      <c r="C16" s="1"/>
      <c r="D16" s="1"/>
      <c r="E16" s="1"/>
      <c r="F16" s="1"/>
      <c r="G16" s="1"/>
      <c r="H16" s="1">
        <v>1409.48</v>
      </c>
      <c r="I16" s="1"/>
      <c r="J16" s="1"/>
      <c r="K16" s="1"/>
      <c r="L16" s="1"/>
      <c r="M16" s="1"/>
    </row>
    <row r="17" spans="2:13" ht="15">
      <c r="B17" s="1"/>
      <c r="C17" s="1" t="s">
        <v>97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5">
      <c r="B18" s="1"/>
      <c r="C18" s="1" t="s">
        <v>98</v>
      </c>
      <c r="D18" s="1"/>
      <c r="E18" s="1"/>
      <c r="F18" s="1"/>
      <c r="G18" s="1"/>
      <c r="H18" s="1">
        <v>600</v>
      </c>
      <c r="I18" s="1"/>
      <c r="J18" s="1"/>
      <c r="K18" s="1"/>
      <c r="L18" s="1"/>
      <c r="M18" s="1"/>
    </row>
    <row r="19" spans="2:14" ht="15">
      <c r="B19" s="1"/>
      <c r="C19" s="1" t="s">
        <v>349</v>
      </c>
      <c r="D19" s="1"/>
      <c r="E19" s="1"/>
      <c r="F19" s="1">
        <v>2855</v>
      </c>
      <c r="G19" s="1"/>
      <c r="H19" s="1"/>
      <c r="I19" s="1"/>
      <c r="J19" s="1"/>
      <c r="K19" s="1"/>
      <c r="L19" s="1"/>
      <c r="M19" s="1"/>
      <c r="N19" s="1"/>
    </row>
    <row r="20" spans="2:13" ht="15">
      <c r="B20" s="1" t="s">
        <v>100</v>
      </c>
      <c r="C20" s="1" t="s">
        <v>99</v>
      </c>
      <c r="D20" s="1"/>
      <c r="E20" s="1"/>
      <c r="F20" s="1"/>
      <c r="G20" s="1"/>
      <c r="H20" s="1">
        <v>5530.91</v>
      </c>
      <c r="I20" s="1"/>
      <c r="J20" s="1"/>
      <c r="K20" s="1"/>
      <c r="L20" s="1"/>
      <c r="M20" s="1"/>
    </row>
    <row r="21" spans="2:13" ht="15">
      <c r="B21" s="1" t="s">
        <v>93</v>
      </c>
      <c r="C21" s="1" t="s">
        <v>104</v>
      </c>
      <c r="D21" s="1"/>
      <c r="E21" s="1"/>
      <c r="F21" s="1"/>
      <c r="G21" s="1"/>
      <c r="H21" s="1">
        <v>330.6</v>
      </c>
      <c r="I21" s="1"/>
      <c r="J21" s="1"/>
      <c r="K21" s="1"/>
      <c r="L21" s="1"/>
      <c r="M21" s="1"/>
    </row>
    <row r="22" spans="2:13" ht="15">
      <c r="B22" s="1" t="s">
        <v>105</v>
      </c>
      <c r="C22" s="1" t="s">
        <v>106</v>
      </c>
      <c r="D22" s="1"/>
      <c r="E22" s="1"/>
      <c r="F22" s="1"/>
      <c r="G22" s="1"/>
      <c r="H22" s="1">
        <v>1988.45</v>
      </c>
      <c r="I22" s="1"/>
      <c r="J22" s="1"/>
      <c r="K22" s="1"/>
      <c r="L22" s="1"/>
      <c r="M22" s="1"/>
    </row>
    <row r="23" spans="2:13" ht="15">
      <c r="B23" s="1"/>
      <c r="C23" s="1" t="s">
        <v>107</v>
      </c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5">
      <c r="B24" s="1"/>
      <c r="C24" s="1"/>
      <c r="D24" s="1"/>
      <c r="E24" s="1"/>
      <c r="F24" s="1"/>
      <c r="G24" s="1" t="s">
        <v>32</v>
      </c>
      <c r="H24" s="1">
        <f>SUM(H14:H23)</f>
        <v>20509.06</v>
      </c>
      <c r="I24" s="1"/>
      <c r="J24" s="1"/>
      <c r="K24" s="1"/>
      <c r="L24" s="1"/>
      <c r="M24" s="1"/>
    </row>
    <row r="25" spans="2:13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5">
      <c r="B26" s="1"/>
      <c r="C26" s="1"/>
      <c r="D26" s="1"/>
      <c r="E26" s="1"/>
      <c r="F26" s="1"/>
      <c r="G26" s="1"/>
      <c r="H26" s="1"/>
      <c r="I26" s="1" t="s">
        <v>101</v>
      </c>
      <c r="J26" s="1"/>
      <c r="K26" s="1"/>
      <c r="L26" s="1"/>
      <c r="M26" s="1">
        <v>15</v>
      </c>
    </row>
    <row r="27" spans="2:13" ht="15">
      <c r="B27" s="1"/>
      <c r="C27" s="1" t="s">
        <v>79</v>
      </c>
      <c r="D27" s="1"/>
      <c r="E27" s="1"/>
      <c r="F27" s="1"/>
      <c r="G27" s="1"/>
      <c r="H27" s="1"/>
      <c r="I27" s="1" t="s">
        <v>102</v>
      </c>
      <c r="J27" s="1"/>
      <c r="K27" s="1">
        <v>1</v>
      </c>
      <c r="L27" s="1"/>
      <c r="M27" s="1">
        <v>142</v>
      </c>
    </row>
    <row r="28" spans="2:13" ht="15">
      <c r="B28" s="1"/>
      <c r="C28" s="1"/>
      <c r="D28" s="1"/>
      <c r="E28" s="1"/>
      <c r="F28" s="1"/>
      <c r="G28" s="1"/>
      <c r="H28" s="1"/>
      <c r="I28" s="1" t="s">
        <v>103</v>
      </c>
      <c r="J28" s="1"/>
      <c r="K28" s="1"/>
      <c r="L28" s="1"/>
      <c r="M28" s="1">
        <v>252</v>
      </c>
    </row>
    <row r="29" spans="2:13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 t="s">
        <v>32</v>
      </c>
      <c r="M29" s="1">
        <f>SUM(M26:M28)</f>
        <v>409</v>
      </c>
    </row>
    <row r="30" spans="2:13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5">
      <c r="B36" s="1"/>
      <c r="C36" s="1" t="s">
        <v>80</v>
      </c>
      <c r="D36" s="1"/>
      <c r="E36" s="1">
        <v>5172</v>
      </c>
      <c r="F36" s="1" t="s">
        <v>81</v>
      </c>
      <c r="G36" s="1"/>
      <c r="H36" s="1">
        <v>8171.76</v>
      </c>
      <c r="I36" s="1"/>
      <c r="J36" s="1"/>
      <c r="K36" s="1"/>
      <c r="L36" s="1"/>
      <c r="M36" s="1"/>
    </row>
    <row r="37" spans="2:13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5">
      <c r="B38" s="1"/>
      <c r="C38" s="1"/>
      <c r="D38" s="1"/>
      <c r="E38" s="1"/>
      <c r="F38" s="1" t="s">
        <v>82</v>
      </c>
      <c r="G38" s="1"/>
      <c r="H38" s="1">
        <v>17067.6</v>
      </c>
      <c r="I38" s="1"/>
      <c r="J38" s="1"/>
      <c r="K38" s="1"/>
      <c r="L38" s="1"/>
      <c r="M38" s="1"/>
    </row>
    <row r="39" spans="2:13" ht="15">
      <c r="B39" s="1"/>
      <c r="C39" s="1" t="s">
        <v>41</v>
      </c>
      <c r="D39" s="1"/>
      <c r="E39" s="1"/>
      <c r="F39" s="1" t="s">
        <v>83</v>
      </c>
      <c r="G39" s="1">
        <v>6852</v>
      </c>
      <c r="H39" s="1"/>
      <c r="I39" s="1"/>
      <c r="J39" s="1"/>
      <c r="K39" s="1"/>
      <c r="L39" s="1"/>
      <c r="M39" s="1"/>
    </row>
    <row r="40" spans="2:13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5">
      <c r="B41" s="1"/>
      <c r="C41" s="1" t="s">
        <v>84</v>
      </c>
      <c r="D41" s="1"/>
      <c r="E41" s="1">
        <v>0.57</v>
      </c>
      <c r="F41" s="1"/>
      <c r="G41" s="1"/>
      <c r="H41" s="1">
        <v>2948.04</v>
      </c>
      <c r="I41" s="1"/>
      <c r="J41" s="1"/>
      <c r="K41" s="1"/>
      <c r="L41" s="1"/>
      <c r="M41" s="1"/>
    </row>
    <row r="42" spans="2:13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5">
      <c r="B44" s="1"/>
      <c r="C44" s="1" t="s">
        <v>45</v>
      </c>
      <c r="D44" s="1"/>
      <c r="E44" s="1"/>
      <c r="F44" s="1">
        <v>0.32</v>
      </c>
      <c r="G44" s="1"/>
      <c r="H44" s="1">
        <v>1655.04</v>
      </c>
      <c r="I44" s="1"/>
      <c r="J44" s="1"/>
      <c r="K44" s="1"/>
      <c r="L44" s="1"/>
      <c r="M44" s="1"/>
    </row>
    <row r="45" spans="2:13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5">
      <c r="B47" s="1"/>
      <c r="C47" s="1"/>
      <c r="D47" s="1"/>
      <c r="E47" s="1"/>
      <c r="F47" s="1"/>
      <c r="G47" s="1" t="s">
        <v>32</v>
      </c>
      <c r="H47" s="1">
        <f>SUM(H24:H46)</f>
        <v>50351.5</v>
      </c>
      <c r="I47" s="1"/>
      <c r="J47" s="1"/>
      <c r="K47" s="1"/>
      <c r="L47" s="1" t="s">
        <v>32</v>
      </c>
      <c r="M47" s="1"/>
    </row>
    <row r="54" spans="3:8" ht="15">
      <c r="C54" s="2"/>
      <c r="D54" s="2"/>
      <c r="E54" s="2"/>
      <c r="F54" s="2"/>
      <c r="G54" s="2"/>
      <c r="H54" s="2"/>
    </row>
    <row r="55" spans="3:8" ht="15">
      <c r="C55" s="2"/>
      <c r="D55" s="2"/>
      <c r="E55" s="2"/>
      <c r="F55" s="4" t="s">
        <v>86</v>
      </c>
      <c r="G55" s="4"/>
      <c r="H55" s="4"/>
    </row>
    <row r="56" spans="3:8" ht="15">
      <c r="C56" s="2"/>
      <c r="D56" s="2"/>
      <c r="E56" s="2"/>
      <c r="F56" s="4" t="s">
        <v>87</v>
      </c>
      <c r="G56" s="4"/>
      <c r="H56" s="4"/>
    </row>
    <row r="57" spans="3:8" ht="15">
      <c r="C57" s="2"/>
      <c r="D57" s="2"/>
      <c r="E57" s="2"/>
      <c r="F57" s="4" t="s">
        <v>90</v>
      </c>
      <c r="G57" s="4"/>
      <c r="H57" s="4"/>
    </row>
    <row r="58" spans="3:8" ht="15">
      <c r="C58" s="2">
        <v>5172</v>
      </c>
      <c r="D58" s="2"/>
      <c r="E58" s="2"/>
      <c r="F58" s="4" t="s">
        <v>88</v>
      </c>
      <c r="G58" s="4"/>
      <c r="H58" s="4"/>
    </row>
    <row r="59" spans="3:8" ht="15">
      <c r="C59" s="2"/>
      <c r="D59" s="2"/>
      <c r="E59" s="2"/>
      <c r="F59" s="2"/>
      <c r="G59" s="2"/>
      <c r="H59" s="2"/>
    </row>
    <row r="60" spans="3:8" ht="15">
      <c r="C60" s="1" t="s">
        <v>48</v>
      </c>
      <c r="D60" s="1" t="s">
        <v>49</v>
      </c>
      <c r="E60" s="1"/>
      <c r="F60" s="1"/>
      <c r="G60" s="1" t="s">
        <v>50</v>
      </c>
      <c r="H60" s="1" t="s">
        <v>51</v>
      </c>
    </row>
    <row r="61" spans="3:8" ht="15">
      <c r="C61" s="1">
        <v>1</v>
      </c>
      <c r="D61" s="3" t="s">
        <v>52</v>
      </c>
      <c r="E61" s="1"/>
      <c r="F61" s="1"/>
      <c r="G61" s="1" t="s">
        <v>53</v>
      </c>
      <c r="H61" s="1">
        <v>54202.65</v>
      </c>
    </row>
    <row r="62" spans="3:8" ht="15">
      <c r="C62" s="1"/>
      <c r="D62" s="1"/>
      <c r="E62" s="1"/>
      <c r="F62" s="1"/>
      <c r="G62" s="1"/>
      <c r="H62" s="1"/>
    </row>
    <row r="63" spans="3:8" ht="15">
      <c r="C63" s="1">
        <v>2</v>
      </c>
      <c r="D63" s="3" t="s">
        <v>55</v>
      </c>
      <c r="E63" s="1"/>
      <c r="F63" s="1"/>
      <c r="G63" s="1" t="s">
        <v>53</v>
      </c>
      <c r="H63" s="1">
        <v>23502.07</v>
      </c>
    </row>
    <row r="64" spans="3:8" ht="15">
      <c r="C64" s="1">
        <v>3</v>
      </c>
      <c r="D64" s="1" t="s">
        <v>56</v>
      </c>
      <c r="E64" s="1"/>
      <c r="F64" s="1"/>
      <c r="G64" s="1" t="s">
        <v>53</v>
      </c>
      <c r="H64" s="1"/>
    </row>
    <row r="65" spans="3:8" ht="15">
      <c r="C65" s="1">
        <v>4</v>
      </c>
      <c r="D65" s="3" t="s">
        <v>57</v>
      </c>
      <c r="E65" s="1"/>
      <c r="F65" s="1"/>
      <c r="G65" s="1" t="s">
        <v>53</v>
      </c>
      <c r="H65" s="1">
        <v>50760.5</v>
      </c>
    </row>
    <row r="66" spans="3:8" ht="15">
      <c r="C66" s="1"/>
      <c r="D66" s="1" t="s">
        <v>12</v>
      </c>
      <c r="E66" s="1"/>
      <c r="F66" s="1"/>
      <c r="G66" s="1"/>
      <c r="H66" s="1"/>
    </row>
    <row r="67" spans="3:8" ht="15">
      <c r="C67" s="1">
        <v>1.97</v>
      </c>
      <c r="D67" s="1" t="s">
        <v>58</v>
      </c>
      <c r="E67" s="1"/>
      <c r="F67" s="1"/>
      <c r="G67" s="1" t="s">
        <v>53</v>
      </c>
      <c r="H67" s="1">
        <v>6852</v>
      </c>
    </row>
    <row r="68" spans="3:8" ht="15">
      <c r="C68" s="1">
        <v>1.33</v>
      </c>
      <c r="D68" s="1"/>
      <c r="E68" s="1"/>
      <c r="F68" s="1"/>
      <c r="G68" s="1" t="s">
        <v>53</v>
      </c>
      <c r="H68" s="1"/>
    </row>
    <row r="69" spans="3:8" ht="15">
      <c r="C69" s="1">
        <v>1.58</v>
      </c>
      <c r="D69" s="1" t="s">
        <v>59</v>
      </c>
      <c r="E69" s="1"/>
      <c r="F69" s="1"/>
      <c r="G69" s="1" t="s">
        <v>53</v>
      </c>
      <c r="H69" s="1">
        <v>8171.76</v>
      </c>
    </row>
    <row r="70" spans="3:8" ht="15">
      <c r="C70" s="1">
        <v>0.57</v>
      </c>
      <c r="D70" s="1" t="s">
        <v>84</v>
      </c>
      <c r="E70" s="1"/>
      <c r="F70" s="1"/>
      <c r="G70" s="1" t="s">
        <v>53</v>
      </c>
      <c r="H70" s="1">
        <v>2948.04</v>
      </c>
    </row>
    <row r="71" spans="3:8" ht="15">
      <c r="C71" s="1"/>
      <c r="D71" s="1" t="s">
        <v>91</v>
      </c>
      <c r="E71" s="1"/>
      <c r="F71" s="1"/>
      <c r="G71" s="1" t="s">
        <v>53</v>
      </c>
      <c r="H71" s="1">
        <v>10215.6</v>
      </c>
    </row>
    <row r="72" spans="3:8" ht="15">
      <c r="C72" s="1"/>
      <c r="D72" s="1" t="s">
        <v>63</v>
      </c>
      <c r="E72" s="1"/>
      <c r="F72" s="1"/>
      <c r="G72" s="1"/>
      <c r="H72" s="1">
        <v>1655.04</v>
      </c>
    </row>
    <row r="73" spans="3:8" ht="15">
      <c r="C73" s="1"/>
      <c r="D73" s="3" t="s">
        <v>65</v>
      </c>
      <c r="E73" s="1"/>
      <c r="F73" s="1"/>
      <c r="G73" s="1" t="s">
        <v>53</v>
      </c>
      <c r="H73" s="1">
        <v>20918.06</v>
      </c>
    </row>
    <row r="74" spans="3:8" ht="15">
      <c r="C74" s="1"/>
      <c r="D74" s="1" t="s">
        <v>94</v>
      </c>
      <c r="E74" s="1"/>
      <c r="F74" s="1"/>
      <c r="G74" s="1" t="s">
        <v>89</v>
      </c>
      <c r="H74" s="1">
        <v>10649.62</v>
      </c>
    </row>
    <row r="75" spans="3:8" ht="15">
      <c r="C75" s="1"/>
      <c r="D75" s="1" t="s">
        <v>95</v>
      </c>
      <c r="E75" s="1" t="s">
        <v>108</v>
      </c>
      <c r="F75" s="1"/>
      <c r="G75" s="1" t="s">
        <v>89</v>
      </c>
      <c r="H75" s="1"/>
    </row>
    <row r="76" spans="3:8" ht="15">
      <c r="C76" s="1"/>
      <c r="D76" s="1"/>
      <c r="E76" s="1"/>
      <c r="F76" s="1"/>
      <c r="G76" s="1"/>
      <c r="H76" s="1">
        <v>1409.48</v>
      </c>
    </row>
    <row r="77" spans="3:8" ht="15">
      <c r="C77" s="1"/>
      <c r="D77" s="1" t="s">
        <v>97</v>
      </c>
      <c r="E77" s="1"/>
      <c r="F77" s="1"/>
      <c r="G77" s="1"/>
      <c r="H77" s="1"/>
    </row>
    <row r="78" spans="3:8" ht="15">
      <c r="C78" s="1"/>
      <c r="D78" s="1" t="s">
        <v>98</v>
      </c>
      <c r="E78" s="1"/>
      <c r="F78" s="1"/>
      <c r="G78" s="1"/>
      <c r="H78" s="1">
        <v>600</v>
      </c>
    </row>
    <row r="79" spans="3:8" ht="15">
      <c r="C79" s="1"/>
      <c r="D79" s="1" t="s">
        <v>85</v>
      </c>
      <c r="E79" s="1"/>
      <c r="F79" s="1"/>
      <c r="G79" s="1"/>
      <c r="H79" s="1"/>
    </row>
    <row r="80" spans="3:8" ht="15">
      <c r="C80" s="1"/>
      <c r="D80" s="1" t="s">
        <v>99</v>
      </c>
      <c r="E80" s="1"/>
      <c r="F80" s="1"/>
      <c r="G80" s="1"/>
      <c r="H80" s="1">
        <v>5530.91</v>
      </c>
    </row>
    <row r="81" spans="3:8" ht="15">
      <c r="C81" s="1"/>
      <c r="D81" s="1" t="s">
        <v>104</v>
      </c>
      <c r="E81" s="1"/>
      <c r="F81" s="1"/>
      <c r="G81" s="1"/>
      <c r="H81" s="1">
        <v>330.6</v>
      </c>
    </row>
    <row r="82" spans="3:8" ht="15">
      <c r="C82" s="1">
        <v>5</v>
      </c>
      <c r="D82" s="1" t="s">
        <v>106</v>
      </c>
      <c r="E82" s="1"/>
      <c r="F82" s="1"/>
      <c r="G82" s="1"/>
      <c r="H82" s="1">
        <v>1988.45</v>
      </c>
    </row>
    <row r="83" spans="3:8" ht="15">
      <c r="C83" s="1"/>
      <c r="D83" s="1" t="s">
        <v>107</v>
      </c>
      <c r="E83" s="1"/>
      <c r="F83" s="1"/>
      <c r="G83" s="1"/>
      <c r="H83" s="1"/>
    </row>
    <row r="84" spans="3:8" ht="15">
      <c r="C84" s="1"/>
      <c r="D84" s="1" t="s">
        <v>109</v>
      </c>
      <c r="E84" s="1"/>
      <c r="F84" s="1"/>
      <c r="G84" s="1"/>
      <c r="H84" s="1">
        <v>409</v>
      </c>
    </row>
    <row r="85" spans="3:8" ht="15">
      <c r="C85" s="1"/>
      <c r="D85" s="1" t="s">
        <v>349</v>
      </c>
      <c r="E85" s="1"/>
      <c r="F85" s="1"/>
      <c r="G85" s="1"/>
      <c r="H85" s="1"/>
    </row>
    <row r="86" spans="3:8" ht="15">
      <c r="C86" s="1"/>
      <c r="D86" s="1" t="s">
        <v>67</v>
      </c>
      <c r="E86" s="1"/>
      <c r="F86" s="1"/>
      <c r="G86" s="1" t="s">
        <v>53</v>
      </c>
      <c r="H86" s="1"/>
    </row>
    <row r="87" spans="3:8" ht="15">
      <c r="C87" s="1"/>
      <c r="D87" s="1" t="s">
        <v>68</v>
      </c>
      <c r="E87" s="1"/>
      <c r="F87" s="1"/>
      <c r="G87" s="1"/>
      <c r="H87" s="1"/>
    </row>
    <row r="88" spans="3:8" ht="15">
      <c r="C88" s="1">
        <v>6</v>
      </c>
      <c r="D88" s="1" t="s">
        <v>69</v>
      </c>
      <c r="E88" s="1"/>
      <c r="F88" s="1"/>
      <c r="G88" s="1" t="s">
        <v>53</v>
      </c>
      <c r="H88" s="1"/>
    </row>
    <row r="89" spans="3:8" ht="15">
      <c r="C89" s="1">
        <v>7</v>
      </c>
      <c r="D89" s="1" t="s">
        <v>70</v>
      </c>
      <c r="E89" s="1"/>
      <c r="F89" s="1"/>
      <c r="G89" s="1" t="s">
        <v>53</v>
      </c>
      <c r="H89" s="1">
        <v>0</v>
      </c>
    </row>
    <row r="90" spans="3:8" ht="15">
      <c r="C90" s="1">
        <v>8</v>
      </c>
      <c r="D90" s="1" t="s">
        <v>55</v>
      </c>
      <c r="E90" s="1"/>
      <c r="F90" s="1"/>
      <c r="G90" s="1" t="s">
        <v>53</v>
      </c>
      <c r="H90" s="1"/>
    </row>
    <row r="91" spans="3:8" ht="15">
      <c r="C91" s="1">
        <v>9</v>
      </c>
      <c r="D91" s="1" t="s">
        <v>71</v>
      </c>
      <c r="E91" s="1"/>
      <c r="F91" s="1"/>
      <c r="G91" s="1" t="s">
        <v>53</v>
      </c>
      <c r="H91" s="1">
        <v>27258.43</v>
      </c>
    </row>
    <row r="92" spans="3:8" ht="15">
      <c r="C92" s="1">
        <v>10</v>
      </c>
      <c r="D92" s="1" t="s">
        <v>72</v>
      </c>
      <c r="E92" s="1"/>
      <c r="F92" s="1"/>
      <c r="G92" s="1" t="s">
        <v>53</v>
      </c>
      <c r="H92" s="1"/>
    </row>
    <row r="93" spans="3:8" ht="15">
      <c r="C93" s="1"/>
      <c r="D93" s="1"/>
      <c r="E93" s="1"/>
      <c r="F93" s="1"/>
      <c r="G93" s="1"/>
      <c r="H93" s="1"/>
    </row>
    <row r="94" spans="3:8" ht="15">
      <c r="C94" s="2"/>
      <c r="D94" s="2"/>
      <c r="E94" s="2"/>
      <c r="F94" s="2"/>
      <c r="G94" s="2"/>
      <c r="H94" s="2"/>
    </row>
    <row r="95" spans="3:8" ht="15">
      <c r="C95" s="2"/>
      <c r="D95" s="2"/>
      <c r="E95" s="2"/>
      <c r="F95" s="2"/>
      <c r="G95" s="2"/>
      <c r="H95" s="2"/>
    </row>
    <row r="96" spans="3:8" ht="15">
      <c r="C96" s="2"/>
      <c r="D96" s="2"/>
      <c r="E96" s="2" t="s">
        <v>73</v>
      </c>
      <c r="F96" s="2"/>
      <c r="G96" s="2"/>
      <c r="H96" s="2"/>
    </row>
    <row r="97" spans="3:8" ht="15">
      <c r="C97" s="2"/>
      <c r="D97" s="2"/>
      <c r="E97" s="2" t="s">
        <v>74</v>
      </c>
      <c r="F97" s="2"/>
      <c r="G97" s="2"/>
      <c r="H97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N87"/>
  <sheetViews>
    <sheetView zoomScalePageLayoutView="0" workbookViewId="0" topLeftCell="A43">
      <selection activeCell="G80" activeCellId="2" sqref="K47 J54 G80:H80"/>
    </sheetView>
  </sheetViews>
  <sheetFormatPr defaultColWidth="9.140625" defaultRowHeight="15"/>
  <cols>
    <col min="1" max="1" width="9.7109375" style="0" customWidth="1"/>
    <col min="2" max="2" width="12.140625" style="0" customWidth="1"/>
    <col min="3" max="3" width="14.57421875" style="0" customWidth="1"/>
    <col min="7" max="7" width="16.7109375" style="0" customWidth="1"/>
    <col min="10" max="10" width="11.140625" style="0" customWidth="1"/>
    <col min="11" max="11" width="11.28125" style="0" customWidth="1"/>
    <col min="12" max="13" width="6.8515625" style="0" customWidth="1"/>
    <col min="14" max="14" width="14.7109375" style="0" customWidth="1"/>
    <col min="15" max="17" width="6.8515625" style="0" customWidth="1"/>
  </cols>
  <sheetData>
    <row r="2" spans="2:4" ht="15">
      <c r="B2" t="s">
        <v>75</v>
      </c>
      <c r="D2" t="s">
        <v>354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266</v>
      </c>
      <c r="B8" s="15">
        <v>21597.42</v>
      </c>
      <c r="C8" s="15">
        <v>0</v>
      </c>
      <c r="D8" s="15">
        <v>199.99</v>
      </c>
      <c r="E8" s="1"/>
      <c r="F8" s="15">
        <f>D8</f>
        <v>199.99</v>
      </c>
      <c r="G8" s="15">
        <v>21397.43</v>
      </c>
      <c r="H8" s="1"/>
    </row>
    <row r="9" spans="1:8" ht="15">
      <c r="A9" s="1" t="s">
        <v>12</v>
      </c>
      <c r="B9" s="15">
        <v>96887.96</v>
      </c>
      <c r="C9" s="15">
        <v>68818.06</v>
      </c>
      <c r="D9" s="15">
        <v>69553.04</v>
      </c>
      <c r="E9" s="1"/>
      <c r="F9" s="15">
        <f>D9</f>
        <v>69553.04</v>
      </c>
      <c r="G9" s="15">
        <v>96152.98</v>
      </c>
      <c r="H9" s="1"/>
    </row>
    <row r="10" spans="1:8" ht="15">
      <c r="A10" s="1" t="s">
        <v>13</v>
      </c>
      <c r="B10" s="1"/>
      <c r="C10" s="15">
        <f>SUM(C8:C9)</f>
        <v>68818.06</v>
      </c>
      <c r="D10" s="1"/>
      <c r="E10" s="1"/>
      <c r="F10" s="15">
        <f>SUM(F8:F9)</f>
        <v>69753.03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268</v>
      </c>
      <c r="E15" s="1"/>
      <c r="F15" s="1"/>
      <c r="G15" s="1"/>
      <c r="H15" s="2"/>
      <c r="I15" s="2"/>
      <c r="J15" s="2"/>
      <c r="K15" s="2"/>
      <c r="L15" s="2"/>
      <c r="M15" s="2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311</v>
      </c>
      <c r="G16" s="1" t="s">
        <v>21</v>
      </c>
      <c r="H16" s="2"/>
      <c r="I16" s="2"/>
      <c r="J16" s="2"/>
      <c r="K16" s="2"/>
      <c r="L16" s="2"/>
      <c r="M16" s="2"/>
    </row>
    <row r="17" spans="1:13" ht="15">
      <c r="A17" s="1"/>
      <c r="B17" s="6" t="s">
        <v>301</v>
      </c>
      <c r="C17" s="6"/>
      <c r="D17" s="1"/>
      <c r="E17" s="1" t="s">
        <v>310</v>
      </c>
      <c r="F17" s="1">
        <v>5.76</v>
      </c>
      <c r="G17" s="1"/>
      <c r="H17" s="2"/>
      <c r="I17" s="2"/>
      <c r="J17" s="2"/>
      <c r="K17" s="2"/>
      <c r="L17" s="2"/>
      <c r="M17" s="2"/>
    </row>
    <row r="18" spans="1:13" ht="15">
      <c r="A18" s="1" t="s">
        <v>347</v>
      </c>
      <c r="B18" s="1" t="s">
        <v>348</v>
      </c>
      <c r="C18" s="1"/>
      <c r="D18" s="1"/>
      <c r="E18" s="1"/>
      <c r="F18" s="1"/>
      <c r="G18" s="1">
        <v>946.66</v>
      </c>
      <c r="H18" s="2"/>
      <c r="I18" s="2"/>
      <c r="J18" s="2"/>
      <c r="K18" s="2"/>
      <c r="L18" s="2"/>
      <c r="M18" s="2"/>
    </row>
    <row r="19" spans="1:13" ht="15">
      <c r="A19" s="1"/>
      <c r="B19" s="1"/>
      <c r="C19" s="1"/>
      <c r="D19" s="1"/>
      <c r="E19" s="1"/>
      <c r="F19" s="1"/>
      <c r="G19" s="1"/>
      <c r="H19" s="2"/>
      <c r="I19" s="2"/>
      <c r="J19" s="2"/>
      <c r="K19" s="2"/>
      <c r="L19" s="2"/>
      <c r="M19" s="2"/>
    </row>
    <row r="20" spans="1:13" ht="15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</row>
    <row r="21" spans="1:13" ht="15">
      <c r="A21" s="1"/>
      <c r="B21" s="1"/>
      <c r="C21" s="1"/>
      <c r="D21" s="1"/>
      <c r="E21" s="1"/>
      <c r="F21" s="1" t="s">
        <v>32</v>
      </c>
      <c r="G21" s="15">
        <f>SUM(G18:G20)</f>
        <v>946.66</v>
      </c>
      <c r="H21" s="2"/>
      <c r="I21" s="2"/>
      <c r="J21" s="2"/>
      <c r="K21" s="2"/>
      <c r="L21" s="2"/>
      <c r="M21" s="2"/>
    </row>
    <row r="22" spans="1:13" ht="15">
      <c r="A22" s="1"/>
      <c r="B22" s="1"/>
      <c r="C22" s="1"/>
      <c r="D22" s="1"/>
      <c r="E22" s="1"/>
      <c r="F22" s="1"/>
      <c r="G22" s="1"/>
      <c r="H22" s="2"/>
      <c r="I22" s="2"/>
      <c r="J22" s="2"/>
      <c r="K22" s="2"/>
      <c r="L22" s="2"/>
      <c r="M22" s="2"/>
    </row>
    <row r="23" spans="1:13" ht="15">
      <c r="A23" s="1"/>
      <c r="B23" s="9" t="s">
        <v>302</v>
      </c>
      <c r="C23" s="25"/>
      <c r="D23" s="25"/>
      <c r="E23" s="1">
        <v>5170.4</v>
      </c>
      <c r="F23" s="1">
        <v>7.55</v>
      </c>
      <c r="G23" s="16">
        <f>E23*F23</f>
        <v>39036.52</v>
      </c>
      <c r="H23" s="2"/>
      <c r="I23" s="2"/>
      <c r="J23" s="2"/>
      <c r="K23" s="2"/>
      <c r="L23" s="23"/>
      <c r="M23" s="2"/>
    </row>
    <row r="24" spans="1:13" ht="15">
      <c r="A24" s="1"/>
      <c r="B24" s="9" t="s">
        <v>303</v>
      </c>
      <c r="C24" s="25"/>
      <c r="D24" s="25"/>
      <c r="E24" s="1" t="s">
        <v>53</v>
      </c>
      <c r="F24" s="1"/>
      <c r="G24" s="15"/>
      <c r="H24" s="2"/>
      <c r="I24" s="2"/>
      <c r="J24" s="2"/>
      <c r="K24" s="2"/>
      <c r="L24" s="2"/>
      <c r="M24" s="2"/>
    </row>
    <row r="25" spans="1:13" ht="15">
      <c r="A25" s="1"/>
      <c r="B25" s="9" t="s">
        <v>304</v>
      </c>
      <c r="C25" s="9" t="s">
        <v>305</v>
      </c>
      <c r="D25" s="25"/>
      <c r="E25" s="1"/>
      <c r="F25" s="1"/>
      <c r="G25" s="16"/>
      <c r="H25" s="2"/>
      <c r="I25" s="2"/>
      <c r="J25" s="2"/>
      <c r="K25" s="2"/>
      <c r="L25" s="2"/>
      <c r="M25" s="2"/>
    </row>
    <row r="26" spans="1:13" ht="15">
      <c r="A26" s="1"/>
      <c r="B26" s="9" t="s">
        <v>306</v>
      </c>
      <c r="C26" s="25"/>
      <c r="D26" s="25"/>
      <c r="E26" s="1"/>
      <c r="F26" s="1"/>
      <c r="G26" s="16"/>
      <c r="H26" s="2"/>
      <c r="I26" s="2"/>
      <c r="J26" s="2"/>
      <c r="K26" s="2"/>
      <c r="L26" s="2"/>
      <c r="M26" s="2"/>
    </row>
    <row r="27" spans="1:13" ht="1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</row>
    <row r="28" spans="1:13" ht="15">
      <c r="A28" s="1"/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</row>
    <row r="29" spans="1:13" ht="15">
      <c r="A29" s="1"/>
      <c r="B29" s="1"/>
      <c r="C29" s="1"/>
      <c r="D29" s="1"/>
      <c r="E29" s="1"/>
      <c r="F29" s="3" t="s">
        <v>32</v>
      </c>
      <c r="G29" s="19">
        <f>SUM(G21:G28)</f>
        <v>39983.18</v>
      </c>
      <c r="H29" s="2"/>
      <c r="I29" s="2"/>
      <c r="J29" s="2"/>
      <c r="K29" s="2"/>
      <c r="L29" s="2"/>
      <c r="M29" s="2"/>
    </row>
    <row r="30" spans="8:13" ht="15">
      <c r="H30" s="2"/>
      <c r="I30" s="2"/>
      <c r="J30" s="2"/>
      <c r="K30" s="2"/>
      <c r="L30" s="2"/>
      <c r="M30" s="2"/>
    </row>
    <row r="31" ht="15">
      <c r="C31" t="s">
        <v>47</v>
      </c>
    </row>
    <row r="32" ht="15">
      <c r="C32" t="s">
        <v>32</v>
      </c>
    </row>
    <row r="33" spans="5:8" ht="18.75">
      <c r="E33" s="46" t="s">
        <v>351</v>
      </c>
      <c r="F33" s="46"/>
      <c r="G33" s="46"/>
      <c r="H33" s="46"/>
    </row>
    <row r="34" spans="4:9" ht="18.75">
      <c r="D34" s="47">
        <v>5170.4</v>
      </c>
      <c r="F34" s="46" t="s">
        <v>163</v>
      </c>
      <c r="H34" s="46" t="s">
        <v>350</v>
      </c>
      <c r="I34" s="48"/>
    </row>
    <row r="35" spans="4:10" ht="15">
      <c r="D35" s="1" t="s">
        <v>48</v>
      </c>
      <c r="E35" s="1" t="s">
        <v>49</v>
      </c>
      <c r="F35" s="1"/>
      <c r="G35" s="1"/>
      <c r="H35" s="1" t="s">
        <v>50</v>
      </c>
      <c r="I35" s="1" t="s">
        <v>328</v>
      </c>
      <c r="J35" s="1"/>
    </row>
    <row r="36" spans="4:10" ht="18.75">
      <c r="D36" s="35" t="s">
        <v>318</v>
      </c>
      <c r="E36" s="36"/>
      <c r="F36" s="36"/>
      <c r="G36" s="37"/>
      <c r="H36" s="37" t="s">
        <v>53</v>
      </c>
      <c r="I36" s="6"/>
      <c r="J36" s="15">
        <f>C10</f>
        <v>68818.06</v>
      </c>
    </row>
    <row r="37" spans="4:11" ht="15">
      <c r="D37" s="1"/>
      <c r="E37" s="1"/>
      <c r="F37" s="1"/>
      <c r="G37" s="1"/>
      <c r="H37" s="1"/>
      <c r="I37" s="1"/>
      <c r="J37" s="1"/>
      <c r="K37" t="s">
        <v>54</v>
      </c>
    </row>
    <row r="38" spans="4:10" ht="18.75">
      <c r="D38" s="38" t="s">
        <v>3</v>
      </c>
      <c r="E38" s="39"/>
      <c r="F38" s="40"/>
      <c r="G38" s="40"/>
      <c r="H38" s="6" t="s">
        <v>53</v>
      </c>
      <c r="I38" s="6"/>
      <c r="J38" s="15">
        <v>69753.03</v>
      </c>
    </row>
    <row r="39" spans="4:10" ht="15">
      <c r="D39" s="41">
        <v>3</v>
      </c>
      <c r="E39" s="42"/>
      <c r="F39" s="42"/>
      <c r="G39" s="42"/>
      <c r="H39" s="1" t="s">
        <v>53</v>
      </c>
      <c r="I39" s="1"/>
      <c r="J39" s="1"/>
    </row>
    <row r="40" spans="4:11" ht="18.75">
      <c r="D40" s="38" t="s">
        <v>57</v>
      </c>
      <c r="E40" s="43"/>
      <c r="F40" s="44"/>
      <c r="G40" s="45"/>
      <c r="H40" s="7" t="s">
        <v>53</v>
      </c>
      <c r="I40" s="7"/>
      <c r="J40" s="19">
        <v>39983.18</v>
      </c>
      <c r="K40" s="20">
        <f>J40-G29</f>
        <v>0</v>
      </c>
    </row>
    <row r="41" spans="4:10" ht="15">
      <c r="D41" s="8"/>
      <c r="E41" s="49" t="s">
        <v>324</v>
      </c>
      <c r="F41" s="49"/>
      <c r="G41" s="49"/>
      <c r="H41" s="50"/>
      <c r="I41" s="3"/>
      <c r="J41" s="1">
        <f>H41*I41</f>
        <v>0</v>
      </c>
    </row>
    <row r="42" spans="4:10" ht="15">
      <c r="D42" s="8"/>
      <c r="E42" s="49" t="s">
        <v>303</v>
      </c>
      <c r="F42" s="49"/>
      <c r="G42" s="49"/>
      <c r="H42" s="51"/>
      <c r="I42" s="1"/>
      <c r="J42" s="15">
        <v>39036.52</v>
      </c>
    </row>
    <row r="43" spans="4:10" ht="15">
      <c r="D43" s="8"/>
      <c r="E43" s="49" t="s">
        <v>304</v>
      </c>
      <c r="F43" s="49" t="s">
        <v>305</v>
      </c>
      <c r="G43" s="49"/>
      <c r="H43" s="51" t="s">
        <v>325</v>
      </c>
      <c r="I43" s="1"/>
      <c r="J43" s="1"/>
    </row>
    <row r="44" spans="4:10" ht="15">
      <c r="D44" s="8"/>
      <c r="E44" s="49" t="s">
        <v>306</v>
      </c>
      <c r="F44" s="49"/>
      <c r="G44" s="49"/>
      <c r="H44" s="51" t="s">
        <v>326</v>
      </c>
      <c r="I44" s="1"/>
      <c r="J44" s="16"/>
    </row>
    <row r="45" spans="4:10" ht="15">
      <c r="D45" s="8"/>
      <c r="E45" s="9" t="s">
        <v>165</v>
      </c>
      <c r="F45" s="9" t="s">
        <v>166</v>
      </c>
      <c r="G45" s="9"/>
      <c r="H45" s="52">
        <v>1.68</v>
      </c>
      <c r="I45" s="1"/>
      <c r="J45" s="16">
        <f>D34*H45</f>
        <v>8686.271999999999</v>
      </c>
    </row>
    <row r="46" spans="4:10" ht="15">
      <c r="D46" s="8"/>
      <c r="E46" s="9" t="s">
        <v>167</v>
      </c>
      <c r="F46" s="9"/>
      <c r="G46" s="9"/>
      <c r="H46" s="52">
        <v>2.22</v>
      </c>
      <c r="I46" s="1"/>
      <c r="J46" s="16">
        <f>D34*H46</f>
        <v>11478.288</v>
      </c>
    </row>
    <row r="47" spans="4:10" ht="15">
      <c r="D47" s="8"/>
      <c r="E47" s="9" t="s">
        <v>168</v>
      </c>
      <c r="F47" s="9"/>
      <c r="G47" s="9"/>
      <c r="H47" s="52"/>
      <c r="I47" s="1"/>
      <c r="J47" s="16"/>
    </row>
    <row r="48" spans="4:10" ht="15">
      <c r="D48" s="8"/>
      <c r="E48" s="9" t="s">
        <v>169</v>
      </c>
      <c r="F48" s="9"/>
      <c r="G48" s="9"/>
      <c r="H48" s="52">
        <v>0.69</v>
      </c>
      <c r="I48" s="1"/>
      <c r="J48" s="16">
        <f>D34*H48</f>
        <v>3567.5759999999996</v>
      </c>
    </row>
    <row r="49" spans="4:10" ht="15">
      <c r="D49" s="8"/>
      <c r="E49" s="9" t="s">
        <v>170</v>
      </c>
      <c r="F49" s="9"/>
      <c r="G49" s="9"/>
      <c r="H49" s="52"/>
      <c r="I49" s="1"/>
      <c r="J49" s="16"/>
    </row>
    <row r="50" spans="4:10" ht="15">
      <c r="D50" s="8"/>
      <c r="E50" s="9" t="s">
        <v>171</v>
      </c>
      <c r="F50" s="9"/>
      <c r="G50" s="9"/>
      <c r="H50" s="52">
        <v>2</v>
      </c>
      <c r="I50" s="1"/>
      <c r="J50" s="16">
        <f>D34*H50</f>
        <v>10340.8</v>
      </c>
    </row>
    <row r="51" spans="4:10" ht="15">
      <c r="D51" s="8"/>
      <c r="E51" s="9" t="s">
        <v>172</v>
      </c>
      <c r="F51" s="9"/>
      <c r="G51" s="9" t="s">
        <v>173</v>
      </c>
      <c r="H51" s="52"/>
      <c r="I51" s="1"/>
      <c r="J51" s="16"/>
    </row>
    <row r="52" spans="4:10" ht="15">
      <c r="D52" s="8"/>
      <c r="E52" s="9" t="s">
        <v>169</v>
      </c>
      <c r="F52" s="9"/>
      <c r="G52" s="9"/>
      <c r="H52" s="52">
        <v>0.57</v>
      </c>
      <c r="I52" s="1"/>
      <c r="J52" s="16">
        <f>D34*H52</f>
        <v>2947.1279999999997</v>
      </c>
    </row>
    <row r="53" spans="4:10" ht="15">
      <c r="D53" s="8"/>
      <c r="E53" s="9" t="s">
        <v>174</v>
      </c>
      <c r="F53" s="9"/>
      <c r="G53" s="9"/>
      <c r="H53" s="52"/>
      <c r="I53" s="1"/>
      <c r="J53" s="16"/>
    </row>
    <row r="54" spans="4:10" ht="15">
      <c r="D54" s="8"/>
      <c r="E54" s="9" t="s">
        <v>175</v>
      </c>
      <c r="F54" s="9"/>
      <c r="G54" s="9"/>
      <c r="H54" s="52">
        <v>0.39</v>
      </c>
      <c r="I54" s="1"/>
      <c r="J54" s="16">
        <f>D34*H54</f>
        <v>2016.456</v>
      </c>
    </row>
    <row r="55" spans="4:10" ht="18.75">
      <c r="D55" s="31" t="s">
        <v>65</v>
      </c>
      <c r="E55" s="32"/>
      <c r="F55" s="32"/>
      <c r="G55" s="33" t="s">
        <v>314</v>
      </c>
      <c r="H55" s="33"/>
      <c r="I55" s="7">
        <v>5.76</v>
      </c>
      <c r="J55" s="16">
        <f>D34*I55</f>
        <v>29781.503999999997</v>
      </c>
    </row>
    <row r="56" spans="4:10" ht="18.75">
      <c r="D56" s="31"/>
      <c r="E56" s="32"/>
      <c r="F56" s="32"/>
      <c r="G56" s="33" t="s">
        <v>147</v>
      </c>
      <c r="H56" s="53" t="s">
        <v>327</v>
      </c>
      <c r="I56" s="6"/>
      <c r="J56" s="15">
        <f>J38-J42</f>
        <v>30716.510000000002</v>
      </c>
    </row>
    <row r="57" spans="4:10" ht="15">
      <c r="D57" s="30" t="s">
        <v>317</v>
      </c>
      <c r="E57" s="30"/>
      <c r="F57" s="30"/>
      <c r="G57" s="30"/>
      <c r="H57" s="30"/>
      <c r="I57" s="30"/>
      <c r="J57" s="26"/>
    </row>
    <row r="58" spans="4:10" ht="15">
      <c r="D58" s="1" t="s">
        <v>347</v>
      </c>
      <c r="E58" s="1" t="s">
        <v>348</v>
      </c>
      <c r="F58" s="1"/>
      <c r="G58" s="1"/>
      <c r="H58" s="1"/>
      <c r="I58" s="1"/>
      <c r="J58" s="1">
        <v>946.66</v>
      </c>
    </row>
    <row r="59" spans="4:10" ht="15">
      <c r="D59" s="1"/>
      <c r="E59" s="1"/>
      <c r="F59" s="26"/>
      <c r="G59" s="26"/>
      <c r="H59" s="26"/>
      <c r="I59" s="26"/>
      <c r="J59" s="26"/>
    </row>
    <row r="60" spans="4:10" ht="15">
      <c r="D60" s="1"/>
      <c r="E60" s="1"/>
      <c r="F60" s="1"/>
      <c r="G60" s="1"/>
      <c r="H60" s="1"/>
      <c r="I60" s="10"/>
      <c r="J60" s="15">
        <v>0</v>
      </c>
    </row>
    <row r="61" spans="4:11" ht="15">
      <c r="D61" s="1" t="s">
        <v>276</v>
      </c>
      <c r="E61" s="1" t="s">
        <v>68</v>
      </c>
      <c r="F61" s="1"/>
      <c r="G61" s="1"/>
      <c r="H61" s="1"/>
      <c r="I61" s="10"/>
      <c r="J61" s="15">
        <v>56948.7</v>
      </c>
      <c r="K61" s="23"/>
    </row>
    <row r="62" spans="4:11" ht="15">
      <c r="D62" s="1"/>
      <c r="E62" s="1" t="s">
        <v>274</v>
      </c>
      <c r="F62" s="1"/>
      <c r="G62" s="1"/>
      <c r="H62" s="1" t="s">
        <v>53</v>
      </c>
      <c r="I62" s="10"/>
      <c r="J62" s="16">
        <v>55719.92</v>
      </c>
      <c r="K62" s="23"/>
    </row>
    <row r="63" spans="4:11" ht="15">
      <c r="D63" s="1"/>
      <c r="E63" s="1" t="s">
        <v>70</v>
      </c>
      <c r="F63" s="1"/>
      <c r="G63" s="1"/>
      <c r="H63" s="1" t="s">
        <v>53</v>
      </c>
      <c r="I63" s="10"/>
      <c r="J63" s="1"/>
      <c r="K63" s="2"/>
    </row>
    <row r="64" spans="4:14" ht="15">
      <c r="D64" s="1"/>
      <c r="E64" s="1"/>
      <c r="F64" s="1"/>
      <c r="G64" s="1"/>
      <c r="H64" s="1" t="s">
        <v>53</v>
      </c>
      <c r="I64" s="10"/>
      <c r="J64" s="1"/>
      <c r="N64" s="24"/>
    </row>
    <row r="65" spans="4:14" ht="15">
      <c r="D65" s="1"/>
      <c r="E65" s="1" t="s">
        <v>71</v>
      </c>
      <c r="F65" s="1"/>
      <c r="G65" s="1"/>
      <c r="H65" s="1" t="s">
        <v>53</v>
      </c>
      <c r="I65" s="10"/>
      <c r="J65" s="1"/>
      <c r="N65" s="24"/>
    </row>
    <row r="66" spans="4:11" ht="15">
      <c r="D66" s="3"/>
      <c r="E66" s="3" t="s">
        <v>275</v>
      </c>
      <c r="F66" s="3"/>
      <c r="G66" s="3"/>
      <c r="H66" s="3" t="s">
        <v>53</v>
      </c>
      <c r="I66" s="21"/>
      <c r="J66" s="19">
        <f>J62+J38-J40</f>
        <v>85489.76999999999</v>
      </c>
      <c r="K66" s="24"/>
    </row>
    <row r="67" spans="6:10" ht="15">
      <c r="F67" t="s">
        <v>73</v>
      </c>
      <c r="J67" s="24"/>
    </row>
    <row r="68" ht="15.75" thickBot="1">
      <c r="F68" t="s">
        <v>74</v>
      </c>
    </row>
    <row r="69" spans="4:10" ht="15.75" thickBot="1">
      <c r="D69" s="27" t="s">
        <v>68</v>
      </c>
      <c r="E69" s="28"/>
      <c r="F69" s="28"/>
      <c r="G69" s="28" t="s">
        <v>315</v>
      </c>
      <c r="H69" s="28"/>
      <c r="I69" s="29" t="s">
        <v>316</v>
      </c>
      <c r="J69" s="11"/>
    </row>
    <row r="70" spans="4:10" ht="15">
      <c r="D70" s="13" t="s">
        <v>144</v>
      </c>
      <c r="E70" s="13" t="s">
        <v>145</v>
      </c>
      <c r="F70" s="13" t="s">
        <v>146</v>
      </c>
      <c r="G70" s="13"/>
      <c r="H70" s="13" t="s">
        <v>147</v>
      </c>
      <c r="I70" s="13"/>
      <c r="J70" s="13" t="s">
        <v>149</v>
      </c>
    </row>
    <row r="71" spans="4:10" ht="15" hidden="1">
      <c r="D71" s="1" t="s">
        <v>148</v>
      </c>
      <c r="E71" s="1"/>
      <c r="F71" s="1">
        <v>7324.65</v>
      </c>
      <c r="G71" s="1"/>
      <c r="H71" s="1">
        <v>3982.06</v>
      </c>
      <c r="I71" s="1"/>
      <c r="J71" s="1">
        <v>3342.59</v>
      </c>
    </row>
    <row r="72" spans="4:10" ht="15" hidden="1">
      <c r="D72" s="1" t="s">
        <v>160</v>
      </c>
      <c r="E72" s="1">
        <v>3342.59</v>
      </c>
      <c r="F72" s="1">
        <v>7324.65</v>
      </c>
      <c r="G72" s="1"/>
      <c r="H72" s="1">
        <v>5900.2</v>
      </c>
      <c r="I72" s="1"/>
      <c r="J72" s="1">
        <v>4767.04</v>
      </c>
    </row>
    <row r="73" spans="4:10" ht="15" hidden="1">
      <c r="D73" s="1" t="s">
        <v>179</v>
      </c>
      <c r="E73" s="1">
        <v>4767.04</v>
      </c>
      <c r="F73" s="1">
        <v>7421.55</v>
      </c>
      <c r="G73" s="1"/>
      <c r="H73" s="1">
        <v>6348.88</v>
      </c>
      <c r="I73" s="1"/>
      <c r="J73" s="1">
        <v>5839.71</v>
      </c>
    </row>
    <row r="74" spans="4:10" ht="15" hidden="1">
      <c r="D74" s="1" t="s">
        <v>198</v>
      </c>
      <c r="E74" s="1">
        <v>5839.71</v>
      </c>
      <c r="F74" s="1">
        <v>7421.55</v>
      </c>
      <c r="G74" s="1"/>
      <c r="H74" s="1">
        <v>7117.64</v>
      </c>
      <c r="I74" s="1"/>
      <c r="J74" s="1">
        <v>6143.42</v>
      </c>
    </row>
    <row r="75" spans="4:10" ht="15" hidden="1">
      <c r="D75" s="1" t="s">
        <v>201</v>
      </c>
      <c r="E75" s="1">
        <v>6143.42</v>
      </c>
      <c r="F75" s="1">
        <v>7421.55</v>
      </c>
      <c r="G75" s="1"/>
      <c r="H75" s="1">
        <v>7062.57</v>
      </c>
      <c r="I75" s="1"/>
      <c r="J75" s="1">
        <v>6502.4</v>
      </c>
    </row>
    <row r="76" spans="4:10" ht="15" hidden="1">
      <c r="D76" s="1" t="s">
        <v>209</v>
      </c>
      <c r="E76" s="1">
        <v>6502.4</v>
      </c>
      <c r="F76" s="1">
        <v>7421.55</v>
      </c>
      <c r="G76" s="1"/>
      <c r="H76" s="1">
        <v>6647.99</v>
      </c>
      <c r="I76" s="1"/>
      <c r="J76" s="1">
        <v>7275.97</v>
      </c>
    </row>
    <row r="77" spans="4:10" ht="15" hidden="1">
      <c r="D77" s="1" t="s">
        <v>222</v>
      </c>
      <c r="E77" s="1">
        <v>7275.97</v>
      </c>
      <c r="F77" s="1">
        <v>7421.56</v>
      </c>
      <c r="G77" s="1"/>
      <c r="H77" s="1">
        <v>6434.89</v>
      </c>
      <c r="I77" s="1"/>
      <c r="J77" s="1">
        <v>8262.64</v>
      </c>
    </row>
    <row r="78" spans="4:10" ht="15" hidden="1">
      <c r="D78" s="1" t="s">
        <v>230</v>
      </c>
      <c r="E78" s="1">
        <v>8262.64</v>
      </c>
      <c r="F78" s="1">
        <v>7420.85</v>
      </c>
      <c r="G78" s="1"/>
      <c r="H78" s="1">
        <v>6633.19</v>
      </c>
      <c r="I78" s="1"/>
      <c r="J78" s="1">
        <v>9050.1</v>
      </c>
    </row>
    <row r="79" spans="4:10" ht="15" hidden="1">
      <c r="D79" s="1" t="s">
        <v>240</v>
      </c>
      <c r="E79" s="1">
        <v>9050.1</v>
      </c>
      <c r="F79" s="1">
        <v>7420.65</v>
      </c>
      <c r="G79" s="1"/>
      <c r="H79" s="1">
        <v>8471.19</v>
      </c>
      <c r="I79" s="1"/>
      <c r="J79" s="1">
        <v>7999.56</v>
      </c>
    </row>
    <row r="80" spans="4:10" ht="15" hidden="1">
      <c r="D80" s="1" t="s">
        <v>246</v>
      </c>
      <c r="E80" s="1">
        <v>7999.56</v>
      </c>
      <c r="F80" s="1">
        <v>7420.65</v>
      </c>
      <c r="G80" s="1"/>
      <c r="H80" s="1">
        <v>6651.75</v>
      </c>
      <c r="I80" s="1"/>
      <c r="J80" s="1">
        <v>8768.46</v>
      </c>
    </row>
    <row r="81" spans="4:10" ht="15" hidden="1">
      <c r="D81" s="9" t="s">
        <v>254</v>
      </c>
      <c r="E81" s="9">
        <v>8768.46</v>
      </c>
      <c r="F81" s="9">
        <v>7420.64</v>
      </c>
      <c r="G81" s="1"/>
      <c r="H81" s="1">
        <v>7268.25</v>
      </c>
      <c r="I81" s="1"/>
      <c r="J81" s="9">
        <v>8920.85</v>
      </c>
    </row>
    <row r="82" spans="4:10" ht="15" hidden="1">
      <c r="D82" s="1" t="s">
        <v>257</v>
      </c>
      <c r="E82" s="1">
        <v>8920.85</v>
      </c>
      <c r="F82" s="1">
        <v>7420.65</v>
      </c>
      <c r="G82" s="1"/>
      <c r="H82" s="1">
        <v>7509.09</v>
      </c>
      <c r="I82" s="1"/>
      <c r="J82" s="1">
        <v>8832.41</v>
      </c>
    </row>
    <row r="83" spans="4:10" ht="15" hidden="1">
      <c r="D83" s="1" t="s">
        <v>261</v>
      </c>
      <c r="E83" s="1">
        <v>8832.41</v>
      </c>
      <c r="F83" s="1">
        <v>7420.64</v>
      </c>
      <c r="G83" s="1"/>
      <c r="H83" s="1">
        <v>8983.19</v>
      </c>
      <c r="I83" s="1"/>
      <c r="J83" s="1">
        <v>7269.86</v>
      </c>
    </row>
    <row r="84" spans="4:10" ht="16.5" customHeight="1">
      <c r="D84" s="1" t="s">
        <v>342</v>
      </c>
      <c r="E84" s="1">
        <v>10503.49</v>
      </c>
      <c r="F84" s="1">
        <v>7420.2</v>
      </c>
      <c r="G84" s="1"/>
      <c r="H84" s="1">
        <v>6140.03</v>
      </c>
      <c r="I84" s="1"/>
      <c r="J84" s="1">
        <v>11783.68</v>
      </c>
    </row>
    <row r="85" spans="4:10" ht="15">
      <c r="D85" s="1" t="s">
        <v>346</v>
      </c>
      <c r="E85" s="1">
        <v>11783.68</v>
      </c>
      <c r="F85" s="1">
        <v>7420.2</v>
      </c>
      <c r="G85" s="1"/>
      <c r="H85" s="1">
        <v>6658.44</v>
      </c>
      <c r="I85" s="1"/>
      <c r="J85" s="1">
        <v>12545.42</v>
      </c>
    </row>
    <row r="86" spans="4:10" ht="15">
      <c r="D86" s="1" t="s">
        <v>347</v>
      </c>
      <c r="E86" s="1">
        <v>12545.42</v>
      </c>
      <c r="F86" s="1">
        <v>7420.2</v>
      </c>
      <c r="G86" s="1"/>
      <c r="H86" s="1">
        <v>7663.8</v>
      </c>
      <c r="I86" s="1"/>
      <c r="J86" s="1">
        <v>12301.82</v>
      </c>
    </row>
    <row r="87" ht="15">
      <c r="J87" s="55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N87"/>
  <sheetViews>
    <sheetView zoomScalePageLayoutView="0" workbookViewId="0" topLeftCell="A46">
      <selection activeCell="G80" activeCellId="2" sqref="K47 J54 G80:H80"/>
    </sheetView>
  </sheetViews>
  <sheetFormatPr defaultColWidth="9.140625" defaultRowHeight="15"/>
  <cols>
    <col min="1" max="1" width="9.7109375" style="0" customWidth="1"/>
    <col min="2" max="2" width="12.140625" style="0" customWidth="1"/>
    <col min="3" max="3" width="14.57421875" style="0" customWidth="1"/>
    <col min="7" max="7" width="16.7109375" style="0" customWidth="1"/>
    <col min="10" max="10" width="11.140625" style="0" customWidth="1"/>
    <col min="11" max="11" width="11.28125" style="0" customWidth="1"/>
    <col min="12" max="13" width="6.8515625" style="0" customWidth="1"/>
    <col min="14" max="14" width="14.7109375" style="0" customWidth="1"/>
    <col min="15" max="17" width="6.8515625" style="0" customWidth="1"/>
  </cols>
  <sheetData>
    <row r="2" spans="2:4" ht="15">
      <c r="B2" t="s">
        <v>75</v>
      </c>
      <c r="D2" t="s">
        <v>352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266</v>
      </c>
      <c r="B8" s="15">
        <v>21397.43</v>
      </c>
      <c r="C8" s="15">
        <v>0</v>
      </c>
      <c r="D8" s="15">
        <v>77.4</v>
      </c>
      <c r="E8" s="1"/>
      <c r="F8" s="15">
        <f>D8</f>
        <v>77.4</v>
      </c>
      <c r="G8" s="15">
        <v>21320.03</v>
      </c>
      <c r="H8" s="1"/>
    </row>
    <row r="9" spans="1:8" ht="15">
      <c r="A9" s="1" t="s">
        <v>12</v>
      </c>
      <c r="B9" s="15">
        <v>96152.98</v>
      </c>
      <c r="C9" s="15">
        <v>68838.03</v>
      </c>
      <c r="D9" s="15">
        <v>61798.69</v>
      </c>
      <c r="E9" s="1"/>
      <c r="F9" s="15">
        <f>D9</f>
        <v>61798.69</v>
      </c>
      <c r="G9" s="15">
        <f>C9-D9+B9</f>
        <v>103192.31999999999</v>
      </c>
      <c r="H9" s="1"/>
    </row>
    <row r="10" spans="1:8" ht="15">
      <c r="A10" s="1" t="s">
        <v>13</v>
      </c>
      <c r="B10" s="1"/>
      <c r="C10" s="15">
        <f>SUM(C8:C9)</f>
        <v>68838.03</v>
      </c>
      <c r="D10" s="1"/>
      <c r="E10" s="1"/>
      <c r="F10" s="15">
        <f>SUM(F8:F9)</f>
        <v>61876.090000000004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268</v>
      </c>
      <c r="E15" s="1"/>
      <c r="F15" s="1"/>
      <c r="G15" s="1"/>
      <c r="H15" s="2"/>
      <c r="I15" s="2"/>
      <c r="J15" s="2"/>
      <c r="K15" s="2"/>
      <c r="L15" s="2"/>
      <c r="M15" s="2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311</v>
      </c>
      <c r="G16" s="1" t="s">
        <v>21</v>
      </c>
      <c r="H16" s="2"/>
      <c r="I16" s="2"/>
      <c r="J16" s="2"/>
      <c r="K16" s="2"/>
      <c r="L16" s="2"/>
      <c r="M16" s="2"/>
    </row>
    <row r="17" spans="1:13" ht="15">
      <c r="A17" s="1"/>
      <c r="B17" s="6" t="s">
        <v>301</v>
      </c>
      <c r="C17" s="6"/>
      <c r="D17" s="1"/>
      <c r="E17" s="1" t="s">
        <v>310</v>
      </c>
      <c r="F17" s="1">
        <v>5.76</v>
      </c>
      <c r="G17" s="1"/>
      <c r="H17" s="2"/>
      <c r="I17" s="2"/>
      <c r="J17" s="2"/>
      <c r="K17" s="2"/>
      <c r="L17" s="2"/>
      <c r="M17" s="2"/>
    </row>
    <row r="18" spans="1:13" ht="12.75" customHeight="1">
      <c r="A18" s="1" t="s">
        <v>356</v>
      </c>
      <c r="B18" s="1" t="s">
        <v>357</v>
      </c>
      <c r="C18" s="1"/>
      <c r="D18" s="1" t="s">
        <v>358</v>
      </c>
      <c r="E18" s="1"/>
      <c r="F18" s="1"/>
      <c r="G18" s="1">
        <v>3010.14</v>
      </c>
      <c r="H18" s="2"/>
      <c r="I18" s="2"/>
      <c r="J18" s="2"/>
      <c r="K18" s="2"/>
      <c r="L18" s="2"/>
      <c r="M18" s="2"/>
    </row>
    <row r="19" spans="1:13" ht="15">
      <c r="A19" s="1"/>
      <c r="B19" s="1"/>
      <c r="C19" s="1"/>
      <c r="D19" s="1"/>
      <c r="E19" s="1"/>
      <c r="F19" s="1"/>
      <c r="G19" s="1"/>
      <c r="H19" s="2"/>
      <c r="I19" s="2"/>
      <c r="J19" s="2"/>
      <c r="K19" s="2"/>
      <c r="L19" s="2"/>
      <c r="M19" s="2"/>
    </row>
    <row r="20" spans="1:13" ht="15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</row>
    <row r="21" spans="1:13" ht="15">
      <c r="A21" s="1"/>
      <c r="B21" s="1"/>
      <c r="C21" s="1"/>
      <c r="D21" s="1"/>
      <c r="E21" s="1"/>
      <c r="F21" s="1" t="s">
        <v>32</v>
      </c>
      <c r="G21" s="15">
        <f>SUM(G18:G20)</f>
        <v>3010.14</v>
      </c>
      <c r="H21" s="2"/>
      <c r="I21" s="2"/>
      <c r="J21" s="2"/>
      <c r="K21" s="2"/>
      <c r="L21" s="2"/>
      <c r="M21" s="2"/>
    </row>
    <row r="22" spans="1:13" ht="15">
      <c r="A22" s="1"/>
      <c r="B22" s="1"/>
      <c r="C22" s="1"/>
      <c r="D22" s="1"/>
      <c r="E22" s="1"/>
      <c r="F22" s="1"/>
      <c r="G22" s="1"/>
      <c r="H22" s="2"/>
      <c r="I22" s="2"/>
      <c r="J22" s="2"/>
      <c r="K22" s="2"/>
      <c r="L22" s="2"/>
      <c r="M22" s="2"/>
    </row>
    <row r="23" spans="1:13" ht="15">
      <c r="A23" s="1"/>
      <c r="B23" s="9" t="s">
        <v>302</v>
      </c>
      <c r="C23" s="25"/>
      <c r="D23" s="25"/>
      <c r="E23" s="1">
        <v>5171.9</v>
      </c>
      <c r="F23" s="1">
        <v>7.55</v>
      </c>
      <c r="G23" s="16">
        <f>E23*F23</f>
        <v>39047.844999999994</v>
      </c>
      <c r="H23" s="2"/>
      <c r="I23" s="2"/>
      <c r="J23" s="2"/>
      <c r="K23" s="2"/>
      <c r="L23" s="23"/>
      <c r="M23" s="2"/>
    </row>
    <row r="24" spans="1:13" ht="15">
      <c r="A24" s="1"/>
      <c r="B24" s="9" t="s">
        <v>303</v>
      </c>
      <c r="C24" s="25"/>
      <c r="D24" s="25"/>
      <c r="E24" s="1" t="s">
        <v>53</v>
      </c>
      <c r="F24" s="1"/>
      <c r="G24" s="15"/>
      <c r="H24" s="2"/>
      <c r="I24" s="2"/>
      <c r="J24" s="2"/>
      <c r="K24" s="2"/>
      <c r="L24" s="2"/>
      <c r="M24" s="2"/>
    </row>
    <row r="25" spans="1:13" ht="15">
      <c r="A25" s="1"/>
      <c r="B25" s="9" t="s">
        <v>304</v>
      </c>
      <c r="C25" s="9" t="s">
        <v>305</v>
      </c>
      <c r="D25" s="25"/>
      <c r="E25" s="1"/>
      <c r="F25" s="1"/>
      <c r="G25" s="16"/>
      <c r="H25" s="2"/>
      <c r="I25" s="2"/>
      <c r="J25" s="2"/>
      <c r="K25" s="2"/>
      <c r="L25" s="2"/>
      <c r="M25" s="2"/>
    </row>
    <row r="26" spans="1:13" ht="15">
      <c r="A26" s="1"/>
      <c r="B26" s="9" t="s">
        <v>306</v>
      </c>
      <c r="C26" s="25"/>
      <c r="D26" s="25"/>
      <c r="E26" s="1"/>
      <c r="F26" s="1"/>
      <c r="G26" s="16"/>
      <c r="H26" s="2"/>
      <c r="I26" s="2"/>
      <c r="J26" s="2"/>
      <c r="K26" s="2"/>
      <c r="L26" s="2"/>
      <c r="M26" s="2"/>
    </row>
    <row r="27" spans="1:13" ht="1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</row>
    <row r="28" spans="1:13" ht="15">
      <c r="A28" s="1"/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</row>
    <row r="29" spans="1:13" ht="15">
      <c r="A29" s="1"/>
      <c r="B29" s="1"/>
      <c r="C29" s="1"/>
      <c r="D29" s="1"/>
      <c r="E29" s="1"/>
      <c r="F29" s="3" t="s">
        <v>32</v>
      </c>
      <c r="G29" s="19">
        <f>SUM(G21:G28)</f>
        <v>42057.98499999999</v>
      </c>
      <c r="H29" s="2"/>
      <c r="I29" s="2"/>
      <c r="J29" s="2"/>
      <c r="K29" s="2"/>
      <c r="L29" s="2"/>
      <c r="M29" s="2"/>
    </row>
    <row r="30" spans="8:13" ht="15">
      <c r="H30" s="2"/>
      <c r="I30" s="2"/>
      <c r="J30" s="2"/>
      <c r="K30" s="2"/>
      <c r="L30" s="2"/>
      <c r="M30" s="2"/>
    </row>
    <row r="31" ht="15">
      <c r="C31" t="s">
        <v>47</v>
      </c>
    </row>
    <row r="32" ht="15">
      <c r="C32" t="s">
        <v>32</v>
      </c>
    </row>
    <row r="33" spans="5:8" ht="18.75">
      <c r="E33" s="46" t="s">
        <v>351</v>
      </c>
      <c r="F33" s="46"/>
      <c r="G33" s="46"/>
      <c r="H33" s="46"/>
    </row>
    <row r="34" spans="4:9" ht="18.75">
      <c r="D34" s="47">
        <v>5171.9</v>
      </c>
      <c r="F34" s="46" t="s">
        <v>163</v>
      </c>
      <c r="H34" s="46" t="s">
        <v>355</v>
      </c>
      <c r="I34" s="48"/>
    </row>
    <row r="35" spans="4:10" ht="15">
      <c r="D35" s="1" t="s">
        <v>48</v>
      </c>
      <c r="E35" s="1" t="s">
        <v>49</v>
      </c>
      <c r="F35" s="1"/>
      <c r="G35" s="1"/>
      <c r="H35" s="1" t="s">
        <v>50</v>
      </c>
      <c r="I35" s="1" t="s">
        <v>328</v>
      </c>
      <c r="J35" s="1"/>
    </row>
    <row r="36" spans="4:10" ht="18.75">
      <c r="D36" s="35" t="s">
        <v>318</v>
      </c>
      <c r="E36" s="36"/>
      <c r="F36" s="36"/>
      <c r="G36" s="37"/>
      <c r="H36" s="37" t="s">
        <v>53</v>
      </c>
      <c r="I36" s="6"/>
      <c r="J36" s="15">
        <f>C10</f>
        <v>68838.03</v>
      </c>
    </row>
    <row r="37" spans="4:11" ht="15">
      <c r="D37" s="1"/>
      <c r="E37" s="1"/>
      <c r="F37" s="1"/>
      <c r="G37" s="1"/>
      <c r="H37" s="1"/>
      <c r="I37" s="1"/>
      <c r="J37" s="1"/>
      <c r="K37" t="s">
        <v>54</v>
      </c>
    </row>
    <row r="38" spans="4:10" ht="18.75">
      <c r="D38" s="38" t="s">
        <v>3</v>
      </c>
      <c r="E38" s="39"/>
      <c r="F38" s="40"/>
      <c r="G38" s="40"/>
      <c r="H38" s="6" t="s">
        <v>53</v>
      </c>
      <c r="I38" s="6"/>
      <c r="J38" s="15">
        <v>61876.09</v>
      </c>
    </row>
    <row r="39" spans="4:10" ht="15">
      <c r="D39" s="41">
        <v>3</v>
      </c>
      <c r="E39" s="42"/>
      <c r="F39" s="42"/>
      <c r="G39" s="42"/>
      <c r="H39" s="1" t="s">
        <v>53</v>
      </c>
      <c r="I39" s="1"/>
      <c r="J39" s="1"/>
    </row>
    <row r="40" spans="4:11" ht="18.75">
      <c r="D40" s="38" t="s">
        <v>57</v>
      </c>
      <c r="E40" s="43"/>
      <c r="F40" s="44"/>
      <c r="G40" s="45"/>
      <c r="H40" s="7" t="s">
        <v>53</v>
      </c>
      <c r="I40" s="7"/>
      <c r="J40" s="19">
        <v>42057.99</v>
      </c>
      <c r="K40" s="20">
        <f>J40-G29</f>
        <v>0.005000000004656613</v>
      </c>
    </row>
    <row r="41" spans="4:10" ht="15">
      <c r="D41" s="8"/>
      <c r="E41" s="49" t="s">
        <v>324</v>
      </c>
      <c r="F41" s="49"/>
      <c r="G41" s="49"/>
      <c r="H41" s="50"/>
      <c r="I41" s="3"/>
      <c r="J41" s="1">
        <f>H41*I41</f>
        <v>0</v>
      </c>
    </row>
    <row r="42" spans="4:10" ht="15">
      <c r="D42" s="8"/>
      <c r="E42" s="49" t="s">
        <v>303</v>
      </c>
      <c r="F42" s="49"/>
      <c r="G42" s="49"/>
      <c r="H42" s="51"/>
      <c r="I42" s="1"/>
      <c r="J42" s="15">
        <v>39047.85</v>
      </c>
    </row>
    <row r="43" spans="4:10" ht="15">
      <c r="D43" s="8"/>
      <c r="E43" s="49" t="s">
        <v>304</v>
      </c>
      <c r="F43" s="49" t="s">
        <v>305</v>
      </c>
      <c r="G43" s="49"/>
      <c r="H43" s="51" t="s">
        <v>325</v>
      </c>
      <c r="I43" s="1"/>
      <c r="J43" s="1"/>
    </row>
    <row r="44" spans="4:10" ht="15">
      <c r="D44" s="8"/>
      <c r="E44" s="49" t="s">
        <v>306</v>
      </c>
      <c r="F44" s="49"/>
      <c r="G44" s="49"/>
      <c r="H44" s="51" t="s">
        <v>326</v>
      </c>
      <c r="I44" s="1"/>
      <c r="J44" s="16"/>
    </row>
    <row r="45" spans="4:10" ht="15">
      <c r="D45" s="8"/>
      <c r="E45" s="9" t="s">
        <v>165</v>
      </c>
      <c r="F45" s="9" t="s">
        <v>166</v>
      </c>
      <c r="G45" s="9"/>
      <c r="H45" s="52">
        <v>1.68</v>
      </c>
      <c r="I45" s="1"/>
      <c r="J45" s="16">
        <f>D34*H45</f>
        <v>8688.792</v>
      </c>
    </row>
    <row r="46" spans="4:10" ht="15">
      <c r="D46" s="8"/>
      <c r="E46" s="9" t="s">
        <v>167</v>
      </c>
      <c r="F46" s="9"/>
      <c r="G46" s="9"/>
      <c r="H46" s="52">
        <v>2.22</v>
      </c>
      <c r="I46" s="1"/>
      <c r="J46" s="16">
        <f>D34*H46</f>
        <v>11481.618</v>
      </c>
    </row>
    <row r="47" spans="4:10" ht="15">
      <c r="D47" s="8"/>
      <c r="E47" s="9" t="s">
        <v>168</v>
      </c>
      <c r="F47" s="9"/>
      <c r="G47" s="9"/>
      <c r="H47" s="52"/>
      <c r="I47" s="1"/>
      <c r="J47" s="16"/>
    </row>
    <row r="48" spans="4:10" ht="15">
      <c r="D48" s="8"/>
      <c r="E48" s="9" t="s">
        <v>169</v>
      </c>
      <c r="F48" s="9"/>
      <c r="G48" s="9"/>
      <c r="H48" s="52">
        <v>0.69</v>
      </c>
      <c r="I48" s="1"/>
      <c r="J48" s="16">
        <f>D34*H48</f>
        <v>3568.6109999999994</v>
      </c>
    </row>
    <row r="49" spans="4:10" ht="15">
      <c r="D49" s="8"/>
      <c r="E49" s="9" t="s">
        <v>170</v>
      </c>
      <c r="F49" s="9"/>
      <c r="G49" s="9"/>
      <c r="H49" s="52"/>
      <c r="I49" s="1"/>
      <c r="J49" s="16"/>
    </row>
    <row r="50" spans="4:10" ht="15">
      <c r="D50" s="8"/>
      <c r="E50" s="9" t="s">
        <v>171</v>
      </c>
      <c r="F50" s="9"/>
      <c r="G50" s="9"/>
      <c r="H50" s="52">
        <v>2</v>
      </c>
      <c r="I50" s="1"/>
      <c r="J50" s="16">
        <f>D34*H50</f>
        <v>10343.8</v>
      </c>
    </row>
    <row r="51" spans="4:10" ht="15">
      <c r="D51" s="8"/>
      <c r="E51" s="9" t="s">
        <v>172</v>
      </c>
      <c r="F51" s="9"/>
      <c r="G51" s="9" t="s">
        <v>173</v>
      </c>
      <c r="H51" s="52"/>
      <c r="I51" s="1"/>
      <c r="J51" s="16"/>
    </row>
    <row r="52" spans="4:10" ht="15">
      <c r="D52" s="8"/>
      <c r="E52" s="9" t="s">
        <v>169</v>
      </c>
      <c r="F52" s="9"/>
      <c r="G52" s="9"/>
      <c r="H52" s="52">
        <v>0.57</v>
      </c>
      <c r="I52" s="1"/>
      <c r="J52" s="16">
        <f>D34*H52</f>
        <v>2947.9829999999997</v>
      </c>
    </row>
    <row r="53" spans="4:10" ht="15">
      <c r="D53" s="8"/>
      <c r="E53" s="9" t="s">
        <v>174</v>
      </c>
      <c r="F53" s="9"/>
      <c r="G53" s="9"/>
      <c r="H53" s="52"/>
      <c r="I53" s="1"/>
      <c r="J53" s="16"/>
    </row>
    <row r="54" spans="4:10" ht="15">
      <c r="D54" s="8"/>
      <c r="E54" s="9" t="s">
        <v>175</v>
      </c>
      <c r="F54" s="9"/>
      <c r="G54" s="9"/>
      <c r="H54" s="52">
        <v>0.39</v>
      </c>
      <c r="I54" s="1"/>
      <c r="J54" s="16">
        <f>D34*H54</f>
        <v>2017.041</v>
      </c>
    </row>
    <row r="55" spans="4:10" ht="18.75">
      <c r="D55" s="31" t="s">
        <v>65</v>
      </c>
      <c r="E55" s="32"/>
      <c r="F55" s="32"/>
      <c r="G55" s="33" t="s">
        <v>314</v>
      </c>
      <c r="H55" s="33"/>
      <c r="I55" s="7">
        <v>5.76</v>
      </c>
      <c r="J55" s="16">
        <f>D34*I55</f>
        <v>29790.143999999997</v>
      </c>
    </row>
    <row r="56" spans="4:10" ht="18.75">
      <c r="D56" s="31"/>
      <c r="E56" s="32"/>
      <c r="F56" s="32"/>
      <c r="G56" s="33" t="s">
        <v>147</v>
      </c>
      <c r="H56" s="53" t="s">
        <v>327</v>
      </c>
      <c r="I56" s="6"/>
      <c r="J56" s="15">
        <f>J38-J42</f>
        <v>22828.239999999998</v>
      </c>
    </row>
    <row r="57" spans="4:10" ht="15">
      <c r="D57" s="30" t="s">
        <v>317</v>
      </c>
      <c r="E57" s="30"/>
      <c r="F57" s="30"/>
      <c r="G57" s="30"/>
      <c r="H57" s="30"/>
      <c r="I57" s="30"/>
      <c r="J57" s="26"/>
    </row>
    <row r="58" spans="4:10" ht="15">
      <c r="D58" s="1" t="s">
        <v>356</v>
      </c>
      <c r="E58" s="1" t="s">
        <v>357</v>
      </c>
      <c r="F58" s="1"/>
      <c r="G58" s="1" t="s">
        <v>358</v>
      </c>
      <c r="H58" s="1"/>
      <c r="I58" s="1"/>
      <c r="J58" s="1">
        <v>3010.14</v>
      </c>
    </row>
    <row r="59" spans="4:10" ht="15">
      <c r="D59" s="1"/>
      <c r="E59" s="1"/>
      <c r="F59" s="26"/>
      <c r="G59" s="26"/>
      <c r="H59" s="26"/>
      <c r="I59" s="26"/>
      <c r="J59" s="26"/>
    </row>
    <row r="60" spans="4:10" ht="15">
      <c r="D60" s="1"/>
      <c r="E60" s="1"/>
      <c r="F60" s="1"/>
      <c r="G60" s="1"/>
      <c r="H60" s="1"/>
      <c r="I60" s="10"/>
      <c r="J60" s="15">
        <v>0</v>
      </c>
    </row>
    <row r="61" spans="4:11" ht="15">
      <c r="D61" s="1" t="s">
        <v>276</v>
      </c>
      <c r="E61" s="1" t="s">
        <v>68</v>
      </c>
      <c r="F61" s="1"/>
      <c r="G61" s="1"/>
      <c r="H61" s="1"/>
      <c r="I61" s="10"/>
      <c r="J61" s="15">
        <v>63586.47</v>
      </c>
      <c r="K61" s="23"/>
    </row>
    <row r="62" spans="4:11" ht="15">
      <c r="D62" s="1"/>
      <c r="E62" s="1" t="s">
        <v>274</v>
      </c>
      <c r="F62" s="1"/>
      <c r="G62" s="1"/>
      <c r="H62" s="1" t="s">
        <v>53</v>
      </c>
      <c r="I62" s="10"/>
      <c r="J62" s="16">
        <v>85489.77</v>
      </c>
      <c r="K62" s="23"/>
    </row>
    <row r="63" spans="4:11" ht="15">
      <c r="D63" s="1"/>
      <c r="E63" s="1" t="s">
        <v>70</v>
      </c>
      <c r="F63" s="1"/>
      <c r="G63" s="1"/>
      <c r="H63" s="1" t="s">
        <v>53</v>
      </c>
      <c r="I63" s="10"/>
      <c r="J63" s="1"/>
      <c r="K63" s="2"/>
    </row>
    <row r="64" spans="4:14" ht="15">
      <c r="D64" s="1"/>
      <c r="E64" s="1"/>
      <c r="F64" s="1"/>
      <c r="G64" s="1"/>
      <c r="H64" s="1" t="s">
        <v>53</v>
      </c>
      <c r="I64" s="10"/>
      <c r="J64" s="1"/>
      <c r="N64" s="24"/>
    </row>
    <row r="65" spans="4:14" ht="15">
      <c r="D65" s="1"/>
      <c r="E65" s="1" t="s">
        <v>71</v>
      </c>
      <c r="F65" s="1"/>
      <c r="G65" s="1"/>
      <c r="H65" s="1" t="s">
        <v>53</v>
      </c>
      <c r="I65" s="10"/>
      <c r="J65" s="1"/>
      <c r="N65" s="24"/>
    </row>
    <row r="66" spans="4:11" ht="15">
      <c r="D66" s="3"/>
      <c r="E66" s="3" t="s">
        <v>275</v>
      </c>
      <c r="F66" s="3"/>
      <c r="G66" s="3"/>
      <c r="H66" s="3" t="s">
        <v>53</v>
      </c>
      <c r="I66" s="21"/>
      <c r="J66" s="19">
        <f>J62+J38-J40</f>
        <v>105307.87</v>
      </c>
      <c r="K66" s="24"/>
    </row>
    <row r="67" spans="6:10" ht="15">
      <c r="F67" t="s">
        <v>73</v>
      </c>
      <c r="J67" s="24"/>
    </row>
    <row r="68" ht="15.75" thickBot="1">
      <c r="F68" t="s">
        <v>74</v>
      </c>
    </row>
    <row r="69" spans="4:10" ht="15.75" thickBot="1">
      <c r="D69" s="27" t="s">
        <v>68</v>
      </c>
      <c r="E69" s="28"/>
      <c r="F69" s="28"/>
      <c r="G69" s="28" t="s">
        <v>315</v>
      </c>
      <c r="H69" s="28"/>
      <c r="I69" s="29" t="s">
        <v>316</v>
      </c>
      <c r="J69" s="11"/>
    </row>
    <row r="70" spans="4:10" ht="15">
      <c r="D70" s="13" t="s">
        <v>144</v>
      </c>
      <c r="E70" s="13" t="s">
        <v>145</v>
      </c>
      <c r="F70" s="13" t="s">
        <v>146</v>
      </c>
      <c r="G70" s="13"/>
      <c r="H70" s="13" t="s">
        <v>147</v>
      </c>
      <c r="I70" s="13"/>
      <c r="J70" s="13" t="s">
        <v>149</v>
      </c>
    </row>
    <row r="71" spans="4:10" ht="15" hidden="1">
      <c r="D71" s="1" t="s">
        <v>148</v>
      </c>
      <c r="E71" s="1"/>
      <c r="F71" s="1">
        <v>7324.65</v>
      </c>
      <c r="G71" s="1"/>
      <c r="H71" s="1">
        <v>3982.06</v>
      </c>
      <c r="I71" s="1"/>
      <c r="J71" s="1">
        <v>3342.59</v>
      </c>
    </row>
    <row r="72" spans="4:10" ht="15" hidden="1">
      <c r="D72" s="1" t="s">
        <v>160</v>
      </c>
      <c r="E72" s="1">
        <v>3342.59</v>
      </c>
      <c r="F72" s="1">
        <v>7324.65</v>
      </c>
      <c r="G72" s="1"/>
      <c r="H72" s="1">
        <v>5900.2</v>
      </c>
      <c r="I72" s="1"/>
      <c r="J72" s="1">
        <v>4767.04</v>
      </c>
    </row>
    <row r="73" spans="4:10" ht="15" hidden="1">
      <c r="D73" s="1" t="s">
        <v>179</v>
      </c>
      <c r="E73" s="1">
        <v>4767.04</v>
      </c>
      <c r="F73" s="1">
        <v>7421.55</v>
      </c>
      <c r="G73" s="1"/>
      <c r="H73" s="1">
        <v>6348.88</v>
      </c>
      <c r="I73" s="1"/>
      <c r="J73" s="1">
        <v>5839.71</v>
      </c>
    </row>
    <row r="74" spans="4:10" ht="15" hidden="1">
      <c r="D74" s="1" t="s">
        <v>198</v>
      </c>
      <c r="E74" s="1">
        <v>5839.71</v>
      </c>
      <c r="F74" s="1">
        <v>7421.55</v>
      </c>
      <c r="G74" s="1"/>
      <c r="H74" s="1">
        <v>7117.64</v>
      </c>
      <c r="I74" s="1"/>
      <c r="J74" s="1">
        <v>6143.42</v>
      </c>
    </row>
    <row r="75" spans="4:10" ht="15" hidden="1">
      <c r="D75" s="1" t="s">
        <v>201</v>
      </c>
      <c r="E75" s="1">
        <v>6143.42</v>
      </c>
      <c r="F75" s="1">
        <v>7421.55</v>
      </c>
      <c r="G75" s="1"/>
      <c r="H75" s="1">
        <v>7062.57</v>
      </c>
      <c r="I75" s="1"/>
      <c r="J75" s="1">
        <v>6502.4</v>
      </c>
    </row>
    <row r="76" spans="4:10" ht="15" hidden="1">
      <c r="D76" s="1" t="s">
        <v>209</v>
      </c>
      <c r="E76" s="1">
        <v>6502.4</v>
      </c>
      <c r="F76" s="1">
        <v>7421.55</v>
      </c>
      <c r="G76" s="1"/>
      <c r="H76" s="1">
        <v>6647.99</v>
      </c>
      <c r="I76" s="1"/>
      <c r="J76" s="1">
        <v>7275.97</v>
      </c>
    </row>
    <row r="77" spans="4:10" ht="15" hidden="1">
      <c r="D77" s="1" t="s">
        <v>222</v>
      </c>
      <c r="E77" s="1">
        <v>7275.97</v>
      </c>
      <c r="F77" s="1">
        <v>7421.56</v>
      </c>
      <c r="G77" s="1"/>
      <c r="H77" s="1">
        <v>6434.89</v>
      </c>
      <c r="I77" s="1"/>
      <c r="J77" s="1">
        <v>8262.64</v>
      </c>
    </row>
    <row r="78" spans="4:10" ht="15" hidden="1">
      <c r="D78" s="1" t="s">
        <v>230</v>
      </c>
      <c r="E78" s="1">
        <v>8262.64</v>
      </c>
      <c r="F78" s="1">
        <v>7420.85</v>
      </c>
      <c r="G78" s="1"/>
      <c r="H78" s="1">
        <v>6633.19</v>
      </c>
      <c r="I78" s="1"/>
      <c r="J78" s="1">
        <v>9050.1</v>
      </c>
    </row>
    <row r="79" spans="4:10" ht="15" hidden="1">
      <c r="D79" s="1" t="s">
        <v>240</v>
      </c>
      <c r="E79" s="1">
        <v>9050.1</v>
      </c>
      <c r="F79" s="1">
        <v>7420.65</v>
      </c>
      <c r="G79" s="1"/>
      <c r="H79" s="1">
        <v>8471.19</v>
      </c>
      <c r="I79" s="1"/>
      <c r="J79" s="1">
        <v>7999.56</v>
      </c>
    </row>
    <row r="80" spans="4:10" ht="15" hidden="1">
      <c r="D80" s="1" t="s">
        <v>246</v>
      </c>
      <c r="E80" s="1">
        <v>7999.56</v>
      </c>
      <c r="F80" s="1">
        <v>7420.65</v>
      </c>
      <c r="G80" s="1"/>
      <c r="H80" s="1">
        <v>6651.75</v>
      </c>
      <c r="I80" s="1"/>
      <c r="J80" s="1">
        <v>8768.46</v>
      </c>
    </row>
    <row r="81" spans="4:10" ht="15" hidden="1">
      <c r="D81" s="9" t="s">
        <v>254</v>
      </c>
      <c r="E81" s="9">
        <v>8768.46</v>
      </c>
      <c r="F81" s="9">
        <v>7420.64</v>
      </c>
      <c r="G81" s="1"/>
      <c r="H81" s="1">
        <v>7268.25</v>
      </c>
      <c r="I81" s="1"/>
      <c r="J81" s="9">
        <v>8920.85</v>
      </c>
    </row>
    <row r="82" spans="4:10" ht="15" hidden="1">
      <c r="D82" s="1" t="s">
        <v>257</v>
      </c>
      <c r="E82" s="1">
        <v>8920.85</v>
      </c>
      <c r="F82" s="1">
        <v>7420.65</v>
      </c>
      <c r="G82" s="1"/>
      <c r="H82" s="1">
        <v>7509.09</v>
      </c>
      <c r="I82" s="1"/>
      <c r="J82" s="1">
        <v>8832.41</v>
      </c>
    </row>
    <row r="83" spans="4:10" ht="15" hidden="1">
      <c r="D83" s="1" t="s">
        <v>261</v>
      </c>
      <c r="E83" s="1">
        <v>8832.41</v>
      </c>
      <c r="F83" s="1">
        <v>7420.64</v>
      </c>
      <c r="G83" s="1"/>
      <c r="H83" s="1">
        <v>8983.19</v>
      </c>
      <c r="I83" s="1"/>
      <c r="J83" s="1">
        <v>7269.86</v>
      </c>
    </row>
    <row r="84" spans="4:10" ht="16.5" customHeight="1">
      <c r="D84" s="1" t="s">
        <v>342</v>
      </c>
      <c r="E84" s="1">
        <v>10503.49</v>
      </c>
      <c r="F84" s="1">
        <v>7420.2</v>
      </c>
      <c r="G84" s="1"/>
      <c r="H84" s="1">
        <v>6140.03</v>
      </c>
      <c r="I84" s="1"/>
      <c r="J84" s="1">
        <v>11783.68</v>
      </c>
    </row>
    <row r="85" spans="4:10" ht="15">
      <c r="D85" s="1" t="s">
        <v>346</v>
      </c>
      <c r="E85" s="1">
        <v>11783.68</v>
      </c>
      <c r="F85" s="1">
        <v>7420.2</v>
      </c>
      <c r="G85" s="1"/>
      <c r="H85" s="1">
        <v>6658.44</v>
      </c>
      <c r="I85" s="1"/>
      <c r="J85" s="1">
        <v>12545.42</v>
      </c>
    </row>
    <row r="86" spans="4:10" ht="15">
      <c r="D86" s="1" t="s">
        <v>347</v>
      </c>
      <c r="E86" s="1">
        <v>12545.42</v>
      </c>
      <c r="F86" s="1">
        <v>7420.2</v>
      </c>
      <c r="G86" s="1"/>
      <c r="H86" s="1">
        <v>7663.8</v>
      </c>
      <c r="I86" s="1"/>
      <c r="J86" s="1">
        <v>12301.82</v>
      </c>
    </row>
    <row r="87" spans="4:10" ht="15">
      <c r="D87" s="1" t="s">
        <v>353</v>
      </c>
      <c r="E87" s="1">
        <v>12301.82</v>
      </c>
      <c r="F87" s="1">
        <v>7422.46</v>
      </c>
      <c r="G87" s="1"/>
      <c r="H87" s="1">
        <v>6637.77</v>
      </c>
      <c r="I87" s="1"/>
      <c r="J87" s="9">
        <v>13086.51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88"/>
  <sheetViews>
    <sheetView zoomScalePageLayoutView="0" workbookViewId="0" topLeftCell="A52">
      <selection activeCell="G80" activeCellId="2" sqref="K47 J54 G80:H80"/>
    </sheetView>
  </sheetViews>
  <sheetFormatPr defaultColWidth="9.140625" defaultRowHeight="15"/>
  <cols>
    <col min="1" max="1" width="9.7109375" style="0" customWidth="1"/>
    <col min="2" max="2" width="12.140625" style="0" customWidth="1"/>
    <col min="3" max="3" width="14.57421875" style="0" customWidth="1"/>
    <col min="7" max="7" width="16.7109375" style="0" customWidth="1"/>
    <col min="10" max="10" width="11.140625" style="0" customWidth="1"/>
    <col min="11" max="11" width="11.28125" style="0" customWidth="1"/>
    <col min="12" max="13" width="6.8515625" style="0" customWidth="1"/>
    <col min="14" max="14" width="14.7109375" style="0" customWidth="1"/>
    <col min="15" max="17" width="6.8515625" style="0" customWidth="1"/>
  </cols>
  <sheetData>
    <row r="2" spans="2:4" ht="15">
      <c r="B2" t="s">
        <v>75</v>
      </c>
      <c r="D2" t="s">
        <v>359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266</v>
      </c>
      <c r="B8" s="15">
        <v>21320.03</v>
      </c>
      <c r="C8" s="15">
        <v>0</v>
      </c>
      <c r="D8" s="15">
        <v>25.31</v>
      </c>
      <c r="E8" s="1"/>
      <c r="F8" s="15">
        <f>D8</f>
        <v>25.31</v>
      </c>
      <c r="G8" s="15">
        <v>21294.72</v>
      </c>
      <c r="H8" s="1"/>
    </row>
    <row r="9" spans="1:8" ht="15">
      <c r="A9" s="1" t="s">
        <v>12</v>
      </c>
      <c r="B9" s="15">
        <v>103192.32</v>
      </c>
      <c r="C9" s="15">
        <v>68838.02</v>
      </c>
      <c r="D9" s="15">
        <v>61374.5</v>
      </c>
      <c r="E9" s="1"/>
      <c r="F9" s="15">
        <f>D9</f>
        <v>61374.5</v>
      </c>
      <c r="G9" s="15">
        <v>110655.84</v>
      </c>
      <c r="H9" s="1"/>
    </row>
    <row r="10" spans="1:8" ht="15">
      <c r="A10" s="1" t="s">
        <v>13</v>
      </c>
      <c r="B10" s="1"/>
      <c r="C10" s="15">
        <f>SUM(C8:C9)</f>
        <v>68838.02</v>
      </c>
      <c r="D10" s="1"/>
      <c r="E10" s="1"/>
      <c r="F10" s="15">
        <f>SUM(F8:F9)</f>
        <v>61399.81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268</v>
      </c>
      <c r="E15" s="1"/>
      <c r="F15" s="1"/>
      <c r="G15" s="1"/>
      <c r="H15" s="2"/>
      <c r="I15" s="2"/>
      <c r="J15" s="2"/>
      <c r="K15" s="2"/>
      <c r="L15" s="2"/>
      <c r="M15" s="2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311</v>
      </c>
      <c r="G16" s="1" t="s">
        <v>21</v>
      </c>
      <c r="H16" s="2"/>
      <c r="I16" s="2"/>
      <c r="J16" s="2"/>
      <c r="K16" s="2"/>
      <c r="L16" s="2"/>
      <c r="M16" s="2"/>
    </row>
    <row r="17" spans="1:13" ht="15">
      <c r="A17" s="1"/>
      <c r="B17" s="6" t="s">
        <v>301</v>
      </c>
      <c r="C17" s="6"/>
      <c r="D17" s="1"/>
      <c r="E17" s="1" t="s">
        <v>310</v>
      </c>
      <c r="F17" s="1">
        <v>5.76</v>
      </c>
      <c r="G17" s="1"/>
      <c r="H17" s="2"/>
      <c r="I17" s="2"/>
      <c r="J17" s="2"/>
      <c r="K17" s="2"/>
      <c r="L17" s="2"/>
      <c r="M17" s="2"/>
    </row>
    <row r="18" spans="1:13" ht="12.75" customHeight="1">
      <c r="A18" s="1"/>
      <c r="B18" s="1"/>
      <c r="C18" s="1"/>
      <c r="D18" s="1"/>
      <c r="E18" s="1"/>
      <c r="F18" s="1"/>
      <c r="G18" s="1"/>
      <c r="H18" s="2"/>
      <c r="I18" s="2"/>
      <c r="J18" s="2"/>
      <c r="K18" s="2"/>
      <c r="L18" s="2"/>
      <c r="M18" s="2"/>
    </row>
    <row r="19" spans="1:13" ht="15">
      <c r="A19" s="1"/>
      <c r="B19" s="1"/>
      <c r="C19" s="1"/>
      <c r="D19" s="1"/>
      <c r="E19" s="1"/>
      <c r="F19" s="1"/>
      <c r="G19" s="1"/>
      <c r="H19" s="2"/>
      <c r="I19" s="2"/>
      <c r="J19" s="2"/>
      <c r="K19" s="2"/>
      <c r="L19" s="2"/>
      <c r="M19" s="2"/>
    </row>
    <row r="20" spans="1:13" ht="15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</row>
    <row r="21" spans="1:13" ht="15">
      <c r="A21" s="1"/>
      <c r="B21" s="1"/>
      <c r="C21" s="1"/>
      <c r="D21" s="1"/>
      <c r="E21" s="1"/>
      <c r="F21" s="1" t="s">
        <v>32</v>
      </c>
      <c r="G21" s="15">
        <f>SUM(G18:G20)</f>
        <v>0</v>
      </c>
      <c r="H21" s="2"/>
      <c r="I21" s="2"/>
      <c r="J21" s="2"/>
      <c r="K21" s="2"/>
      <c r="L21" s="2"/>
      <c r="M21" s="2"/>
    </row>
    <row r="22" spans="1:13" ht="15">
      <c r="A22" s="1"/>
      <c r="B22" s="1"/>
      <c r="C22" s="1"/>
      <c r="D22" s="1"/>
      <c r="E22" s="1"/>
      <c r="F22" s="1"/>
      <c r="G22" s="1"/>
      <c r="H22" s="2"/>
      <c r="I22" s="2"/>
      <c r="J22" s="2"/>
      <c r="K22" s="2"/>
      <c r="L22" s="2"/>
      <c r="M22" s="2"/>
    </row>
    <row r="23" spans="1:13" ht="15">
      <c r="A23" s="1"/>
      <c r="B23" s="9" t="s">
        <v>302</v>
      </c>
      <c r="C23" s="25"/>
      <c r="D23" s="25"/>
      <c r="E23" s="1">
        <v>5171.9</v>
      </c>
      <c r="F23" s="1">
        <v>7.55</v>
      </c>
      <c r="G23" s="16">
        <f>E23*F23</f>
        <v>39047.844999999994</v>
      </c>
      <c r="H23" s="2"/>
      <c r="I23" s="2"/>
      <c r="J23" s="2"/>
      <c r="K23" s="2"/>
      <c r="L23" s="23"/>
      <c r="M23" s="2"/>
    </row>
    <row r="24" spans="1:13" ht="15">
      <c r="A24" s="1"/>
      <c r="B24" s="9" t="s">
        <v>303</v>
      </c>
      <c r="C24" s="25"/>
      <c r="D24" s="25"/>
      <c r="E24" s="1" t="s">
        <v>53</v>
      </c>
      <c r="F24" s="1"/>
      <c r="G24" s="15"/>
      <c r="H24" s="2"/>
      <c r="I24" s="2"/>
      <c r="J24" s="2"/>
      <c r="K24" s="2"/>
      <c r="L24" s="2"/>
      <c r="M24" s="2"/>
    </row>
    <row r="25" spans="1:13" ht="15">
      <c r="A25" s="1"/>
      <c r="B25" s="9" t="s">
        <v>304</v>
      </c>
      <c r="C25" s="9" t="s">
        <v>305</v>
      </c>
      <c r="D25" s="25"/>
      <c r="E25" s="1"/>
      <c r="F25" s="1"/>
      <c r="G25" s="16"/>
      <c r="H25" s="2"/>
      <c r="I25" s="2"/>
      <c r="J25" s="2"/>
      <c r="K25" s="2"/>
      <c r="L25" s="2"/>
      <c r="M25" s="2"/>
    </row>
    <row r="26" spans="1:13" ht="15">
      <c r="A26" s="1"/>
      <c r="B26" s="9" t="s">
        <v>306</v>
      </c>
      <c r="C26" s="25"/>
      <c r="D26" s="25"/>
      <c r="E26" s="1"/>
      <c r="F26" s="1"/>
      <c r="G26" s="16"/>
      <c r="H26" s="2"/>
      <c r="I26" s="2"/>
      <c r="J26" s="2"/>
      <c r="K26" s="2"/>
      <c r="L26" s="2"/>
      <c r="M26" s="2"/>
    </row>
    <row r="27" spans="1:13" ht="1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</row>
    <row r="28" spans="1:13" ht="15">
      <c r="A28" s="1"/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</row>
    <row r="29" spans="1:13" ht="15">
      <c r="A29" s="1"/>
      <c r="B29" s="1"/>
      <c r="C29" s="1"/>
      <c r="D29" s="1"/>
      <c r="E29" s="1"/>
      <c r="F29" s="3" t="s">
        <v>32</v>
      </c>
      <c r="G29" s="19">
        <f>SUM(G21:G28)</f>
        <v>39047.844999999994</v>
      </c>
      <c r="H29" s="2"/>
      <c r="I29" s="2"/>
      <c r="J29" s="2"/>
      <c r="K29" s="2"/>
      <c r="L29" s="2"/>
      <c r="M29" s="2"/>
    </row>
    <row r="30" spans="8:13" ht="15">
      <c r="H30" s="2"/>
      <c r="I30" s="2"/>
      <c r="J30" s="2"/>
      <c r="K30" s="2"/>
      <c r="L30" s="2"/>
      <c r="M30" s="2"/>
    </row>
    <row r="31" ht="15">
      <c r="C31" t="s">
        <v>47</v>
      </c>
    </row>
    <row r="32" ht="15">
      <c r="C32" t="s">
        <v>32</v>
      </c>
    </row>
    <row r="33" spans="5:8" ht="18.75">
      <c r="E33" s="46" t="s">
        <v>351</v>
      </c>
      <c r="F33" s="46"/>
      <c r="G33" s="46"/>
      <c r="H33" s="46"/>
    </row>
    <row r="34" spans="4:9" ht="18.75">
      <c r="D34" s="47">
        <v>5171.9</v>
      </c>
      <c r="F34" s="46" t="s">
        <v>163</v>
      </c>
      <c r="H34" s="46" t="s">
        <v>360</v>
      </c>
      <c r="I34" s="48"/>
    </row>
    <row r="35" spans="4:10" ht="15">
      <c r="D35" s="1" t="s">
        <v>48</v>
      </c>
      <c r="E35" s="1" t="s">
        <v>49</v>
      </c>
      <c r="F35" s="1"/>
      <c r="G35" s="1"/>
      <c r="H35" s="1" t="s">
        <v>50</v>
      </c>
      <c r="I35" s="1" t="s">
        <v>328</v>
      </c>
      <c r="J35" s="1"/>
    </row>
    <row r="36" spans="4:10" ht="18.75">
      <c r="D36" s="35" t="s">
        <v>318</v>
      </c>
      <c r="E36" s="36"/>
      <c r="F36" s="36"/>
      <c r="G36" s="37"/>
      <c r="H36" s="37" t="s">
        <v>53</v>
      </c>
      <c r="I36" s="6"/>
      <c r="J36" s="15">
        <f>C10</f>
        <v>68838.02</v>
      </c>
    </row>
    <row r="37" spans="4:11" ht="15">
      <c r="D37" s="1"/>
      <c r="E37" s="1"/>
      <c r="F37" s="1"/>
      <c r="G37" s="1"/>
      <c r="H37" s="1"/>
      <c r="I37" s="1"/>
      <c r="J37" s="1"/>
      <c r="K37" t="s">
        <v>54</v>
      </c>
    </row>
    <row r="38" spans="4:10" ht="18.75">
      <c r="D38" s="38" t="s">
        <v>3</v>
      </c>
      <c r="E38" s="39"/>
      <c r="F38" s="40"/>
      <c r="G38" s="40"/>
      <c r="H38" s="6" t="s">
        <v>53</v>
      </c>
      <c r="I38" s="6"/>
      <c r="J38" s="15">
        <v>61399.81</v>
      </c>
    </row>
    <row r="39" spans="4:10" ht="15">
      <c r="D39" s="41">
        <v>3</v>
      </c>
      <c r="E39" s="42"/>
      <c r="F39" s="42"/>
      <c r="G39" s="42"/>
      <c r="H39" s="1" t="s">
        <v>53</v>
      </c>
      <c r="I39" s="1"/>
      <c r="J39" s="1"/>
    </row>
    <row r="40" spans="4:11" ht="18.75">
      <c r="D40" s="38" t="s">
        <v>57</v>
      </c>
      <c r="E40" s="43"/>
      <c r="F40" s="44"/>
      <c r="G40" s="45"/>
      <c r="H40" s="7" t="s">
        <v>53</v>
      </c>
      <c r="I40" s="7"/>
      <c r="J40" s="19">
        <v>39047.85</v>
      </c>
      <c r="K40" s="20">
        <f>J40-G29</f>
        <v>0.005000000004656613</v>
      </c>
    </row>
    <row r="41" spans="4:10" ht="15">
      <c r="D41" s="8"/>
      <c r="E41" s="49" t="s">
        <v>324</v>
      </c>
      <c r="F41" s="49"/>
      <c r="G41" s="49"/>
      <c r="H41" s="50"/>
      <c r="I41" s="3"/>
      <c r="J41" s="1">
        <f>H41*I41</f>
        <v>0</v>
      </c>
    </row>
    <row r="42" spans="4:10" ht="15">
      <c r="D42" s="8"/>
      <c r="E42" s="49" t="s">
        <v>303</v>
      </c>
      <c r="F42" s="49"/>
      <c r="G42" s="49"/>
      <c r="H42" s="51"/>
      <c r="I42" s="1"/>
      <c r="J42" s="15">
        <v>39047.85</v>
      </c>
    </row>
    <row r="43" spans="4:10" ht="15">
      <c r="D43" s="8"/>
      <c r="E43" s="49" t="s">
        <v>304</v>
      </c>
      <c r="F43" s="49" t="s">
        <v>305</v>
      </c>
      <c r="G43" s="49"/>
      <c r="H43" s="51" t="s">
        <v>325</v>
      </c>
      <c r="I43" s="1"/>
      <c r="J43" s="1"/>
    </row>
    <row r="44" spans="4:10" ht="15">
      <c r="D44" s="8"/>
      <c r="E44" s="49" t="s">
        <v>306</v>
      </c>
      <c r="F44" s="49"/>
      <c r="G44" s="49"/>
      <c r="H44" s="51" t="s">
        <v>326</v>
      </c>
      <c r="I44" s="1"/>
      <c r="J44" s="16"/>
    </row>
    <row r="45" spans="4:10" ht="15">
      <c r="D45" s="8"/>
      <c r="E45" s="9" t="s">
        <v>165</v>
      </c>
      <c r="F45" s="9" t="s">
        <v>166</v>
      </c>
      <c r="G45" s="9"/>
      <c r="H45" s="52">
        <v>1.68</v>
      </c>
      <c r="I45" s="1"/>
      <c r="J45" s="16">
        <f>D34*H45</f>
        <v>8688.792</v>
      </c>
    </row>
    <row r="46" spans="4:10" ht="15">
      <c r="D46" s="8"/>
      <c r="E46" s="9" t="s">
        <v>167</v>
      </c>
      <c r="F46" s="9"/>
      <c r="G46" s="9"/>
      <c r="H46" s="52">
        <v>2.22</v>
      </c>
      <c r="I46" s="1"/>
      <c r="J46" s="16">
        <f>D34*H46</f>
        <v>11481.618</v>
      </c>
    </row>
    <row r="47" spans="4:10" ht="15">
      <c r="D47" s="8"/>
      <c r="E47" s="9" t="s">
        <v>168</v>
      </c>
      <c r="F47" s="9"/>
      <c r="G47" s="9"/>
      <c r="H47" s="52"/>
      <c r="I47" s="1"/>
      <c r="J47" s="16"/>
    </row>
    <row r="48" spans="4:10" ht="15">
      <c r="D48" s="8"/>
      <c r="E48" s="9" t="s">
        <v>169</v>
      </c>
      <c r="F48" s="9"/>
      <c r="G48" s="9"/>
      <c r="H48" s="52">
        <v>0.69</v>
      </c>
      <c r="I48" s="1"/>
      <c r="J48" s="16">
        <f>D34*H48</f>
        <v>3568.6109999999994</v>
      </c>
    </row>
    <row r="49" spans="4:10" ht="15">
      <c r="D49" s="8"/>
      <c r="E49" s="9" t="s">
        <v>170</v>
      </c>
      <c r="F49" s="9"/>
      <c r="G49" s="9"/>
      <c r="H49" s="52"/>
      <c r="I49" s="1"/>
      <c r="J49" s="16"/>
    </row>
    <row r="50" spans="4:10" ht="15">
      <c r="D50" s="8"/>
      <c r="E50" s="9" t="s">
        <v>171</v>
      </c>
      <c r="F50" s="9"/>
      <c r="G50" s="9"/>
      <c r="H50" s="52">
        <v>2</v>
      </c>
      <c r="I50" s="1"/>
      <c r="J50" s="16">
        <f>D34*H50</f>
        <v>10343.8</v>
      </c>
    </row>
    <row r="51" spans="4:10" ht="15">
      <c r="D51" s="8"/>
      <c r="E51" s="9" t="s">
        <v>172</v>
      </c>
      <c r="F51" s="9"/>
      <c r="G51" s="9" t="s">
        <v>173</v>
      </c>
      <c r="H51" s="52"/>
      <c r="I51" s="1"/>
      <c r="J51" s="16"/>
    </row>
    <row r="52" spans="4:10" ht="15">
      <c r="D52" s="8"/>
      <c r="E52" s="9" t="s">
        <v>169</v>
      </c>
      <c r="F52" s="9"/>
      <c r="G52" s="9"/>
      <c r="H52" s="52">
        <v>0.57</v>
      </c>
      <c r="I52" s="1"/>
      <c r="J52" s="16">
        <f>D34*H52</f>
        <v>2947.9829999999997</v>
      </c>
    </row>
    <row r="53" spans="4:10" ht="15">
      <c r="D53" s="8"/>
      <c r="E53" s="9" t="s">
        <v>174</v>
      </c>
      <c r="F53" s="9"/>
      <c r="G53" s="9"/>
      <c r="H53" s="52"/>
      <c r="I53" s="1"/>
      <c r="J53" s="16"/>
    </row>
    <row r="54" spans="4:10" ht="15">
      <c r="D54" s="8"/>
      <c r="E54" s="9" t="s">
        <v>175</v>
      </c>
      <c r="F54" s="9"/>
      <c r="G54" s="9"/>
      <c r="H54" s="52">
        <v>0.39</v>
      </c>
      <c r="I54" s="1"/>
      <c r="J54" s="16">
        <f>D34*H54</f>
        <v>2017.041</v>
      </c>
    </row>
    <row r="55" spans="4:10" ht="18.75">
      <c r="D55" s="31" t="s">
        <v>65</v>
      </c>
      <c r="E55" s="32"/>
      <c r="F55" s="32"/>
      <c r="G55" s="33" t="s">
        <v>314</v>
      </c>
      <c r="H55" s="33"/>
      <c r="I55" s="7">
        <v>5.76</v>
      </c>
      <c r="J55" s="16">
        <f>D34*I55</f>
        <v>29790.143999999997</v>
      </c>
    </row>
    <row r="56" spans="4:10" ht="18.75">
      <c r="D56" s="31"/>
      <c r="E56" s="32"/>
      <c r="F56" s="32"/>
      <c r="G56" s="33" t="s">
        <v>147</v>
      </c>
      <c r="H56" s="53" t="s">
        <v>327</v>
      </c>
      <c r="I56" s="6"/>
      <c r="J56" s="15">
        <f>J38-J42</f>
        <v>22351.96</v>
      </c>
    </row>
    <row r="57" spans="4:10" ht="15">
      <c r="D57" s="30" t="s">
        <v>317</v>
      </c>
      <c r="E57" s="30"/>
      <c r="F57" s="30"/>
      <c r="G57" s="30"/>
      <c r="H57" s="30"/>
      <c r="I57" s="30"/>
      <c r="J57" s="26"/>
    </row>
    <row r="58" spans="4:10" ht="15">
      <c r="D58" s="1"/>
      <c r="E58" s="1"/>
      <c r="F58" s="1"/>
      <c r="G58" s="1"/>
      <c r="H58" s="1"/>
      <c r="I58" s="1"/>
      <c r="J58" s="1"/>
    </row>
    <row r="59" spans="4:10" ht="15">
      <c r="D59" s="1"/>
      <c r="E59" s="1"/>
      <c r="F59" s="26"/>
      <c r="G59" s="26"/>
      <c r="H59" s="26"/>
      <c r="I59" s="26"/>
      <c r="J59" s="26"/>
    </row>
    <row r="60" spans="4:10" ht="15">
      <c r="D60" s="1"/>
      <c r="E60" s="1"/>
      <c r="F60" s="1"/>
      <c r="G60" s="1"/>
      <c r="H60" s="1"/>
      <c r="I60" s="10"/>
      <c r="J60" s="15">
        <v>0</v>
      </c>
    </row>
    <row r="61" spans="4:11" ht="15">
      <c r="D61" s="1" t="s">
        <v>276</v>
      </c>
      <c r="E61" s="1" t="s">
        <v>68</v>
      </c>
      <c r="F61" s="1"/>
      <c r="G61" s="1"/>
      <c r="H61" s="1"/>
      <c r="I61" s="10"/>
      <c r="J61" s="15">
        <v>70298.61</v>
      </c>
      <c r="K61" s="23"/>
    </row>
    <row r="62" spans="4:11" ht="15">
      <c r="D62" s="1"/>
      <c r="E62" s="1" t="s">
        <v>274</v>
      </c>
      <c r="F62" s="1"/>
      <c r="G62" s="1"/>
      <c r="H62" s="1" t="s">
        <v>53</v>
      </c>
      <c r="I62" s="10"/>
      <c r="J62" s="16">
        <v>105307.87</v>
      </c>
      <c r="K62" s="23"/>
    </row>
    <row r="63" spans="4:11" ht="15">
      <c r="D63" s="1"/>
      <c r="E63" s="1" t="s">
        <v>70</v>
      </c>
      <c r="F63" s="1"/>
      <c r="G63" s="1"/>
      <c r="H63" s="1" t="s">
        <v>53</v>
      </c>
      <c r="I63" s="10"/>
      <c r="J63" s="1"/>
      <c r="K63" s="2"/>
    </row>
    <row r="64" spans="4:14" ht="15">
      <c r="D64" s="1"/>
      <c r="E64" s="1"/>
      <c r="F64" s="1"/>
      <c r="G64" s="1"/>
      <c r="H64" s="1" t="s">
        <v>53</v>
      </c>
      <c r="I64" s="10"/>
      <c r="J64" s="1"/>
      <c r="N64" s="24"/>
    </row>
    <row r="65" spans="4:14" ht="15">
      <c r="D65" s="1"/>
      <c r="E65" s="1" t="s">
        <v>71</v>
      </c>
      <c r="F65" s="1"/>
      <c r="G65" s="1"/>
      <c r="H65" s="1" t="s">
        <v>53</v>
      </c>
      <c r="I65" s="10"/>
      <c r="J65" s="1"/>
      <c r="N65" s="24"/>
    </row>
    <row r="66" spans="4:11" ht="15">
      <c r="D66" s="3"/>
      <c r="E66" s="3" t="s">
        <v>275</v>
      </c>
      <c r="F66" s="3"/>
      <c r="G66" s="3"/>
      <c r="H66" s="3" t="s">
        <v>53</v>
      </c>
      <c r="I66" s="21"/>
      <c r="J66" s="19">
        <f>J62+J38-J40</f>
        <v>127659.82999999999</v>
      </c>
      <c r="K66" s="24"/>
    </row>
    <row r="67" spans="6:10" ht="15">
      <c r="F67" t="s">
        <v>73</v>
      </c>
      <c r="J67" s="24"/>
    </row>
    <row r="68" ht="15.75" thickBot="1">
      <c r="F68" t="s">
        <v>74</v>
      </c>
    </row>
    <row r="69" spans="4:10" ht="15.75" thickBot="1">
      <c r="D69" s="27" t="s">
        <v>68</v>
      </c>
      <c r="E69" s="28"/>
      <c r="F69" s="28"/>
      <c r="G69" s="28" t="s">
        <v>315</v>
      </c>
      <c r="H69" s="28"/>
      <c r="I69" s="29" t="s">
        <v>316</v>
      </c>
      <c r="J69" s="11"/>
    </row>
    <row r="70" spans="4:10" ht="15">
      <c r="D70" s="13" t="s">
        <v>144</v>
      </c>
      <c r="E70" s="13" t="s">
        <v>145</v>
      </c>
      <c r="F70" s="13" t="s">
        <v>146</v>
      </c>
      <c r="G70" s="13"/>
      <c r="H70" s="13" t="s">
        <v>147</v>
      </c>
      <c r="I70" s="13"/>
      <c r="J70" s="13" t="s">
        <v>149</v>
      </c>
    </row>
    <row r="71" spans="4:10" ht="15" hidden="1">
      <c r="D71" s="1" t="s">
        <v>148</v>
      </c>
      <c r="E71" s="1"/>
      <c r="F71" s="1">
        <v>7324.65</v>
      </c>
      <c r="G71" s="1"/>
      <c r="H71" s="1">
        <v>3982.06</v>
      </c>
      <c r="I71" s="1"/>
      <c r="J71" s="1">
        <v>3342.59</v>
      </c>
    </row>
    <row r="72" spans="4:10" ht="15" hidden="1">
      <c r="D72" s="1" t="s">
        <v>160</v>
      </c>
      <c r="E72" s="1">
        <v>3342.59</v>
      </c>
      <c r="F72" s="1">
        <v>7324.65</v>
      </c>
      <c r="G72" s="1"/>
      <c r="H72" s="1">
        <v>5900.2</v>
      </c>
      <c r="I72" s="1"/>
      <c r="J72" s="1">
        <v>4767.04</v>
      </c>
    </row>
    <row r="73" spans="4:10" ht="15" hidden="1">
      <c r="D73" s="1" t="s">
        <v>179</v>
      </c>
      <c r="E73" s="1">
        <v>4767.04</v>
      </c>
      <c r="F73" s="1">
        <v>7421.55</v>
      </c>
      <c r="G73" s="1"/>
      <c r="H73" s="1">
        <v>6348.88</v>
      </c>
      <c r="I73" s="1"/>
      <c r="J73" s="1">
        <v>5839.71</v>
      </c>
    </row>
    <row r="74" spans="4:10" ht="15" hidden="1">
      <c r="D74" s="1" t="s">
        <v>198</v>
      </c>
      <c r="E74" s="1">
        <v>5839.71</v>
      </c>
      <c r="F74" s="1">
        <v>7421.55</v>
      </c>
      <c r="G74" s="1"/>
      <c r="H74" s="1">
        <v>7117.64</v>
      </c>
      <c r="I74" s="1"/>
      <c r="J74" s="1">
        <v>6143.42</v>
      </c>
    </row>
    <row r="75" spans="4:10" ht="15" hidden="1">
      <c r="D75" s="1" t="s">
        <v>201</v>
      </c>
      <c r="E75" s="1">
        <v>6143.42</v>
      </c>
      <c r="F75" s="1">
        <v>7421.55</v>
      </c>
      <c r="G75" s="1"/>
      <c r="H75" s="1">
        <v>7062.57</v>
      </c>
      <c r="I75" s="1"/>
      <c r="J75" s="1">
        <v>6502.4</v>
      </c>
    </row>
    <row r="76" spans="4:10" ht="15" hidden="1">
      <c r="D76" s="1" t="s">
        <v>209</v>
      </c>
      <c r="E76" s="1">
        <v>6502.4</v>
      </c>
      <c r="F76" s="1">
        <v>7421.55</v>
      </c>
      <c r="G76" s="1"/>
      <c r="H76" s="1">
        <v>6647.99</v>
      </c>
      <c r="I76" s="1"/>
      <c r="J76" s="1">
        <v>7275.97</v>
      </c>
    </row>
    <row r="77" spans="4:10" ht="15" hidden="1">
      <c r="D77" s="1" t="s">
        <v>222</v>
      </c>
      <c r="E77" s="1">
        <v>7275.97</v>
      </c>
      <c r="F77" s="1">
        <v>7421.56</v>
      </c>
      <c r="G77" s="1"/>
      <c r="H77" s="1">
        <v>6434.89</v>
      </c>
      <c r="I77" s="1"/>
      <c r="J77" s="1">
        <v>8262.64</v>
      </c>
    </row>
    <row r="78" spans="4:10" ht="15" hidden="1">
      <c r="D78" s="1" t="s">
        <v>230</v>
      </c>
      <c r="E78" s="1">
        <v>8262.64</v>
      </c>
      <c r="F78" s="1">
        <v>7420.85</v>
      </c>
      <c r="G78" s="1"/>
      <c r="H78" s="1">
        <v>6633.19</v>
      </c>
      <c r="I78" s="1"/>
      <c r="J78" s="1">
        <v>9050.1</v>
      </c>
    </row>
    <row r="79" spans="4:10" ht="15" hidden="1">
      <c r="D79" s="1" t="s">
        <v>240</v>
      </c>
      <c r="E79" s="1">
        <v>9050.1</v>
      </c>
      <c r="F79" s="1">
        <v>7420.65</v>
      </c>
      <c r="G79" s="1"/>
      <c r="H79" s="1">
        <v>8471.19</v>
      </c>
      <c r="I79" s="1"/>
      <c r="J79" s="1">
        <v>7999.56</v>
      </c>
    </row>
    <row r="80" spans="4:10" ht="15" hidden="1">
      <c r="D80" s="1" t="s">
        <v>246</v>
      </c>
      <c r="E80" s="1">
        <v>7999.56</v>
      </c>
      <c r="F80" s="1">
        <v>7420.65</v>
      </c>
      <c r="G80" s="1"/>
      <c r="H80" s="1">
        <v>6651.75</v>
      </c>
      <c r="I80" s="1"/>
      <c r="J80" s="1">
        <v>8768.46</v>
      </c>
    </row>
    <row r="81" spans="4:10" ht="15" hidden="1">
      <c r="D81" s="9" t="s">
        <v>254</v>
      </c>
      <c r="E81" s="9">
        <v>8768.46</v>
      </c>
      <c r="F81" s="9">
        <v>7420.64</v>
      </c>
      <c r="G81" s="1"/>
      <c r="H81" s="1">
        <v>7268.25</v>
      </c>
      <c r="I81" s="1"/>
      <c r="J81" s="9">
        <v>8920.85</v>
      </c>
    </row>
    <row r="82" spans="4:10" ht="15" hidden="1">
      <c r="D82" s="1" t="s">
        <v>257</v>
      </c>
      <c r="E82" s="1">
        <v>8920.85</v>
      </c>
      <c r="F82" s="1">
        <v>7420.65</v>
      </c>
      <c r="G82" s="1"/>
      <c r="H82" s="1">
        <v>7509.09</v>
      </c>
      <c r="I82" s="1"/>
      <c r="J82" s="1">
        <v>8832.41</v>
      </c>
    </row>
    <row r="83" spans="4:10" ht="15" hidden="1">
      <c r="D83" s="1" t="s">
        <v>261</v>
      </c>
      <c r="E83" s="1">
        <v>8832.41</v>
      </c>
      <c r="F83" s="1">
        <v>7420.64</v>
      </c>
      <c r="G83" s="1"/>
      <c r="H83" s="1">
        <v>8983.19</v>
      </c>
      <c r="I83" s="1"/>
      <c r="J83" s="1">
        <v>7269.86</v>
      </c>
    </row>
    <row r="84" spans="4:10" ht="16.5" customHeight="1">
      <c r="D84" s="1" t="s">
        <v>342</v>
      </c>
      <c r="E84" s="1">
        <v>10503.49</v>
      </c>
      <c r="F84" s="1">
        <v>7420.2</v>
      </c>
      <c r="G84" s="1"/>
      <c r="H84" s="1">
        <v>6140.03</v>
      </c>
      <c r="I84" s="1"/>
      <c r="J84" s="1">
        <v>11783.68</v>
      </c>
    </row>
    <row r="85" spans="4:10" ht="15">
      <c r="D85" s="1" t="s">
        <v>346</v>
      </c>
      <c r="E85" s="1">
        <v>11783.68</v>
      </c>
      <c r="F85" s="1">
        <v>7420.2</v>
      </c>
      <c r="G85" s="1"/>
      <c r="H85" s="1">
        <v>6658.44</v>
      </c>
      <c r="I85" s="1"/>
      <c r="J85" s="1">
        <v>12545.42</v>
      </c>
    </row>
    <row r="86" spans="4:10" ht="15">
      <c r="D86" s="1" t="s">
        <v>347</v>
      </c>
      <c r="E86" s="1">
        <v>12545.42</v>
      </c>
      <c r="F86" s="1">
        <v>7420.2</v>
      </c>
      <c r="G86" s="1"/>
      <c r="H86" s="1">
        <v>7663.8</v>
      </c>
      <c r="I86" s="1"/>
      <c r="J86" s="1">
        <v>12301.82</v>
      </c>
    </row>
    <row r="87" spans="4:10" ht="15">
      <c r="D87" s="1" t="s">
        <v>356</v>
      </c>
      <c r="E87" s="1">
        <v>12301.82</v>
      </c>
      <c r="F87" s="1">
        <v>7422.46</v>
      </c>
      <c r="G87" s="1"/>
      <c r="H87" s="1">
        <v>6637.77</v>
      </c>
      <c r="I87" s="1"/>
      <c r="J87" s="9">
        <v>13086.51</v>
      </c>
    </row>
    <row r="88" spans="4:10" ht="15">
      <c r="D88" s="1" t="s">
        <v>361</v>
      </c>
      <c r="E88" s="1">
        <v>13086.51</v>
      </c>
      <c r="F88" s="1">
        <v>7422.45</v>
      </c>
      <c r="G88" s="1"/>
      <c r="H88" s="1">
        <v>6712.14</v>
      </c>
      <c r="I88" s="1"/>
      <c r="J88" s="1">
        <v>13796.82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N91"/>
  <sheetViews>
    <sheetView zoomScalePageLayoutView="0" workbookViewId="0" topLeftCell="A46">
      <selection activeCell="G80" activeCellId="2" sqref="K47 J54 G80:H80"/>
    </sheetView>
  </sheetViews>
  <sheetFormatPr defaultColWidth="9.140625" defaultRowHeight="15"/>
  <cols>
    <col min="1" max="1" width="9.7109375" style="0" customWidth="1"/>
    <col min="2" max="2" width="12.140625" style="0" customWidth="1"/>
    <col min="3" max="3" width="14.57421875" style="0" customWidth="1"/>
    <col min="7" max="7" width="16.7109375" style="0" customWidth="1"/>
    <col min="10" max="10" width="11.140625" style="0" customWidth="1"/>
    <col min="11" max="11" width="11.28125" style="0" customWidth="1"/>
    <col min="12" max="13" width="6.8515625" style="0" customWidth="1"/>
    <col min="14" max="14" width="14.7109375" style="0" customWidth="1"/>
    <col min="15" max="17" width="6.8515625" style="0" customWidth="1"/>
  </cols>
  <sheetData>
    <row r="2" spans="2:4" ht="15">
      <c r="B2" t="s">
        <v>75</v>
      </c>
      <c r="D2" t="s">
        <v>362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266</v>
      </c>
      <c r="B8" s="15">
        <v>21294.72</v>
      </c>
      <c r="C8" s="15">
        <v>0</v>
      </c>
      <c r="D8" s="15">
        <v>148.3</v>
      </c>
      <c r="E8" s="1"/>
      <c r="F8" s="15">
        <f>D8</f>
        <v>148.3</v>
      </c>
      <c r="G8" s="15">
        <v>21146.42</v>
      </c>
      <c r="H8" s="1"/>
    </row>
    <row r="9" spans="1:8" ht="15">
      <c r="A9" s="1" t="s">
        <v>12</v>
      </c>
      <c r="B9" s="15">
        <v>110655.84</v>
      </c>
      <c r="C9" s="15">
        <v>68838.01</v>
      </c>
      <c r="D9" s="15">
        <v>66514.98</v>
      </c>
      <c r="E9" s="1"/>
      <c r="F9" s="15">
        <f>D9</f>
        <v>66514.98</v>
      </c>
      <c r="G9" s="15">
        <v>112978.87</v>
      </c>
      <c r="H9" s="1"/>
    </row>
    <row r="10" spans="1:8" ht="15">
      <c r="A10" s="1" t="s">
        <v>13</v>
      </c>
      <c r="B10" s="1"/>
      <c r="C10" s="15">
        <f>SUM(C8:C9)</f>
        <v>68838.01</v>
      </c>
      <c r="D10" s="1"/>
      <c r="E10" s="1"/>
      <c r="F10" s="15">
        <f>SUM(F8:F9)</f>
        <v>66663.28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268</v>
      </c>
      <c r="E15" s="1"/>
      <c r="F15" s="1"/>
      <c r="G15" s="1"/>
      <c r="H15" s="2"/>
      <c r="I15" s="2"/>
      <c r="J15" s="2"/>
      <c r="K15" s="2"/>
      <c r="L15" s="2"/>
      <c r="M15" s="2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311</v>
      </c>
      <c r="G16" s="1" t="s">
        <v>21</v>
      </c>
      <c r="H16" s="2"/>
      <c r="I16" s="2"/>
      <c r="J16" s="2"/>
      <c r="K16" s="2"/>
      <c r="L16" s="2"/>
      <c r="M16" s="2"/>
    </row>
    <row r="17" spans="1:13" ht="15">
      <c r="A17" s="1"/>
      <c r="B17" s="6" t="s">
        <v>301</v>
      </c>
      <c r="C17" s="6"/>
      <c r="D17" s="1"/>
      <c r="E17" s="1" t="s">
        <v>310</v>
      </c>
      <c r="F17" s="1">
        <v>5.76</v>
      </c>
      <c r="G17" s="1"/>
      <c r="H17" s="2"/>
      <c r="I17" s="2"/>
      <c r="J17" s="2"/>
      <c r="K17" s="2"/>
      <c r="L17" s="2"/>
      <c r="M17" s="2"/>
    </row>
    <row r="18" spans="1:13" ht="12.75" customHeight="1">
      <c r="A18" s="1" t="s">
        <v>363</v>
      </c>
      <c r="B18" s="1" t="s">
        <v>364</v>
      </c>
      <c r="C18" s="1"/>
      <c r="D18" s="1"/>
      <c r="E18" s="1"/>
      <c r="F18" s="1"/>
      <c r="G18" s="1">
        <v>1650.38</v>
      </c>
      <c r="H18" s="2"/>
      <c r="I18" s="2"/>
      <c r="J18" s="2"/>
      <c r="K18" s="2"/>
      <c r="L18" s="2"/>
      <c r="M18" s="2"/>
    </row>
    <row r="19" spans="1:13" ht="15">
      <c r="A19" s="1" t="s">
        <v>363</v>
      </c>
      <c r="B19" s="1" t="s">
        <v>365</v>
      </c>
      <c r="C19" s="1"/>
      <c r="D19" s="1" t="s">
        <v>366</v>
      </c>
      <c r="E19" s="1"/>
      <c r="F19" s="1"/>
      <c r="G19" s="1">
        <v>480</v>
      </c>
      <c r="H19" s="2"/>
      <c r="I19" s="2"/>
      <c r="J19" s="2"/>
      <c r="K19" s="2"/>
      <c r="L19" s="2"/>
      <c r="M19" s="2"/>
    </row>
    <row r="20" spans="1:13" ht="15">
      <c r="A20" s="1" t="s">
        <v>363</v>
      </c>
      <c r="B20" s="1" t="s">
        <v>367</v>
      </c>
      <c r="C20" s="1"/>
      <c r="D20" s="1"/>
      <c r="E20" s="1"/>
      <c r="F20" s="1"/>
      <c r="G20" s="1">
        <v>458.75</v>
      </c>
      <c r="H20" s="2"/>
      <c r="I20" s="2"/>
      <c r="J20" s="2"/>
      <c r="K20" s="2"/>
      <c r="L20" s="2"/>
      <c r="M20" s="2"/>
    </row>
    <row r="21" spans="1:13" ht="15">
      <c r="A21" s="1"/>
      <c r="B21" s="1"/>
      <c r="C21" s="1"/>
      <c r="D21" s="1"/>
      <c r="E21" s="1"/>
      <c r="F21" s="1" t="s">
        <v>32</v>
      </c>
      <c r="G21" s="15">
        <f>SUM(G18:G20)</f>
        <v>2589.13</v>
      </c>
      <c r="H21" s="2"/>
      <c r="I21" s="2"/>
      <c r="J21" s="2"/>
      <c r="K21" s="2"/>
      <c r="L21" s="2"/>
      <c r="M21" s="2"/>
    </row>
    <row r="22" spans="1:13" ht="15">
      <c r="A22" s="1"/>
      <c r="B22" s="1"/>
      <c r="C22" s="1"/>
      <c r="D22" s="1"/>
      <c r="E22" s="1"/>
      <c r="F22" s="1"/>
      <c r="G22" s="1"/>
      <c r="H22" s="2"/>
      <c r="I22" s="2"/>
      <c r="J22" s="2"/>
      <c r="K22" s="2"/>
      <c r="L22" s="2"/>
      <c r="M22" s="2"/>
    </row>
    <row r="23" spans="1:13" ht="15">
      <c r="A23" s="1"/>
      <c r="B23" s="9" t="s">
        <v>302</v>
      </c>
      <c r="C23" s="25"/>
      <c r="D23" s="25"/>
      <c r="E23" s="1">
        <v>5171.9</v>
      </c>
      <c r="F23" s="1">
        <v>7.55</v>
      </c>
      <c r="G23" s="16">
        <f>E23*F23</f>
        <v>39047.844999999994</v>
      </c>
      <c r="H23" s="2"/>
      <c r="I23" s="2"/>
      <c r="J23" s="2"/>
      <c r="K23" s="2"/>
      <c r="L23" s="23"/>
      <c r="M23" s="2"/>
    </row>
    <row r="24" spans="1:13" ht="15">
      <c r="A24" s="1"/>
      <c r="B24" s="9" t="s">
        <v>303</v>
      </c>
      <c r="C24" s="25"/>
      <c r="D24" s="25"/>
      <c r="E24" s="1" t="s">
        <v>53</v>
      </c>
      <c r="F24" s="1"/>
      <c r="G24" s="15"/>
      <c r="H24" s="2"/>
      <c r="I24" s="2"/>
      <c r="J24" s="2"/>
      <c r="K24" s="2"/>
      <c r="L24" s="2"/>
      <c r="M24" s="2"/>
    </row>
    <row r="25" spans="1:13" ht="15">
      <c r="A25" s="1"/>
      <c r="B25" s="9" t="s">
        <v>304</v>
      </c>
      <c r="C25" s="9" t="s">
        <v>305</v>
      </c>
      <c r="D25" s="25"/>
      <c r="E25" s="1"/>
      <c r="F25" s="1"/>
      <c r="G25" s="16"/>
      <c r="H25" s="2"/>
      <c r="I25" s="2"/>
      <c r="J25" s="2"/>
      <c r="K25" s="2"/>
      <c r="L25" s="2"/>
      <c r="M25" s="2"/>
    </row>
    <row r="26" spans="1:13" ht="15">
      <c r="A26" s="1"/>
      <c r="B26" s="9" t="s">
        <v>306</v>
      </c>
      <c r="C26" s="25"/>
      <c r="D26" s="25"/>
      <c r="E26" s="1"/>
      <c r="F26" s="1"/>
      <c r="G26" s="16"/>
      <c r="H26" s="2"/>
      <c r="I26" s="2"/>
      <c r="J26" s="2"/>
      <c r="K26" s="2"/>
      <c r="L26" s="2"/>
      <c r="M26" s="2"/>
    </row>
    <row r="27" spans="1:13" ht="1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</row>
    <row r="28" spans="1:13" ht="15">
      <c r="A28" s="1"/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</row>
    <row r="29" spans="1:13" ht="15">
      <c r="A29" s="1"/>
      <c r="B29" s="1"/>
      <c r="C29" s="1"/>
      <c r="D29" s="1"/>
      <c r="E29" s="1"/>
      <c r="F29" s="3" t="s">
        <v>32</v>
      </c>
      <c r="G29" s="19">
        <f>SUM(G21:G28)</f>
        <v>41636.97499999999</v>
      </c>
      <c r="H29" s="2"/>
      <c r="I29" s="2"/>
      <c r="J29" s="2"/>
      <c r="K29" s="2"/>
      <c r="L29" s="2"/>
      <c r="M29" s="2"/>
    </row>
    <row r="30" spans="8:13" ht="15">
      <c r="H30" s="2"/>
      <c r="I30" s="2"/>
      <c r="J30" s="2"/>
      <c r="K30" s="2"/>
      <c r="L30" s="2"/>
      <c r="M30" s="2"/>
    </row>
    <row r="31" ht="15">
      <c r="C31" t="s">
        <v>47</v>
      </c>
    </row>
    <row r="32" ht="15">
      <c r="C32" t="s">
        <v>32</v>
      </c>
    </row>
    <row r="33" spans="5:8" ht="18.75">
      <c r="E33" s="46" t="s">
        <v>351</v>
      </c>
      <c r="F33" s="46"/>
      <c r="G33" s="46"/>
      <c r="H33" s="46"/>
    </row>
    <row r="34" spans="4:9" ht="18.75">
      <c r="D34" s="47">
        <v>5171.9</v>
      </c>
      <c r="F34" s="46" t="s">
        <v>163</v>
      </c>
      <c r="H34" s="46" t="s">
        <v>368</v>
      </c>
      <c r="I34" s="48"/>
    </row>
    <row r="35" spans="4:10" ht="15">
      <c r="D35" s="1" t="s">
        <v>48</v>
      </c>
      <c r="E35" s="1" t="s">
        <v>49</v>
      </c>
      <c r="F35" s="1"/>
      <c r="G35" s="1"/>
      <c r="H35" s="1" t="s">
        <v>50</v>
      </c>
      <c r="I35" s="1" t="s">
        <v>328</v>
      </c>
      <c r="J35" s="1"/>
    </row>
    <row r="36" spans="4:10" ht="18.75">
      <c r="D36" s="35" t="s">
        <v>318</v>
      </c>
      <c r="E36" s="36"/>
      <c r="F36" s="36"/>
      <c r="G36" s="37"/>
      <c r="H36" s="37" t="s">
        <v>53</v>
      </c>
      <c r="I36" s="6"/>
      <c r="J36" s="15">
        <f>C10</f>
        <v>68838.01</v>
      </c>
    </row>
    <row r="37" spans="4:11" ht="15">
      <c r="D37" s="1"/>
      <c r="E37" s="1"/>
      <c r="F37" s="1"/>
      <c r="G37" s="1"/>
      <c r="H37" s="1"/>
      <c r="I37" s="1"/>
      <c r="J37" s="1"/>
      <c r="K37" t="s">
        <v>54</v>
      </c>
    </row>
    <row r="38" spans="4:10" ht="18.75">
      <c r="D38" s="38" t="s">
        <v>3</v>
      </c>
      <c r="E38" s="39"/>
      <c r="F38" s="40"/>
      <c r="G38" s="40"/>
      <c r="H38" s="6" t="s">
        <v>53</v>
      </c>
      <c r="I38" s="6"/>
      <c r="J38" s="15">
        <v>66663.28</v>
      </c>
    </row>
    <row r="39" spans="4:10" ht="15">
      <c r="D39" s="41">
        <v>3</v>
      </c>
      <c r="E39" s="42"/>
      <c r="F39" s="42"/>
      <c r="G39" s="42"/>
      <c r="H39" s="1" t="s">
        <v>53</v>
      </c>
      <c r="I39" s="1"/>
      <c r="J39" s="1"/>
    </row>
    <row r="40" spans="4:11" ht="18.75">
      <c r="D40" s="38" t="s">
        <v>57</v>
      </c>
      <c r="E40" s="43"/>
      <c r="F40" s="44"/>
      <c r="G40" s="45"/>
      <c r="H40" s="7" t="s">
        <v>53</v>
      </c>
      <c r="I40" s="7"/>
      <c r="J40" s="19">
        <v>41636.98</v>
      </c>
      <c r="K40" s="20">
        <f>J40-G29</f>
        <v>0.0050000000119325705</v>
      </c>
    </row>
    <row r="41" spans="4:10" ht="15">
      <c r="D41" s="8"/>
      <c r="E41" s="49" t="s">
        <v>324</v>
      </c>
      <c r="F41" s="49"/>
      <c r="G41" s="49"/>
      <c r="H41" s="50"/>
      <c r="I41" s="3"/>
      <c r="J41" s="1">
        <f>H41*I41</f>
        <v>0</v>
      </c>
    </row>
    <row r="42" spans="4:10" ht="15">
      <c r="D42" s="8"/>
      <c r="E42" s="49" t="s">
        <v>303</v>
      </c>
      <c r="F42" s="49"/>
      <c r="G42" s="49"/>
      <c r="H42" s="51"/>
      <c r="I42" s="1"/>
      <c r="J42" s="15">
        <v>39047.85</v>
      </c>
    </row>
    <row r="43" spans="4:10" ht="15">
      <c r="D43" s="8"/>
      <c r="E43" s="49" t="s">
        <v>304</v>
      </c>
      <c r="F43" s="49" t="s">
        <v>305</v>
      </c>
      <c r="G43" s="49"/>
      <c r="H43" s="51" t="s">
        <v>325</v>
      </c>
      <c r="I43" s="1"/>
      <c r="J43" s="1"/>
    </row>
    <row r="44" spans="4:10" ht="15">
      <c r="D44" s="8"/>
      <c r="E44" s="49" t="s">
        <v>306</v>
      </c>
      <c r="F44" s="49"/>
      <c r="G44" s="49"/>
      <c r="H44" s="51" t="s">
        <v>326</v>
      </c>
      <c r="I44" s="1"/>
      <c r="J44" s="16"/>
    </row>
    <row r="45" spans="4:10" ht="15">
      <c r="D45" s="8"/>
      <c r="E45" s="9" t="s">
        <v>165</v>
      </c>
      <c r="F45" s="9" t="s">
        <v>166</v>
      </c>
      <c r="G45" s="9"/>
      <c r="H45" s="52">
        <v>1.68</v>
      </c>
      <c r="I45" s="1"/>
      <c r="J45" s="16">
        <f>D34*H45</f>
        <v>8688.792</v>
      </c>
    </row>
    <row r="46" spans="4:10" ht="15">
      <c r="D46" s="8"/>
      <c r="E46" s="9" t="s">
        <v>167</v>
      </c>
      <c r="F46" s="9"/>
      <c r="G46" s="9"/>
      <c r="H46" s="52">
        <v>2.22</v>
      </c>
      <c r="I46" s="1"/>
      <c r="J46" s="16">
        <f>D34*H46</f>
        <v>11481.618</v>
      </c>
    </row>
    <row r="47" spans="4:10" ht="15">
      <c r="D47" s="8"/>
      <c r="E47" s="9" t="s">
        <v>168</v>
      </c>
      <c r="F47" s="9"/>
      <c r="G47" s="9"/>
      <c r="H47" s="52"/>
      <c r="I47" s="1"/>
      <c r="J47" s="16"/>
    </row>
    <row r="48" spans="4:10" ht="15">
      <c r="D48" s="8"/>
      <c r="E48" s="9" t="s">
        <v>169</v>
      </c>
      <c r="F48" s="9"/>
      <c r="G48" s="9"/>
      <c r="H48" s="52">
        <v>0.69</v>
      </c>
      <c r="I48" s="1"/>
      <c r="J48" s="16">
        <f>D34*H48</f>
        <v>3568.6109999999994</v>
      </c>
    </row>
    <row r="49" spans="4:10" ht="15">
      <c r="D49" s="8"/>
      <c r="E49" s="9" t="s">
        <v>170</v>
      </c>
      <c r="F49" s="9"/>
      <c r="G49" s="9"/>
      <c r="H49" s="52"/>
      <c r="I49" s="1"/>
      <c r="J49" s="16"/>
    </row>
    <row r="50" spans="4:10" ht="15">
      <c r="D50" s="8"/>
      <c r="E50" s="9" t="s">
        <v>171</v>
      </c>
      <c r="F50" s="9"/>
      <c r="G50" s="9"/>
      <c r="H50" s="52">
        <v>2</v>
      </c>
      <c r="I50" s="1"/>
      <c r="J50" s="16">
        <f>D34*H50</f>
        <v>10343.8</v>
      </c>
    </row>
    <row r="51" spans="4:10" ht="15">
      <c r="D51" s="8"/>
      <c r="E51" s="9" t="s">
        <v>172</v>
      </c>
      <c r="F51" s="9"/>
      <c r="G51" s="9" t="s">
        <v>173</v>
      </c>
      <c r="H51" s="52"/>
      <c r="I51" s="1"/>
      <c r="J51" s="16"/>
    </row>
    <row r="52" spans="4:10" ht="15">
      <c r="D52" s="8"/>
      <c r="E52" s="9" t="s">
        <v>169</v>
      </c>
      <c r="F52" s="9"/>
      <c r="G52" s="9"/>
      <c r="H52" s="52">
        <v>0.57</v>
      </c>
      <c r="I52" s="1"/>
      <c r="J52" s="16">
        <f>D34*H52</f>
        <v>2947.9829999999997</v>
      </c>
    </row>
    <row r="53" spans="4:10" ht="15">
      <c r="D53" s="8"/>
      <c r="E53" s="9" t="s">
        <v>174</v>
      </c>
      <c r="F53" s="9"/>
      <c r="G53" s="9"/>
      <c r="H53" s="52"/>
      <c r="I53" s="1"/>
      <c r="J53" s="16"/>
    </row>
    <row r="54" spans="4:10" ht="15">
      <c r="D54" s="8"/>
      <c r="E54" s="9" t="s">
        <v>175</v>
      </c>
      <c r="F54" s="9"/>
      <c r="G54" s="9"/>
      <c r="H54" s="52">
        <v>0.39</v>
      </c>
      <c r="I54" s="1"/>
      <c r="J54" s="16">
        <f>D34*H54</f>
        <v>2017.041</v>
      </c>
    </row>
    <row r="55" spans="4:10" ht="18.75">
      <c r="D55" s="31" t="s">
        <v>65</v>
      </c>
      <c r="E55" s="32"/>
      <c r="F55" s="32"/>
      <c r="G55" s="33" t="s">
        <v>314</v>
      </c>
      <c r="H55" s="33"/>
      <c r="I55" s="7">
        <v>5.76</v>
      </c>
      <c r="J55" s="16">
        <f>D34*I55</f>
        <v>29790.143999999997</v>
      </c>
    </row>
    <row r="56" spans="4:10" ht="18.75">
      <c r="D56" s="31"/>
      <c r="E56" s="32"/>
      <c r="F56" s="32"/>
      <c r="G56" s="33" t="s">
        <v>147</v>
      </c>
      <c r="H56" s="53" t="s">
        <v>327</v>
      </c>
      <c r="I56" s="6"/>
      <c r="J56" s="15">
        <f>J38-J42</f>
        <v>27615.43</v>
      </c>
    </row>
    <row r="57" spans="4:10" ht="15">
      <c r="D57" s="30" t="s">
        <v>317</v>
      </c>
      <c r="E57" s="30"/>
      <c r="F57" s="30"/>
      <c r="G57" s="30"/>
      <c r="H57" s="30"/>
      <c r="I57" s="30"/>
      <c r="J57" s="26"/>
    </row>
    <row r="58" spans="4:10" ht="15">
      <c r="D58" s="1" t="s">
        <v>363</v>
      </c>
      <c r="E58" s="1" t="s">
        <v>364</v>
      </c>
      <c r="F58" s="1"/>
      <c r="G58" s="1"/>
      <c r="H58" s="1"/>
      <c r="I58" s="1"/>
      <c r="J58" s="1">
        <v>1650.38</v>
      </c>
    </row>
    <row r="59" spans="4:10" ht="15">
      <c r="D59" s="1" t="s">
        <v>363</v>
      </c>
      <c r="E59" s="1" t="s">
        <v>365</v>
      </c>
      <c r="F59" s="1"/>
      <c r="G59" s="1" t="s">
        <v>366</v>
      </c>
      <c r="H59" s="26"/>
      <c r="I59" s="26"/>
      <c r="J59" s="1">
        <v>480</v>
      </c>
    </row>
    <row r="60" spans="4:10" ht="15">
      <c r="D60" s="1" t="s">
        <v>363</v>
      </c>
      <c r="E60" s="1" t="s">
        <v>367</v>
      </c>
      <c r="F60" s="1"/>
      <c r="G60" s="1"/>
      <c r="H60" s="1"/>
      <c r="I60" s="10"/>
      <c r="J60" s="15">
        <v>458.75</v>
      </c>
    </row>
    <row r="61" spans="4:10" ht="15">
      <c r="D61" s="1"/>
      <c r="E61" s="1"/>
      <c r="F61" s="1"/>
      <c r="G61" s="1"/>
      <c r="H61" s="1"/>
      <c r="I61" s="10"/>
      <c r="J61" s="15"/>
    </row>
    <row r="62" spans="4:11" ht="15">
      <c r="D62" s="1" t="s">
        <v>276</v>
      </c>
      <c r="E62" s="1" t="s">
        <v>68</v>
      </c>
      <c r="F62" s="1"/>
      <c r="G62" s="1"/>
      <c r="H62" s="1"/>
      <c r="I62" s="10"/>
      <c r="J62" s="15">
        <v>77544.51</v>
      </c>
      <c r="K62" s="23"/>
    </row>
    <row r="63" spans="4:11" ht="15">
      <c r="D63" s="1"/>
      <c r="E63" s="1"/>
      <c r="F63" s="1"/>
      <c r="G63" s="1"/>
      <c r="H63" s="1"/>
      <c r="I63" s="10"/>
      <c r="J63" s="15"/>
      <c r="K63" s="23"/>
    </row>
    <row r="64" spans="4:11" ht="15">
      <c r="D64" s="1"/>
      <c r="E64" s="1" t="s">
        <v>274</v>
      </c>
      <c r="F64" s="1"/>
      <c r="G64" s="1"/>
      <c r="H64" s="1" t="s">
        <v>53</v>
      </c>
      <c r="I64" s="10"/>
      <c r="J64" s="16">
        <v>127659.83</v>
      </c>
      <c r="K64" s="23"/>
    </row>
    <row r="65" spans="4:11" ht="15">
      <c r="D65" s="1"/>
      <c r="E65" s="1" t="s">
        <v>70</v>
      </c>
      <c r="F65" s="1"/>
      <c r="G65" s="1"/>
      <c r="H65" s="1" t="s">
        <v>53</v>
      </c>
      <c r="I65" s="10"/>
      <c r="J65" s="1"/>
      <c r="K65" s="2"/>
    </row>
    <row r="66" spans="4:14" ht="15">
      <c r="D66" s="1"/>
      <c r="E66" s="1"/>
      <c r="F66" s="1"/>
      <c r="G66" s="1"/>
      <c r="H66" s="1" t="s">
        <v>53</v>
      </c>
      <c r="I66" s="10"/>
      <c r="J66" s="1"/>
      <c r="N66" s="24"/>
    </row>
    <row r="67" spans="4:14" ht="15">
      <c r="D67" s="1"/>
      <c r="E67" s="1" t="s">
        <v>71</v>
      </c>
      <c r="F67" s="1"/>
      <c r="G67" s="1"/>
      <c r="H67" s="1" t="s">
        <v>53</v>
      </c>
      <c r="I67" s="10"/>
      <c r="J67" s="1"/>
      <c r="N67" s="24"/>
    </row>
    <row r="68" spans="4:11" ht="15">
      <c r="D68" s="3"/>
      <c r="E68" s="3" t="s">
        <v>275</v>
      </c>
      <c r="F68" s="3"/>
      <c r="G68" s="3"/>
      <c r="H68" s="3" t="s">
        <v>53</v>
      </c>
      <c r="I68" s="21"/>
      <c r="J68" s="19">
        <f>J64+J38-J40</f>
        <v>152686.12999999998</v>
      </c>
      <c r="K68" s="24"/>
    </row>
    <row r="69" spans="6:10" ht="15">
      <c r="F69" t="s">
        <v>73</v>
      </c>
      <c r="J69" s="24"/>
    </row>
    <row r="70" ht="15.75" thickBot="1">
      <c r="F70" t="s">
        <v>74</v>
      </c>
    </row>
    <row r="71" spans="4:10" ht="15.75" thickBot="1">
      <c r="D71" s="27" t="s">
        <v>68</v>
      </c>
      <c r="E71" s="28"/>
      <c r="F71" s="28"/>
      <c r="G71" s="28" t="s">
        <v>315</v>
      </c>
      <c r="H71" s="28"/>
      <c r="I71" s="29" t="s">
        <v>316</v>
      </c>
      <c r="J71" s="11"/>
    </row>
    <row r="72" spans="4:10" ht="15">
      <c r="D72" s="13" t="s">
        <v>144</v>
      </c>
      <c r="E72" s="13" t="s">
        <v>145</v>
      </c>
      <c r="F72" s="13" t="s">
        <v>146</v>
      </c>
      <c r="G72" s="13"/>
      <c r="H72" s="13" t="s">
        <v>147</v>
      </c>
      <c r="I72" s="13"/>
      <c r="J72" s="13" t="s">
        <v>149</v>
      </c>
    </row>
    <row r="73" spans="4:10" ht="15" hidden="1">
      <c r="D73" s="1" t="s">
        <v>148</v>
      </c>
      <c r="E73" s="1"/>
      <c r="F73" s="1">
        <v>7324.65</v>
      </c>
      <c r="G73" s="1"/>
      <c r="H73" s="1">
        <v>3982.06</v>
      </c>
      <c r="I73" s="1"/>
      <c r="J73" s="1">
        <v>3342.59</v>
      </c>
    </row>
    <row r="74" spans="4:10" ht="15" hidden="1">
      <c r="D74" s="1" t="s">
        <v>160</v>
      </c>
      <c r="E74" s="1">
        <v>3342.59</v>
      </c>
      <c r="F74" s="1">
        <v>7324.65</v>
      </c>
      <c r="G74" s="1"/>
      <c r="H74" s="1">
        <v>5900.2</v>
      </c>
      <c r="I74" s="1"/>
      <c r="J74" s="1">
        <v>4767.04</v>
      </c>
    </row>
    <row r="75" spans="4:10" ht="15" hidden="1">
      <c r="D75" s="1" t="s">
        <v>179</v>
      </c>
      <c r="E75" s="1">
        <v>4767.04</v>
      </c>
      <c r="F75" s="1">
        <v>7421.55</v>
      </c>
      <c r="G75" s="1"/>
      <c r="H75" s="1">
        <v>6348.88</v>
      </c>
      <c r="I75" s="1"/>
      <c r="J75" s="1">
        <v>5839.71</v>
      </c>
    </row>
    <row r="76" spans="4:10" ht="15" hidden="1">
      <c r="D76" s="1" t="s">
        <v>198</v>
      </c>
      <c r="E76" s="1">
        <v>5839.71</v>
      </c>
      <c r="F76" s="1">
        <v>7421.55</v>
      </c>
      <c r="G76" s="1"/>
      <c r="H76" s="1">
        <v>7117.64</v>
      </c>
      <c r="I76" s="1"/>
      <c r="J76" s="1">
        <v>6143.42</v>
      </c>
    </row>
    <row r="77" spans="4:10" ht="15" hidden="1">
      <c r="D77" s="1" t="s">
        <v>201</v>
      </c>
      <c r="E77" s="1">
        <v>6143.42</v>
      </c>
      <c r="F77" s="1">
        <v>7421.55</v>
      </c>
      <c r="G77" s="1"/>
      <c r="H77" s="1">
        <v>7062.57</v>
      </c>
      <c r="I77" s="1"/>
      <c r="J77" s="1">
        <v>6502.4</v>
      </c>
    </row>
    <row r="78" spans="4:10" ht="15" hidden="1">
      <c r="D78" s="1" t="s">
        <v>209</v>
      </c>
      <c r="E78" s="1">
        <v>6502.4</v>
      </c>
      <c r="F78" s="1">
        <v>7421.55</v>
      </c>
      <c r="G78" s="1"/>
      <c r="H78" s="1">
        <v>6647.99</v>
      </c>
      <c r="I78" s="1"/>
      <c r="J78" s="1">
        <v>7275.97</v>
      </c>
    </row>
    <row r="79" spans="4:10" ht="15" hidden="1">
      <c r="D79" s="1" t="s">
        <v>222</v>
      </c>
      <c r="E79" s="1">
        <v>7275.97</v>
      </c>
      <c r="F79" s="1">
        <v>7421.56</v>
      </c>
      <c r="G79" s="1"/>
      <c r="H79" s="1">
        <v>6434.89</v>
      </c>
      <c r="I79" s="1"/>
      <c r="J79" s="1">
        <v>8262.64</v>
      </c>
    </row>
    <row r="80" spans="4:10" ht="15" hidden="1">
      <c r="D80" s="1" t="s">
        <v>230</v>
      </c>
      <c r="E80" s="1">
        <v>8262.64</v>
      </c>
      <c r="F80" s="1">
        <v>7420.85</v>
      </c>
      <c r="G80" s="1"/>
      <c r="H80" s="1">
        <v>6633.19</v>
      </c>
      <c r="I80" s="1"/>
      <c r="J80" s="1">
        <v>9050.1</v>
      </c>
    </row>
    <row r="81" spans="4:10" ht="15" hidden="1">
      <c r="D81" s="1" t="s">
        <v>240</v>
      </c>
      <c r="E81" s="1">
        <v>9050.1</v>
      </c>
      <c r="F81" s="1">
        <v>7420.65</v>
      </c>
      <c r="G81" s="1"/>
      <c r="H81" s="1">
        <v>8471.19</v>
      </c>
      <c r="I81" s="1"/>
      <c r="J81" s="1">
        <v>7999.56</v>
      </c>
    </row>
    <row r="82" spans="4:10" ht="15" hidden="1">
      <c r="D82" s="1" t="s">
        <v>246</v>
      </c>
      <c r="E82" s="1">
        <v>7999.56</v>
      </c>
      <c r="F82" s="1">
        <v>7420.65</v>
      </c>
      <c r="G82" s="1"/>
      <c r="H82" s="1">
        <v>6651.75</v>
      </c>
      <c r="I82" s="1"/>
      <c r="J82" s="1">
        <v>8768.46</v>
      </c>
    </row>
    <row r="83" spans="4:10" ht="15" hidden="1">
      <c r="D83" s="9" t="s">
        <v>254</v>
      </c>
      <c r="E83" s="9">
        <v>8768.46</v>
      </c>
      <c r="F83" s="9">
        <v>7420.64</v>
      </c>
      <c r="G83" s="1"/>
      <c r="H83" s="1">
        <v>7268.25</v>
      </c>
      <c r="I83" s="1"/>
      <c r="J83" s="9">
        <v>8920.85</v>
      </c>
    </row>
    <row r="84" spans="4:10" ht="15" hidden="1">
      <c r="D84" s="1" t="s">
        <v>257</v>
      </c>
      <c r="E84" s="1">
        <v>8920.85</v>
      </c>
      <c r="F84" s="1">
        <v>7420.65</v>
      </c>
      <c r="G84" s="1"/>
      <c r="H84" s="1">
        <v>7509.09</v>
      </c>
      <c r="I84" s="1"/>
      <c r="J84" s="1">
        <v>8832.41</v>
      </c>
    </row>
    <row r="85" spans="4:10" ht="15" hidden="1">
      <c r="D85" s="1" t="s">
        <v>261</v>
      </c>
      <c r="E85" s="1">
        <v>8832.41</v>
      </c>
      <c r="F85" s="1">
        <v>7420.64</v>
      </c>
      <c r="G85" s="1"/>
      <c r="H85" s="1">
        <v>8983.19</v>
      </c>
      <c r="I85" s="1"/>
      <c r="J85" s="1">
        <v>7269.86</v>
      </c>
    </row>
    <row r="86" spans="4:10" ht="16.5" customHeight="1">
      <c r="D86" s="1" t="s">
        <v>342</v>
      </c>
      <c r="E86" s="1">
        <v>10503.49</v>
      </c>
      <c r="F86" s="1">
        <v>7420.2</v>
      </c>
      <c r="G86" s="1"/>
      <c r="H86" s="1">
        <v>6140.03</v>
      </c>
      <c r="I86" s="1"/>
      <c r="J86" s="1">
        <v>11783.68</v>
      </c>
    </row>
    <row r="87" spans="4:10" ht="15">
      <c r="D87" s="1" t="s">
        <v>346</v>
      </c>
      <c r="E87" s="1">
        <v>11783.68</v>
      </c>
      <c r="F87" s="1">
        <v>7420.2</v>
      </c>
      <c r="G87" s="1"/>
      <c r="H87" s="1">
        <v>6658.44</v>
      </c>
      <c r="I87" s="1"/>
      <c r="J87" s="1">
        <v>12545.42</v>
      </c>
    </row>
    <row r="88" spans="4:10" ht="15">
      <c r="D88" s="1" t="s">
        <v>347</v>
      </c>
      <c r="E88" s="1">
        <v>12545.42</v>
      </c>
      <c r="F88" s="1">
        <v>7420.2</v>
      </c>
      <c r="G88" s="1"/>
      <c r="H88" s="1">
        <v>7663.8</v>
      </c>
      <c r="I88" s="1"/>
      <c r="J88" s="1">
        <v>12301.82</v>
      </c>
    </row>
    <row r="89" spans="4:10" ht="15">
      <c r="D89" s="1" t="s">
        <v>356</v>
      </c>
      <c r="E89" s="1">
        <v>12301.82</v>
      </c>
      <c r="F89" s="1">
        <v>7422.46</v>
      </c>
      <c r="G89" s="1"/>
      <c r="H89" s="1">
        <v>6637.77</v>
      </c>
      <c r="I89" s="1"/>
      <c r="J89" s="9">
        <v>13086.51</v>
      </c>
    </row>
    <row r="90" spans="4:10" ht="15">
      <c r="D90" s="1" t="s">
        <v>361</v>
      </c>
      <c r="E90" s="1">
        <v>13086.51</v>
      </c>
      <c r="F90" s="1">
        <v>7422.45</v>
      </c>
      <c r="G90" s="1"/>
      <c r="H90" s="1">
        <v>6712.14</v>
      </c>
      <c r="I90" s="1"/>
      <c r="J90" s="1">
        <v>13796.82</v>
      </c>
    </row>
    <row r="91" spans="4:10" ht="15">
      <c r="D91" s="9" t="s">
        <v>363</v>
      </c>
      <c r="E91" s="9">
        <v>13796.82</v>
      </c>
      <c r="F91" s="9">
        <v>7422.46</v>
      </c>
      <c r="G91" s="1"/>
      <c r="H91" s="9">
        <v>7245.9</v>
      </c>
      <c r="I91" s="1"/>
      <c r="J91" s="9">
        <v>13973.38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N92"/>
  <sheetViews>
    <sheetView zoomScalePageLayoutView="0" workbookViewId="0" topLeftCell="A47">
      <selection activeCell="G80" activeCellId="2" sqref="K47 J54 G80:H80"/>
    </sheetView>
  </sheetViews>
  <sheetFormatPr defaultColWidth="9.140625" defaultRowHeight="15"/>
  <cols>
    <col min="1" max="1" width="9.7109375" style="0" customWidth="1"/>
    <col min="2" max="2" width="12.140625" style="0" customWidth="1"/>
    <col min="3" max="3" width="14.57421875" style="0" customWidth="1"/>
    <col min="7" max="7" width="16.7109375" style="0" customWidth="1"/>
    <col min="10" max="10" width="11.140625" style="0" customWidth="1"/>
    <col min="11" max="11" width="11.28125" style="0" customWidth="1"/>
    <col min="12" max="13" width="6.8515625" style="0" customWidth="1"/>
    <col min="14" max="14" width="14.7109375" style="0" customWidth="1"/>
    <col min="15" max="17" width="6.8515625" style="0" customWidth="1"/>
  </cols>
  <sheetData>
    <row r="2" spans="2:4" ht="15">
      <c r="B2" t="s">
        <v>75</v>
      </c>
      <c r="D2" t="s">
        <v>369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266</v>
      </c>
      <c r="B8" s="15">
        <v>21146.42</v>
      </c>
      <c r="C8" s="15">
        <v>0</v>
      </c>
      <c r="D8" s="15"/>
      <c r="E8" s="1"/>
      <c r="F8" s="15">
        <v>1.12</v>
      </c>
      <c r="G8" s="15">
        <v>21145.3</v>
      </c>
      <c r="H8" s="1"/>
    </row>
    <row r="9" spans="1:8" ht="15">
      <c r="A9" s="1" t="s">
        <v>12</v>
      </c>
      <c r="B9" s="15">
        <v>112978.87</v>
      </c>
      <c r="C9" s="15">
        <v>68838.02</v>
      </c>
      <c r="D9" s="15"/>
      <c r="E9" s="1"/>
      <c r="F9" s="15">
        <v>59651.32</v>
      </c>
      <c r="G9" s="15">
        <v>122165.57</v>
      </c>
      <c r="H9" s="1"/>
    </row>
    <row r="10" spans="1:8" ht="15">
      <c r="A10" s="1" t="s">
        <v>13</v>
      </c>
      <c r="B10" s="1"/>
      <c r="C10" s="15">
        <f>SUM(C8:C9)</f>
        <v>68838.02</v>
      </c>
      <c r="D10" s="1"/>
      <c r="E10" s="1"/>
      <c r="F10" s="15">
        <f>SUM(F8:F9)</f>
        <v>59652.44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268</v>
      </c>
      <c r="E15" s="1"/>
      <c r="F15" s="1"/>
      <c r="G15" s="1"/>
      <c r="H15" s="2"/>
      <c r="I15" s="2"/>
      <c r="J15" s="2"/>
      <c r="K15" s="2"/>
      <c r="L15" s="2"/>
      <c r="M15" s="2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311</v>
      </c>
      <c r="G16" s="1" t="s">
        <v>21</v>
      </c>
      <c r="H16" s="2"/>
      <c r="I16" s="2"/>
      <c r="J16" s="2"/>
      <c r="K16" s="2"/>
      <c r="L16" s="2"/>
      <c r="M16" s="2"/>
    </row>
    <row r="17" spans="1:13" ht="15">
      <c r="A17" s="1"/>
      <c r="B17" s="6" t="s">
        <v>301</v>
      </c>
      <c r="C17" s="6"/>
      <c r="D17" s="1"/>
      <c r="E17" s="1" t="s">
        <v>310</v>
      </c>
      <c r="F17" s="1">
        <v>5.76</v>
      </c>
      <c r="G17" s="1"/>
      <c r="H17" s="2"/>
      <c r="I17" s="2"/>
      <c r="J17" s="2"/>
      <c r="K17" s="2"/>
      <c r="L17" s="2"/>
      <c r="M17" s="2"/>
    </row>
    <row r="18" spans="1:13" ht="12.75" customHeight="1">
      <c r="A18" s="1"/>
      <c r="B18" s="1"/>
      <c r="C18" s="1"/>
      <c r="D18" s="1"/>
      <c r="E18" s="1"/>
      <c r="F18" s="1"/>
      <c r="G18" s="1"/>
      <c r="H18" s="2"/>
      <c r="I18" s="2"/>
      <c r="J18" s="2"/>
      <c r="K18" s="2"/>
      <c r="L18" s="2"/>
      <c r="M18" s="2"/>
    </row>
    <row r="19" spans="1:13" ht="15">
      <c r="A19" s="1"/>
      <c r="B19" s="1"/>
      <c r="C19" s="1"/>
      <c r="D19" s="1"/>
      <c r="E19" s="1"/>
      <c r="F19" s="1"/>
      <c r="G19" s="1"/>
      <c r="H19" s="2"/>
      <c r="I19" s="2"/>
      <c r="J19" s="2"/>
      <c r="K19" s="2"/>
      <c r="L19" s="2"/>
      <c r="M19" s="2"/>
    </row>
    <row r="20" spans="1:13" ht="15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</row>
    <row r="21" spans="1:13" ht="15">
      <c r="A21" s="1"/>
      <c r="B21" s="1"/>
      <c r="C21" s="1"/>
      <c r="D21" s="1"/>
      <c r="E21" s="1"/>
      <c r="F21" s="1" t="s">
        <v>32</v>
      </c>
      <c r="G21" s="15"/>
      <c r="H21" s="2"/>
      <c r="I21" s="2"/>
      <c r="J21" s="2"/>
      <c r="K21" s="2"/>
      <c r="L21" s="2"/>
      <c r="M21" s="2"/>
    </row>
    <row r="22" spans="1:13" ht="15">
      <c r="A22" s="1"/>
      <c r="B22" s="1"/>
      <c r="C22" s="1"/>
      <c r="D22" s="1"/>
      <c r="E22" s="1"/>
      <c r="F22" s="1"/>
      <c r="G22" s="1"/>
      <c r="H22" s="2"/>
      <c r="I22" s="2"/>
      <c r="J22" s="2"/>
      <c r="K22" s="2"/>
      <c r="L22" s="2"/>
      <c r="M22" s="2"/>
    </row>
    <row r="23" spans="1:13" ht="15">
      <c r="A23" s="1"/>
      <c r="B23" s="9" t="s">
        <v>302</v>
      </c>
      <c r="C23" s="25"/>
      <c r="D23" s="25"/>
      <c r="E23" s="1">
        <v>5171.9</v>
      </c>
      <c r="F23" s="1">
        <v>7.55</v>
      </c>
      <c r="G23" s="16">
        <f>E23*F23</f>
        <v>39047.844999999994</v>
      </c>
      <c r="H23" s="2"/>
      <c r="I23" s="2"/>
      <c r="J23" s="2"/>
      <c r="K23" s="2"/>
      <c r="L23" s="23"/>
      <c r="M23" s="2"/>
    </row>
    <row r="24" spans="1:13" ht="15">
      <c r="A24" s="1"/>
      <c r="B24" s="9" t="s">
        <v>303</v>
      </c>
      <c r="C24" s="25"/>
      <c r="D24" s="25"/>
      <c r="E24" s="1" t="s">
        <v>53</v>
      </c>
      <c r="F24" s="1"/>
      <c r="G24" s="15"/>
      <c r="H24" s="2"/>
      <c r="I24" s="2"/>
      <c r="J24" s="2"/>
      <c r="K24" s="2"/>
      <c r="L24" s="2"/>
      <c r="M24" s="2"/>
    </row>
    <row r="25" spans="1:13" ht="15">
      <c r="A25" s="1"/>
      <c r="B25" s="9" t="s">
        <v>304</v>
      </c>
      <c r="C25" s="9" t="s">
        <v>305</v>
      </c>
      <c r="D25" s="25"/>
      <c r="E25" s="1"/>
      <c r="F25" s="1"/>
      <c r="G25" s="16"/>
      <c r="H25" s="2"/>
      <c r="I25" s="2"/>
      <c r="J25" s="2"/>
      <c r="K25" s="2"/>
      <c r="L25" s="2"/>
      <c r="M25" s="2"/>
    </row>
    <row r="26" spans="1:13" ht="15">
      <c r="A26" s="1"/>
      <c r="B26" s="9" t="s">
        <v>306</v>
      </c>
      <c r="C26" s="25"/>
      <c r="D26" s="25"/>
      <c r="E26" s="1"/>
      <c r="F26" s="1"/>
      <c r="G26" s="16"/>
      <c r="H26" s="2"/>
      <c r="I26" s="2"/>
      <c r="J26" s="2"/>
      <c r="K26" s="2"/>
      <c r="L26" s="2"/>
      <c r="M26" s="2"/>
    </row>
    <row r="27" spans="1:13" ht="1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</row>
    <row r="28" spans="1:13" ht="15">
      <c r="A28" s="1"/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</row>
    <row r="29" spans="1:13" ht="15">
      <c r="A29" s="1"/>
      <c r="B29" s="1"/>
      <c r="C29" s="1"/>
      <c r="D29" s="1"/>
      <c r="E29" s="1"/>
      <c r="F29" s="3" t="s">
        <v>32</v>
      </c>
      <c r="G29" s="19">
        <f>SUM(G21:G28)</f>
        <v>39047.844999999994</v>
      </c>
      <c r="H29" s="2"/>
      <c r="I29" s="2"/>
      <c r="J29" s="2"/>
      <c r="K29" s="2"/>
      <c r="L29" s="2"/>
      <c r="M29" s="2"/>
    </row>
    <row r="30" spans="8:13" ht="15">
      <c r="H30" s="2"/>
      <c r="I30" s="2"/>
      <c r="J30" s="2"/>
      <c r="K30" s="2"/>
      <c r="L30" s="2"/>
      <c r="M30" s="2"/>
    </row>
    <row r="31" ht="15">
      <c r="C31" t="s">
        <v>47</v>
      </c>
    </row>
    <row r="32" ht="15">
      <c r="C32" t="s">
        <v>32</v>
      </c>
    </row>
    <row r="33" spans="5:8" ht="18.75">
      <c r="E33" s="46" t="s">
        <v>351</v>
      </c>
      <c r="F33" s="46"/>
      <c r="G33" s="46"/>
      <c r="H33" s="46"/>
    </row>
    <row r="34" spans="4:9" ht="18.75">
      <c r="D34" s="47">
        <v>5171.9</v>
      </c>
      <c r="F34" s="46" t="s">
        <v>163</v>
      </c>
      <c r="H34" s="46" t="s">
        <v>370</v>
      </c>
      <c r="I34" s="48"/>
    </row>
    <row r="35" spans="4:10" ht="15">
      <c r="D35" s="1" t="s">
        <v>48</v>
      </c>
      <c r="E35" s="1" t="s">
        <v>49</v>
      </c>
      <c r="F35" s="1"/>
      <c r="G35" s="1"/>
      <c r="H35" s="1" t="s">
        <v>50</v>
      </c>
      <c r="I35" s="1" t="s">
        <v>328</v>
      </c>
      <c r="J35" s="1"/>
    </row>
    <row r="36" spans="4:10" ht="18.75">
      <c r="D36" s="35" t="s">
        <v>318</v>
      </c>
      <c r="E36" s="36"/>
      <c r="F36" s="36"/>
      <c r="G36" s="37"/>
      <c r="H36" s="37" t="s">
        <v>53</v>
      </c>
      <c r="I36" s="6"/>
      <c r="J36" s="15">
        <f>C10</f>
        <v>68838.02</v>
      </c>
    </row>
    <row r="37" spans="4:11" ht="15">
      <c r="D37" s="1"/>
      <c r="E37" s="1"/>
      <c r="F37" s="1"/>
      <c r="G37" s="1"/>
      <c r="H37" s="1"/>
      <c r="I37" s="1"/>
      <c r="J37" s="1"/>
      <c r="K37" t="s">
        <v>54</v>
      </c>
    </row>
    <row r="38" spans="4:10" ht="18.75">
      <c r="D38" s="38" t="s">
        <v>3</v>
      </c>
      <c r="E38" s="39"/>
      <c r="F38" s="40"/>
      <c r="G38" s="40"/>
      <c r="H38" s="6" t="s">
        <v>53</v>
      </c>
      <c r="I38" s="6"/>
      <c r="J38" s="15">
        <v>59652.44</v>
      </c>
    </row>
    <row r="39" spans="4:10" ht="15">
      <c r="D39" s="41">
        <v>3</v>
      </c>
      <c r="E39" s="42"/>
      <c r="F39" s="42"/>
      <c r="G39" s="42"/>
      <c r="H39" s="1" t="s">
        <v>53</v>
      </c>
      <c r="I39" s="1"/>
      <c r="J39" s="1"/>
    </row>
    <row r="40" spans="4:11" ht="18.75">
      <c r="D40" s="38" t="s">
        <v>57</v>
      </c>
      <c r="E40" s="43"/>
      <c r="F40" s="44"/>
      <c r="G40" s="45"/>
      <c r="H40" s="7" t="s">
        <v>53</v>
      </c>
      <c r="I40" s="7"/>
      <c r="J40" s="19">
        <v>39047.85</v>
      </c>
      <c r="K40" s="20">
        <f>J40-G29</f>
        <v>0.005000000004656613</v>
      </c>
    </row>
    <row r="41" spans="4:10" ht="15">
      <c r="D41" s="8"/>
      <c r="E41" s="49" t="s">
        <v>324</v>
      </c>
      <c r="F41" s="49"/>
      <c r="G41" s="49"/>
      <c r="H41" s="50"/>
      <c r="I41" s="3"/>
      <c r="J41" s="1">
        <f>H41*I41</f>
        <v>0</v>
      </c>
    </row>
    <row r="42" spans="4:10" ht="15">
      <c r="D42" s="8"/>
      <c r="E42" s="49" t="s">
        <v>303</v>
      </c>
      <c r="F42" s="49"/>
      <c r="G42" s="49"/>
      <c r="H42" s="51"/>
      <c r="I42" s="1"/>
      <c r="J42" s="15">
        <v>39047.85</v>
      </c>
    </row>
    <row r="43" spans="4:10" ht="15">
      <c r="D43" s="8"/>
      <c r="E43" s="49" t="s">
        <v>304</v>
      </c>
      <c r="F43" s="49" t="s">
        <v>305</v>
      </c>
      <c r="G43" s="49"/>
      <c r="H43" s="51" t="s">
        <v>325</v>
      </c>
      <c r="I43" s="1"/>
      <c r="J43" s="1"/>
    </row>
    <row r="44" spans="4:10" ht="15">
      <c r="D44" s="8"/>
      <c r="E44" s="49" t="s">
        <v>306</v>
      </c>
      <c r="F44" s="49"/>
      <c r="G44" s="49"/>
      <c r="H44" s="51" t="s">
        <v>326</v>
      </c>
      <c r="I44" s="1"/>
      <c r="J44" s="16"/>
    </row>
    <row r="45" spans="4:10" ht="15">
      <c r="D45" s="8"/>
      <c r="E45" s="9" t="s">
        <v>165</v>
      </c>
      <c r="F45" s="9" t="s">
        <v>166</v>
      </c>
      <c r="G45" s="9"/>
      <c r="H45" s="52">
        <v>1.68</v>
      </c>
      <c r="I45" s="1"/>
      <c r="J45" s="16">
        <f>D34*H45</f>
        <v>8688.792</v>
      </c>
    </row>
    <row r="46" spans="4:10" ht="15">
      <c r="D46" s="8"/>
      <c r="E46" s="9" t="s">
        <v>167</v>
      </c>
      <c r="F46" s="9"/>
      <c r="G46" s="9"/>
      <c r="H46" s="52">
        <v>2.22</v>
      </c>
      <c r="I46" s="1"/>
      <c r="J46" s="16">
        <f>D34*H46</f>
        <v>11481.618</v>
      </c>
    </row>
    <row r="47" spans="4:10" ht="15">
      <c r="D47" s="8"/>
      <c r="E47" s="9" t="s">
        <v>168</v>
      </c>
      <c r="F47" s="9"/>
      <c r="G47" s="9"/>
      <c r="H47" s="52"/>
      <c r="I47" s="1"/>
      <c r="J47" s="16"/>
    </row>
    <row r="48" spans="4:10" ht="15">
      <c r="D48" s="8"/>
      <c r="E48" s="9" t="s">
        <v>169</v>
      </c>
      <c r="F48" s="9"/>
      <c r="G48" s="9"/>
      <c r="H48" s="52">
        <v>0.69</v>
      </c>
      <c r="I48" s="1"/>
      <c r="J48" s="16">
        <f>D34*H48</f>
        <v>3568.6109999999994</v>
      </c>
    </row>
    <row r="49" spans="4:10" ht="15">
      <c r="D49" s="8"/>
      <c r="E49" s="9" t="s">
        <v>170</v>
      </c>
      <c r="F49" s="9"/>
      <c r="G49" s="9"/>
      <c r="H49" s="52"/>
      <c r="I49" s="1"/>
      <c r="J49" s="16"/>
    </row>
    <row r="50" spans="4:10" ht="15">
      <c r="D50" s="8"/>
      <c r="E50" s="9" t="s">
        <v>171</v>
      </c>
      <c r="F50" s="9"/>
      <c r="G50" s="9"/>
      <c r="H50" s="52">
        <v>2</v>
      </c>
      <c r="I50" s="1"/>
      <c r="J50" s="16">
        <f>D34*H50</f>
        <v>10343.8</v>
      </c>
    </row>
    <row r="51" spans="4:10" ht="15">
      <c r="D51" s="8"/>
      <c r="E51" s="9" t="s">
        <v>172</v>
      </c>
      <c r="F51" s="9"/>
      <c r="G51" s="9" t="s">
        <v>173</v>
      </c>
      <c r="H51" s="52"/>
      <c r="I51" s="1"/>
      <c r="J51" s="16"/>
    </row>
    <row r="52" spans="4:10" ht="15">
      <c r="D52" s="8"/>
      <c r="E52" s="9" t="s">
        <v>169</v>
      </c>
      <c r="F52" s="9"/>
      <c r="G52" s="9"/>
      <c r="H52" s="52">
        <v>0.57</v>
      </c>
      <c r="I52" s="1"/>
      <c r="J52" s="16">
        <f>D34*H52</f>
        <v>2947.9829999999997</v>
      </c>
    </row>
    <row r="53" spans="4:10" ht="15">
      <c r="D53" s="8"/>
      <c r="E53" s="9" t="s">
        <v>174</v>
      </c>
      <c r="F53" s="9"/>
      <c r="G53" s="9"/>
      <c r="H53" s="52"/>
      <c r="I53" s="1"/>
      <c r="J53" s="16"/>
    </row>
    <row r="54" spans="4:10" ht="15">
      <c r="D54" s="8"/>
      <c r="E54" s="9" t="s">
        <v>175</v>
      </c>
      <c r="F54" s="9"/>
      <c r="G54" s="9"/>
      <c r="H54" s="52">
        <v>0.39</v>
      </c>
      <c r="I54" s="1"/>
      <c r="J54" s="16">
        <f>D34*H54</f>
        <v>2017.041</v>
      </c>
    </row>
    <row r="55" spans="4:10" ht="18.75">
      <c r="D55" s="31" t="s">
        <v>65</v>
      </c>
      <c r="E55" s="32"/>
      <c r="F55" s="32"/>
      <c r="G55" s="33" t="s">
        <v>314</v>
      </c>
      <c r="H55" s="33"/>
      <c r="I55" s="7">
        <v>5.76</v>
      </c>
      <c r="J55" s="16">
        <f>D34*I55</f>
        <v>29790.143999999997</v>
      </c>
    </row>
    <row r="56" spans="4:10" ht="18.75">
      <c r="D56" s="31"/>
      <c r="E56" s="32"/>
      <c r="F56" s="32"/>
      <c r="G56" s="33" t="s">
        <v>147</v>
      </c>
      <c r="H56" s="53" t="s">
        <v>327</v>
      </c>
      <c r="I56" s="6"/>
      <c r="J56" s="15">
        <f>J38-J42</f>
        <v>20604.590000000004</v>
      </c>
    </row>
    <row r="57" spans="4:10" ht="15">
      <c r="D57" s="30" t="s">
        <v>317</v>
      </c>
      <c r="E57" s="30"/>
      <c r="F57" s="30"/>
      <c r="G57" s="30"/>
      <c r="H57" s="30"/>
      <c r="I57" s="30"/>
      <c r="J57" s="26"/>
    </row>
    <row r="58" spans="4:10" ht="15">
      <c r="D58" s="1"/>
      <c r="E58" s="1"/>
      <c r="F58" s="1"/>
      <c r="G58" s="1"/>
      <c r="H58" s="1"/>
      <c r="I58" s="1"/>
      <c r="J58" s="1"/>
    </row>
    <row r="59" spans="4:10" ht="15">
      <c r="D59" s="1"/>
      <c r="E59" s="1"/>
      <c r="F59" s="1"/>
      <c r="G59" s="1"/>
      <c r="H59" s="26"/>
      <c r="I59" s="26"/>
      <c r="J59" s="1"/>
    </row>
    <row r="60" spans="4:10" ht="15">
      <c r="D60" s="1"/>
      <c r="E60" s="1"/>
      <c r="F60" s="1"/>
      <c r="G60" s="1"/>
      <c r="H60" s="1"/>
      <c r="I60" s="10"/>
      <c r="J60" s="15"/>
    </row>
    <row r="61" spans="4:10" ht="15">
      <c r="D61" s="1"/>
      <c r="E61" s="1"/>
      <c r="F61" s="1"/>
      <c r="G61" s="1"/>
      <c r="H61" s="1"/>
      <c r="I61" s="10"/>
      <c r="J61" s="15"/>
    </row>
    <row r="62" spans="4:11" ht="15">
      <c r="D62" s="1" t="s">
        <v>276</v>
      </c>
      <c r="E62" s="1" t="s">
        <v>68</v>
      </c>
      <c r="F62" s="1"/>
      <c r="G62" s="1"/>
      <c r="H62" s="1"/>
      <c r="I62" s="10"/>
      <c r="J62" s="15">
        <v>84267.17</v>
      </c>
      <c r="K62" s="23"/>
    </row>
    <row r="63" spans="4:11" ht="15">
      <c r="D63" s="1"/>
      <c r="E63" s="1"/>
      <c r="F63" s="1"/>
      <c r="G63" s="1"/>
      <c r="H63" s="1"/>
      <c r="I63" s="10"/>
      <c r="J63" s="15"/>
      <c r="K63" s="23"/>
    </row>
    <row r="64" spans="4:11" ht="15">
      <c r="D64" s="1"/>
      <c r="E64" s="1" t="s">
        <v>274</v>
      </c>
      <c r="F64" s="1"/>
      <c r="G64" s="1"/>
      <c r="H64" s="1" t="s">
        <v>53</v>
      </c>
      <c r="I64" s="10"/>
      <c r="J64" s="16">
        <v>152686.13</v>
      </c>
      <c r="K64" s="23"/>
    </row>
    <row r="65" spans="4:11" ht="15">
      <c r="D65" s="1"/>
      <c r="E65" s="1" t="s">
        <v>70</v>
      </c>
      <c r="F65" s="1"/>
      <c r="G65" s="1"/>
      <c r="H65" s="1" t="s">
        <v>53</v>
      </c>
      <c r="I65" s="10"/>
      <c r="J65" s="1"/>
      <c r="K65" s="2"/>
    </row>
    <row r="66" spans="4:14" ht="15">
      <c r="D66" s="1"/>
      <c r="E66" s="1"/>
      <c r="F66" s="1"/>
      <c r="G66" s="1"/>
      <c r="H66" s="1" t="s">
        <v>53</v>
      </c>
      <c r="I66" s="10"/>
      <c r="J66" s="1"/>
      <c r="N66" s="24"/>
    </row>
    <row r="67" spans="4:14" ht="15">
      <c r="D67" s="1"/>
      <c r="E67" s="1" t="s">
        <v>71</v>
      </c>
      <c r="F67" s="1"/>
      <c r="G67" s="1"/>
      <c r="H67" s="1" t="s">
        <v>53</v>
      </c>
      <c r="I67" s="10"/>
      <c r="J67" s="1"/>
      <c r="N67" s="24"/>
    </row>
    <row r="68" spans="4:11" ht="15">
      <c r="D68" s="3"/>
      <c r="E68" s="3" t="s">
        <v>275</v>
      </c>
      <c r="F68" s="3"/>
      <c r="G68" s="3"/>
      <c r="H68" s="3" t="s">
        <v>53</v>
      </c>
      <c r="I68" s="21"/>
      <c r="J68" s="19">
        <f>J64+F10-G29</f>
        <v>173290.725</v>
      </c>
      <c r="K68" s="24"/>
    </row>
    <row r="69" spans="6:10" ht="15">
      <c r="F69" t="s">
        <v>73</v>
      </c>
      <c r="J69" s="24"/>
    </row>
    <row r="70" ht="15.75" thickBot="1">
      <c r="F70" t="s">
        <v>74</v>
      </c>
    </row>
    <row r="71" spans="4:10" ht="15.75" thickBot="1">
      <c r="D71" s="27" t="s">
        <v>68</v>
      </c>
      <c r="E71" s="28"/>
      <c r="F71" s="28"/>
      <c r="G71" s="28" t="s">
        <v>315</v>
      </c>
      <c r="H71" s="28"/>
      <c r="I71" s="29" t="s">
        <v>316</v>
      </c>
      <c r="J71" s="11"/>
    </row>
    <row r="72" spans="4:10" ht="15">
      <c r="D72" s="13" t="s">
        <v>144</v>
      </c>
      <c r="E72" s="13" t="s">
        <v>145</v>
      </c>
      <c r="F72" s="13" t="s">
        <v>146</v>
      </c>
      <c r="G72" s="13"/>
      <c r="H72" s="13" t="s">
        <v>147</v>
      </c>
      <c r="I72" s="13"/>
      <c r="J72" s="13" t="s">
        <v>149</v>
      </c>
    </row>
    <row r="73" spans="4:10" ht="15" hidden="1">
      <c r="D73" s="1" t="s">
        <v>148</v>
      </c>
      <c r="E73" s="1"/>
      <c r="F73" s="1">
        <v>7324.65</v>
      </c>
      <c r="G73" s="1"/>
      <c r="H73" s="1">
        <v>3982.06</v>
      </c>
      <c r="I73" s="1"/>
      <c r="J73" s="1">
        <v>3342.59</v>
      </c>
    </row>
    <row r="74" spans="4:10" ht="15" hidden="1">
      <c r="D74" s="1" t="s">
        <v>160</v>
      </c>
      <c r="E74" s="1">
        <v>3342.59</v>
      </c>
      <c r="F74" s="1">
        <v>7324.65</v>
      </c>
      <c r="G74" s="1"/>
      <c r="H74" s="1">
        <v>5900.2</v>
      </c>
      <c r="I74" s="1"/>
      <c r="J74" s="1">
        <v>4767.04</v>
      </c>
    </row>
    <row r="75" spans="4:10" ht="15" hidden="1">
      <c r="D75" s="1" t="s">
        <v>179</v>
      </c>
      <c r="E75" s="1">
        <v>4767.04</v>
      </c>
      <c r="F75" s="1">
        <v>7421.55</v>
      </c>
      <c r="G75" s="1"/>
      <c r="H75" s="1">
        <v>6348.88</v>
      </c>
      <c r="I75" s="1"/>
      <c r="J75" s="1">
        <v>5839.71</v>
      </c>
    </row>
    <row r="76" spans="4:10" ht="15" hidden="1">
      <c r="D76" s="1" t="s">
        <v>198</v>
      </c>
      <c r="E76" s="1">
        <v>5839.71</v>
      </c>
      <c r="F76" s="1">
        <v>7421.55</v>
      </c>
      <c r="G76" s="1"/>
      <c r="H76" s="1">
        <v>7117.64</v>
      </c>
      <c r="I76" s="1"/>
      <c r="J76" s="1">
        <v>6143.42</v>
      </c>
    </row>
    <row r="77" spans="4:10" ht="15" hidden="1">
      <c r="D77" s="1" t="s">
        <v>201</v>
      </c>
      <c r="E77" s="1">
        <v>6143.42</v>
      </c>
      <c r="F77" s="1">
        <v>7421.55</v>
      </c>
      <c r="G77" s="1"/>
      <c r="H77" s="1">
        <v>7062.57</v>
      </c>
      <c r="I77" s="1"/>
      <c r="J77" s="1">
        <v>6502.4</v>
      </c>
    </row>
    <row r="78" spans="4:10" ht="15" hidden="1">
      <c r="D78" s="1" t="s">
        <v>209</v>
      </c>
      <c r="E78" s="1">
        <v>6502.4</v>
      </c>
      <c r="F78" s="1">
        <v>7421.55</v>
      </c>
      <c r="G78" s="1"/>
      <c r="H78" s="1">
        <v>6647.99</v>
      </c>
      <c r="I78" s="1"/>
      <c r="J78" s="1">
        <v>7275.97</v>
      </c>
    </row>
    <row r="79" spans="4:10" ht="15" hidden="1">
      <c r="D79" s="1" t="s">
        <v>222</v>
      </c>
      <c r="E79" s="1">
        <v>7275.97</v>
      </c>
      <c r="F79" s="1">
        <v>7421.56</v>
      </c>
      <c r="G79" s="1"/>
      <c r="H79" s="1">
        <v>6434.89</v>
      </c>
      <c r="I79" s="1"/>
      <c r="J79" s="1">
        <v>8262.64</v>
      </c>
    </row>
    <row r="80" spans="4:10" ht="15" hidden="1">
      <c r="D80" s="1" t="s">
        <v>230</v>
      </c>
      <c r="E80" s="1">
        <v>8262.64</v>
      </c>
      <c r="F80" s="1">
        <v>7420.85</v>
      </c>
      <c r="G80" s="1"/>
      <c r="H80" s="1">
        <v>6633.19</v>
      </c>
      <c r="I80" s="1"/>
      <c r="J80" s="1">
        <v>9050.1</v>
      </c>
    </row>
    <row r="81" spans="4:10" ht="15" hidden="1">
      <c r="D81" s="1" t="s">
        <v>240</v>
      </c>
      <c r="E81" s="1">
        <v>9050.1</v>
      </c>
      <c r="F81" s="1">
        <v>7420.65</v>
      </c>
      <c r="G81" s="1"/>
      <c r="H81" s="1">
        <v>8471.19</v>
      </c>
      <c r="I81" s="1"/>
      <c r="J81" s="1">
        <v>7999.56</v>
      </c>
    </row>
    <row r="82" spans="4:10" ht="15" hidden="1">
      <c r="D82" s="1" t="s">
        <v>246</v>
      </c>
      <c r="E82" s="1">
        <v>7999.56</v>
      </c>
      <c r="F82" s="1">
        <v>7420.65</v>
      </c>
      <c r="G82" s="1"/>
      <c r="H82" s="1">
        <v>6651.75</v>
      </c>
      <c r="I82" s="1"/>
      <c r="J82" s="1">
        <v>8768.46</v>
      </c>
    </row>
    <row r="83" spans="4:10" ht="15" hidden="1">
      <c r="D83" s="9" t="s">
        <v>254</v>
      </c>
      <c r="E83" s="9">
        <v>8768.46</v>
      </c>
      <c r="F83" s="9">
        <v>7420.64</v>
      </c>
      <c r="G83" s="1"/>
      <c r="H83" s="1">
        <v>7268.25</v>
      </c>
      <c r="I83" s="1"/>
      <c r="J83" s="9">
        <v>8920.85</v>
      </c>
    </row>
    <row r="84" spans="4:10" ht="15" hidden="1">
      <c r="D84" s="1" t="s">
        <v>257</v>
      </c>
      <c r="E84" s="1">
        <v>8920.85</v>
      </c>
      <c r="F84" s="1">
        <v>7420.65</v>
      </c>
      <c r="G84" s="1"/>
      <c r="H84" s="1">
        <v>7509.09</v>
      </c>
      <c r="I84" s="1"/>
      <c r="J84" s="1">
        <v>8832.41</v>
      </c>
    </row>
    <row r="85" spans="4:10" ht="15" hidden="1">
      <c r="D85" s="1" t="s">
        <v>261</v>
      </c>
      <c r="E85" s="1">
        <v>8832.41</v>
      </c>
      <c r="F85" s="1">
        <v>7420.64</v>
      </c>
      <c r="G85" s="1"/>
      <c r="H85" s="1">
        <v>8983.19</v>
      </c>
      <c r="I85" s="1"/>
      <c r="J85" s="1">
        <v>7269.86</v>
      </c>
    </row>
    <row r="86" spans="4:10" ht="16.5" customHeight="1">
      <c r="D86" s="1" t="s">
        <v>342</v>
      </c>
      <c r="E86" s="1">
        <v>10503.49</v>
      </c>
      <c r="F86" s="1">
        <v>7420.2</v>
      </c>
      <c r="G86" s="1"/>
      <c r="H86" s="1">
        <v>6140.03</v>
      </c>
      <c r="I86" s="1"/>
      <c r="J86" s="1">
        <v>11783.68</v>
      </c>
    </row>
    <row r="87" spans="4:10" ht="15">
      <c r="D87" s="1" t="s">
        <v>346</v>
      </c>
      <c r="E87" s="1">
        <v>11783.68</v>
      </c>
      <c r="F87" s="1">
        <v>7420.2</v>
      </c>
      <c r="G87" s="1"/>
      <c r="H87" s="1">
        <v>6658.44</v>
      </c>
      <c r="I87" s="1"/>
      <c r="J87" s="1">
        <v>12545.42</v>
      </c>
    </row>
    <row r="88" spans="4:10" ht="15">
      <c r="D88" s="1" t="s">
        <v>347</v>
      </c>
      <c r="E88" s="1">
        <v>12545.42</v>
      </c>
      <c r="F88" s="1">
        <v>7420.2</v>
      </c>
      <c r="G88" s="1"/>
      <c r="H88" s="1">
        <v>7663.8</v>
      </c>
      <c r="I88" s="1"/>
      <c r="J88" s="1">
        <v>12301.82</v>
      </c>
    </row>
    <row r="89" spans="4:10" ht="15">
      <c r="D89" s="1" t="s">
        <v>356</v>
      </c>
      <c r="E89" s="1">
        <v>12301.82</v>
      </c>
      <c r="F89" s="1">
        <v>7422.46</v>
      </c>
      <c r="G89" s="1"/>
      <c r="H89" s="1">
        <v>6637.77</v>
      </c>
      <c r="I89" s="1"/>
      <c r="J89" s="9">
        <v>13086.51</v>
      </c>
    </row>
    <row r="90" spans="4:10" ht="15">
      <c r="D90" s="1" t="s">
        <v>361</v>
      </c>
      <c r="E90" s="1">
        <v>13086.51</v>
      </c>
      <c r="F90" s="1">
        <v>7422.45</v>
      </c>
      <c r="G90" s="1"/>
      <c r="H90" s="1">
        <v>6712.14</v>
      </c>
      <c r="I90" s="1"/>
      <c r="J90" s="1">
        <v>13796.82</v>
      </c>
    </row>
    <row r="91" spans="4:10" ht="15">
      <c r="D91" s="9" t="s">
        <v>363</v>
      </c>
      <c r="E91" s="9">
        <v>13796.82</v>
      </c>
      <c r="F91" s="9">
        <v>7422.46</v>
      </c>
      <c r="G91" s="1"/>
      <c r="H91" s="9">
        <v>7245.9</v>
      </c>
      <c r="I91" s="1"/>
      <c r="J91" s="9">
        <v>13973.38</v>
      </c>
    </row>
    <row r="92" spans="4:10" ht="15">
      <c r="D92" s="1" t="s">
        <v>371</v>
      </c>
      <c r="E92" s="1">
        <v>13973.38</v>
      </c>
      <c r="F92" s="1">
        <v>7422.46</v>
      </c>
      <c r="G92" s="1"/>
      <c r="H92" s="1">
        <v>6722.66</v>
      </c>
      <c r="I92" s="1"/>
      <c r="J92" s="1">
        <v>14673.16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N93"/>
  <sheetViews>
    <sheetView zoomScalePageLayoutView="0" workbookViewId="0" topLeftCell="A46">
      <selection activeCell="G80" activeCellId="2" sqref="K47 J54 G80:H80"/>
    </sheetView>
  </sheetViews>
  <sheetFormatPr defaultColWidth="9.140625" defaultRowHeight="15"/>
  <cols>
    <col min="1" max="1" width="9.7109375" style="0" customWidth="1"/>
    <col min="2" max="2" width="12.140625" style="0" customWidth="1"/>
    <col min="3" max="3" width="14.57421875" style="0" customWidth="1"/>
    <col min="7" max="7" width="16.7109375" style="0" customWidth="1"/>
    <col min="10" max="10" width="11.140625" style="0" customWidth="1"/>
    <col min="11" max="11" width="11.28125" style="0" customWidth="1"/>
    <col min="12" max="13" width="6.8515625" style="0" customWidth="1"/>
    <col min="14" max="14" width="14.7109375" style="0" customWidth="1"/>
    <col min="15" max="17" width="6.8515625" style="0" customWidth="1"/>
  </cols>
  <sheetData>
    <row r="2" spans="2:4" ht="15">
      <c r="B2" t="s">
        <v>75</v>
      </c>
      <c r="D2" t="s">
        <v>372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266</v>
      </c>
      <c r="B8" s="15">
        <v>21145.3</v>
      </c>
      <c r="C8" s="15">
        <v>0</v>
      </c>
      <c r="D8" s="15"/>
      <c r="E8" s="1"/>
      <c r="F8" s="15">
        <v>5866.1</v>
      </c>
      <c r="G8" s="15">
        <v>15279.2</v>
      </c>
      <c r="H8" s="1"/>
    </row>
    <row r="9" spans="1:8" ht="15">
      <c r="A9" s="1" t="s">
        <v>12</v>
      </c>
      <c r="B9" s="15">
        <v>122165.57</v>
      </c>
      <c r="C9" s="15">
        <v>68828.71</v>
      </c>
      <c r="D9" s="15"/>
      <c r="E9" s="1"/>
      <c r="F9" s="15">
        <v>78781.8</v>
      </c>
      <c r="G9" s="15">
        <v>112212.48</v>
      </c>
      <c r="H9" s="1"/>
    </row>
    <row r="10" spans="1:8" ht="15">
      <c r="A10" s="1" t="s">
        <v>13</v>
      </c>
      <c r="B10" s="1"/>
      <c r="C10" s="15">
        <f>SUM(C8:C9)</f>
        <v>68828.71</v>
      </c>
      <c r="D10" s="1"/>
      <c r="E10" s="1"/>
      <c r="F10" s="15">
        <f>SUM(F8:F9)</f>
        <v>84647.90000000001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268</v>
      </c>
      <c r="E15" s="1"/>
      <c r="F15" s="1"/>
      <c r="G15" s="1"/>
      <c r="H15" s="2"/>
      <c r="I15" s="2"/>
      <c r="J15" s="2"/>
      <c r="K15" s="2"/>
      <c r="L15" s="2"/>
      <c r="M15" s="2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311</v>
      </c>
      <c r="G16" s="1" t="s">
        <v>21</v>
      </c>
      <c r="H16" s="2"/>
      <c r="I16" s="2"/>
      <c r="J16" s="2"/>
      <c r="K16" s="2"/>
      <c r="L16" s="2"/>
      <c r="M16" s="2"/>
    </row>
    <row r="17" spans="1:13" ht="15">
      <c r="A17" s="1"/>
      <c r="B17" s="6" t="s">
        <v>301</v>
      </c>
      <c r="C17" s="6"/>
      <c r="D17" s="1"/>
      <c r="E17" s="1" t="s">
        <v>310</v>
      </c>
      <c r="F17" s="1">
        <v>5.76</v>
      </c>
      <c r="G17" s="1"/>
      <c r="H17" s="2"/>
      <c r="I17" s="2"/>
      <c r="J17" s="2"/>
      <c r="K17" s="2"/>
      <c r="L17" s="2"/>
      <c r="M17" s="2"/>
    </row>
    <row r="18" spans="1:13" ht="12.75" customHeight="1">
      <c r="A18" s="1"/>
      <c r="B18" s="1"/>
      <c r="C18" s="1"/>
      <c r="D18" s="1"/>
      <c r="E18" s="1"/>
      <c r="F18" s="1"/>
      <c r="G18" s="1"/>
      <c r="H18" s="2"/>
      <c r="I18" s="2"/>
      <c r="J18" s="2"/>
      <c r="K18" s="2"/>
      <c r="L18" s="2"/>
      <c r="M18" s="2"/>
    </row>
    <row r="19" spans="1:13" ht="15">
      <c r="A19" s="56" t="s">
        <v>375</v>
      </c>
      <c r="B19" s="1" t="s">
        <v>376</v>
      </c>
      <c r="C19" s="1"/>
      <c r="D19" s="1"/>
      <c r="E19" s="1"/>
      <c r="F19" s="1"/>
      <c r="G19" s="1">
        <v>2398.2</v>
      </c>
      <c r="H19" s="2"/>
      <c r="I19" s="2"/>
      <c r="J19" s="2"/>
      <c r="K19" s="2"/>
      <c r="L19" s="2"/>
      <c r="M19" s="2"/>
    </row>
    <row r="20" spans="1:13" ht="15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</row>
    <row r="21" spans="1:13" ht="15">
      <c r="A21" s="1"/>
      <c r="B21" s="1"/>
      <c r="C21" s="1"/>
      <c r="D21" s="1"/>
      <c r="E21" s="1"/>
      <c r="F21" s="1" t="s">
        <v>32</v>
      </c>
      <c r="G21" s="15"/>
      <c r="H21" s="2"/>
      <c r="I21" s="2"/>
      <c r="J21" s="2"/>
      <c r="K21" s="2"/>
      <c r="L21" s="2"/>
      <c r="M21" s="2"/>
    </row>
    <row r="22" spans="1:13" ht="15">
      <c r="A22" s="1"/>
      <c r="B22" s="1"/>
      <c r="C22" s="1"/>
      <c r="D22" s="1"/>
      <c r="E22" s="1"/>
      <c r="F22" s="1"/>
      <c r="G22" s="1"/>
      <c r="H22" s="2"/>
      <c r="I22" s="2"/>
      <c r="J22" s="2"/>
      <c r="K22" s="2"/>
      <c r="L22" s="2"/>
      <c r="M22" s="2"/>
    </row>
    <row r="23" spans="1:13" ht="15">
      <c r="A23" s="1"/>
      <c r="B23" s="9" t="s">
        <v>302</v>
      </c>
      <c r="C23" s="25"/>
      <c r="D23" s="25"/>
      <c r="E23" s="1">
        <v>5171.9</v>
      </c>
      <c r="F23" s="1">
        <v>7.55</v>
      </c>
      <c r="G23" s="16">
        <f>E23*F23</f>
        <v>39047.844999999994</v>
      </c>
      <c r="H23" s="2"/>
      <c r="I23" s="2"/>
      <c r="J23" s="2"/>
      <c r="K23" s="2"/>
      <c r="L23" s="23"/>
      <c r="M23" s="2"/>
    </row>
    <row r="24" spans="1:13" ht="15">
      <c r="A24" s="1"/>
      <c r="B24" s="9" t="s">
        <v>303</v>
      </c>
      <c r="C24" s="25"/>
      <c r="D24" s="25"/>
      <c r="E24" s="1" t="s">
        <v>53</v>
      </c>
      <c r="F24" s="1"/>
      <c r="G24" s="15"/>
      <c r="H24" s="2"/>
      <c r="I24" s="2"/>
      <c r="J24" s="2"/>
      <c r="K24" s="2"/>
      <c r="L24" s="2"/>
      <c r="M24" s="2"/>
    </row>
    <row r="25" spans="1:13" ht="15">
      <c r="A25" s="1"/>
      <c r="B25" s="9" t="s">
        <v>304</v>
      </c>
      <c r="C25" s="9" t="s">
        <v>305</v>
      </c>
      <c r="D25" s="25"/>
      <c r="E25" s="1"/>
      <c r="F25" s="1"/>
      <c r="G25" s="16"/>
      <c r="H25" s="2"/>
      <c r="I25" s="2"/>
      <c r="J25" s="2"/>
      <c r="K25" s="2"/>
      <c r="L25" s="2"/>
      <c r="M25" s="2"/>
    </row>
    <row r="26" spans="1:13" ht="15">
      <c r="A26" s="1"/>
      <c r="B26" s="9" t="s">
        <v>306</v>
      </c>
      <c r="C26" s="25"/>
      <c r="D26" s="25"/>
      <c r="E26" s="1"/>
      <c r="F26" s="1"/>
      <c r="G26" s="16"/>
      <c r="H26" s="2"/>
      <c r="I26" s="2"/>
      <c r="J26" s="2"/>
      <c r="K26" s="2"/>
      <c r="L26" s="2"/>
      <c r="M26" s="2"/>
    </row>
    <row r="27" spans="1:13" ht="1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</row>
    <row r="28" spans="1:13" ht="15">
      <c r="A28" s="1"/>
      <c r="B28" s="1"/>
      <c r="C28" s="1"/>
      <c r="D28" s="1"/>
      <c r="E28" s="1"/>
      <c r="F28" s="1"/>
      <c r="G28" s="57"/>
      <c r="H28" s="2"/>
      <c r="I28" s="2"/>
      <c r="J28" s="2"/>
      <c r="K28" s="2"/>
      <c r="L28" s="2"/>
      <c r="M28" s="2"/>
    </row>
    <row r="29" spans="1:13" ht="15">
      <c r="A29" s="1"/>
      <c r="B29" s="1"/>
      <c r="C29" s="1"/>
      <c r="D29" s="1"/>
      <c r="E29" s="1"/>
      <c r="F29" s="3" t="s">
        <v>32</v>
      </c>
      <c r="G29" s="19">
        <v>41446.04</v>
      </c>
      <c r="H29" s="2"/>
      <c r="I29" s="2"/>
      <c r="J29" s="2"/>
      <c r="K29" s="2"/>
      <c r="L29" s="2"/>
      <c r="M29" s="2"/>
    </row>
    <row r="30" spans="8:13" ht="15">
      <c r="H30" s="2"/>
      <c r="I30" s="2"/>
      <c r="J30" s="2"/>
      <c r="K30" s="2"/>
      <c r="L30" s="2"/>
      <c r="M30" s="2"/>
    </row>
    <row r="31" ht="15">
      <c r="C31" t="s">
        <v>47</v>
      </c>
    </row>
    <row r="32" ht="15">
      <c r="C32" t="s">
        <v>32</v>
      </c>
    </row>
    <row r="33" spans="5:8" ht="18.75">
      <c r="E33" s="46" t="s">
        <v>351</v>
      </c>
      <c r="F33" s="46"/>
      <c r="G33" s="46"/>
      <c r="H33" s="46"/>
    </row>
    <row r="34" spans="4:9" ht="18.75">
      <c r="D34" s="47">
        <v>5171.9</v>
      </c>
      <c r="F34" s="46" t="s">
        <v>163</v>
      </c>
      <c r="H34" s="46" t="s">
        <v>373</v>
      </c>
      <c r="I34" s="48"/>
    </row>
    <row r="35" spans="4:10" ht="15">
      <c r="D35" s="1" t="s">
        <v>48</v>
      </c>
      <c r="E35" s="1" t="s">
        <v>49</v>
      </c>
      <c r="F35" s="1"/>
      <c r="G35" s="1"/>
      <c r="H35" s="1" t="s">
        <v>50</v>
      </c>
      <c r="I35" s="1" t="s">
        <v>328</v>
      </c>
      <c r="J35" s="1"/>
    </row>
    <row r="36" spans="4:10" ht="18.75">
      <c r="D36" s="35" t="s">
        <v>318</v>
      </c>
      <c r="E36" s="36"/>
      <c r="F36" s="36"/>
      <c r="G36" s="37"/>
      <c r="H36" s="37" t="s">
        <v>53</v>
      </c>
      <c r="I36" s="6"/>
      <c r="J36" s="15">
        <f>C10</f>
        <v>68828.71</v>
      </c>
    </row>
    <row r="37" spans="4:11" ht="15">
      <c r="D37" s="1"/>
      <c r="E37" s="1"/>
      <c r="F37" s="1"/>
      <c r="G37" s="1"/>
      <c r="H37" s="1"/>
      <c r="I37" s="1"/>
      <c r="J37" s="1"/>
      <c r="K37" t="s">
        <v>54</v>
      </c>
    </row>
    <row r="38" spans="4:10" ht="18.75">
      <c r="D38" s="38" t="s">
        <v>3</v>
      </c>
      <c r="E38" s="39"/>
      <c r="F38" s="40"/>
      <c r="G38" s="40"/>
      <c r="H38" s="6" t="s">
        <v>53</v>
      </c>
      <c r="I38" s="6"/>
      <c r="J38" s="15">
        <v>84647.9</v>
      </c>
    </row>
    <row r="39" spans="4:10" ht="15">
      <c r="D39" s="41">
        <v>3</v>
      </c>
      <c r="E39" s="42"/>
      <c r="F39" s="42"/>
      <c r="G39" s="42"/>
      <c r="H39" s="1" t="s">
        <v>53</v>
      </c>
      <c r="I39" s="1"/>
      <c r="J39" s="1"/>
    </row>
    <row r="40" spans="4:11" ht="18.75">
      <c r="D40" s="38" t="s">
        <v>57</v>
      </c>
      <c r="E40" s="43"/>
      <c r="F40" s="44"/>
      <c r="G40" s="45"/>
      <c r="H40" s="7" t="s">
        <v>53</v>
      </c>
      <c r="I40" s="7"/>
      <c r="J40" s="19">
        <v>41446.04</v>
      </c>
      <c r="K40" s="20">
        <f>J40-G29</f>
        <v>0</v>
      </c>
    </row>
    <row r="41" spans="4:10" ht="15">
      <c r="D41" s="8"/>
      <c r="E41" s="49" t="s">
        <v>324</v>
      </c>
      <c r="F41" s="49"/>
      <c r="G41" s="49"/>
      <c r="H41" s="50"/>
      <c r="I41" s="3"/>
      <c r="J41" s="1">
        <f>H41*I41</f>
        <v>0</v>
      </c>
    </row>
    <row r="42" spans="4:10" ht="15">
      <c r="D42" s="8"/>
      <c r="E42" s="49" t="s">
        <v>303</v>
      </c>
      <c r="F42" s="49"/>
      <c r="G42" s="49"/>
      <c r="H42" s="51"/>
      <c r="I42" s="1"/>
      <c r="J42" s="15">
        <v>39047.85</v>
      </c>
    </row>
    <row r="43" spans="4:10" ht="15">
      <c r="D43" s="8"/>
      <c r="E43" s="49" t="s">
        <v>304</v>
      </c>
      <c r="F43" s="49" t="s">
        <v>305</v>
      </c>
      <c r="G43" s="49"/>
      <c r="H43" s="51" t="s">
        <v>325</v>
      </c>
      <c r="I43" s="1"/>
      <c r="J43" s="1"/>
    </row>
    <row r="44" spans="4:10" ht="15">
      <c r="D44" s="8"/>
      <c r="E44" s="49" t="s">
        <v>306</v>
      </c>
      <c r="F44" s="49"/>
      <c r="G44" s="49"/>
      <c r="H44" s="51" t="s">
        <v>326</v>
      </c>
      <c r="I44" s="1"/>
      <c r="J44" s="16"/>
    </row>
    <row r="45" spans="4:10" ht="15">
      <c r="D45" s="8"/>
      <c r="E45" s="9" t="s">
        <v>165</v>
      </c>
      <c r="F45" s="9" t="s">
        <v>166</v>
      </c>
      <c r="G45" s="9"/>
      <c r="H45" s="52">
        <v>1.68</v>
      </c>
      <c r="I45" s="1"/>
      <c r="J45" s="16">
        <f>D34*H45</f>
        <v>8688.792</v>
      </c>
    </row>
    <row r="46" spans="4:10" ht="15">
      <c r="D46" s="8"/>
      <c r="E46" s="9" t="s">
        <v>167</v>
      </c>
      <c r="F46" s="9"/>
      <c r="G46" s="9"/>
      <c r="H46" s="52">
        <v>2.22</v>
      </c>
      <c r="I46" s="1"/>
      <c r="J46" s="16">
        <f>D34*H46</f>
        <v>11481.618</v>
      </c>
    </row>
    <row r="47" spans="4:10" ht="15">
      <c r="D47" s="8"/>
      <c r="E47" s="9" t="s">
        <v>168</v>
      </c>
      <c r="F47" s="9"/>
      <c r="G47" s="9"/>
      <c r="H47" s="52"/>
      <c r="I47" s="1"/>
      <c r="J47" s="16"/>
    </row>
    <row r="48" spans="4:10" ht="15">
      <c r="D48" s="8"/>
      <c r="E48" s="9" t="s">
        <v>169</v>
      </c>
      <c r="F48" s="9"/>
      <c r="G48" s="9"/>
      <c r="H48" s="52">
        <v>0.69</v>
      </c>
      <c r="I48" s="1"/>
      <c r="J48" s="16">
        <f>D34*H48</f>
        <v>3568.6109999999994</v>
      </c>
    </row>
    <row r="49" spans="4:10" ht="15">
      <c r="D49" s="8"/>
      <c r="E49" s="9" t="s">
        <v>170</v>
      </c>
      <c r="F49" s="9"/>
      <c r="G49" s="9"/>
      <c r="H49" s="52"/>
      <c r="I49" s="1"/>
      <c r="J49" s="16"/>
    </row>
    <row r="50" spans="4:10" ht="15">
      <c r="D50" s="8"/>
      <c r="E50" s="9" t="s">
        <v>171</v>
      </c>
      <c r="F50" s="9"/>
      <c r="G50" s="9"/>
      <c r="H50" s="52">
        <v>2</v>
      </c>
      <c r="I50" s="1"/>
      <c r="J50" s="16">
        <f>D34*H50</f>
        <v>10343.8</v>
      </c>
    </row>
    <row r="51" spans="4:10" ht="15">
      <c r="D51" s="8"/>
      <c r="E51" s="9" t="s">
        <v>172</v>
      </c>
      <c r="F51" s="9"/>
      <c r="G51" s="9" t="s">
        <v>173</v>
      </c>
      <c r="H51" s="52"/>
      <c r="I51" s="1"/>
      <c r="J51" s="16"/>
    </row>
    <row r="52" spans="4:10" ht="15">
      <c r="D52" s="8"/>
      <c r="E52" s="9" t="s">
        <v>169</v>
      </c>
      <c r="F52" s="9"/>
      <c r="G52" s="9"/>
      <c r="H52" s="52">
        <v>0.57</v>
      </c>
      <c r="I52" s="1"/>
      <c r="J52" s="16">
        <f>D34*H52</f>
        <v>2947.9829999999997</v>
      </c>
    </row>
    <row r="53" spans="4:10" ht="15">
      <c r="D53" s="8"/>
      <c r="E53" s="9" t="s">
        <v>174</v>
      </c>
      <c r="F53" s="9"/>
      <c r="G53" s="9"/>
      <c r="H53" s="52"/>
      <c r="I53" s="1"/>
      <c r="J53" s="16"/>
    </row>
    <row r="54" spans="4:10" ht="15">
      <c r="D54" s="8"/>
      <c r="E54" s="9" t="s">
        <v>175</v>
      </c>
      <c r="F54" s="9"/>
      <c r="G54" s="9"/>
      <c r="H54" s="52">
        <v>0.39</v>
      </c>
      <c r="I54" s="1"/>
      <c r="J54" s="16">
        <f>D34*H54</f>
        <v>2017.041</v>
      </c>
    </row>
    <row r="55" spans="4:10" ht="18.75">
      <c r="D55" s="31" t="s">
        <v>65</v>
      </c>
      <c r="E55" s="32"/>
      <c r="F55" s="32"/>
      <c r="G55" s="33" t="s">
        <v>314</v>
      </c>
      <c r="H55" s="33"/>
      <c r="I55" s="7">
        <v>5.76</v>
      </c>
      <c r="J55" s="16">
        <f>D34*I55</f>
        <v>29790.143999999997</v>
      </c>
    </row>
    <row r="56" spans="4:10" ht="18.75">
      <c r="D56" s="31"/>
      <c r="E56" s="32"/>
      <c r="F56" s="32"/>
      <c r="G56" s="33" t="s">
        <v>147</v>
      </c>
      <c r="H56" s="53" t="s">
        <v>327</v>
      </c>
      <c r="I56" s="6"/>
      <c r="J56" s="15">
        <f>J38-J42</f>
        <v>45600.049999999996</v>
      </c>
    </row>
    <row r="57" spans="4:10" ht="15">
      <c r="D57" s="30" t="s">
        <v>317</v>
      </c>
      <c r="E57" s="30"/>
      <c r="F57" s="30"/>
      <c r="G57" s="30"/>
      <c r="H57" s="30"/>
      <c r="I57" s="30"/>
      <c r="J57" s="26"/>
    </row>
    <row r="58" spans="4:10" ht="15">
      <c r="D58" s="56" t="s">
        <v>375</v>
      </c>
      <c r="E58" s="1" t="s">
        <v>376</v>
      </c>
      <c r="F58" s="1"/>
      <c r="G58" s="1"/>
      <c r="H58" s="1"/>
      <c r="I58" s="1"/>
      <c r="J58" s="1">
        <v>2398.2</v>
      </c>
    </row>
    <row r="59" spans="4:10" ht="15">
      <c r="D59" s="1"/>
      <c r="E59" s="1"/>
      <c r="F59" s="1"/>
      <c r="G59" s="1"/>
      <c r="H59" s="26"/>
      <c r="I59" s="26"/>
      <c r="J59" s="1"/>
    </row>
    <row r="60" spans="4:10" ht="15">
      <c r="D60" s="1"/>
      <c r="E60" s="1"/>
      <c r="F60" s="1"/>
      <c r="G60" s="1"/>
      <c r="H60" s="1"/>
      <c r="I60" s="10"/>
      <c r="J60" s="15"/>
    </row>
    <row r="61" spans="4:10" ht="15">
      <c r="D61" s="1"/>
      <c r="E61" s="1"/>
      <c r="F61" s="1"/>
      <c r="G61" s="1"/>
      <c r="H61" s="1"/>
      <c r="I61" s="10"/>
      <c r="J61" s="15"/>
    </row>
    <row r="62" spans="4:11" ht="15">
      <c r="D62" s="1" t="s">
        <v>276</v>
      </c>
      <c r="E62" s="1" t="s">
        <v>68</v>
      </c>
      <c r="F62" s="1"/>
      <c r="G62" s="1"/>
      <c r="H62" s="1"/>
      <c r="I62" s="10"/>
      <c r="J62" s="15">
        <v>93591.3</v>
      </c>
      <c r="K62" s="23"/>
    </row>
    <row r="63" spans="4:11" ht="15">
      <c r="D63" s="1"/>
      <c r="E63" s="1"/>
      <c r="F63" s="1"/>
      <c r="G63" s="1"/>
      <c r="H63" s="1"/>
      <c r="I63" s="10"/>
      <c r="J63" s="15"/>
      <c r="K63" s="23"/>
    </row>
    <row r="64" spans="4:11" ht="15">
      <c r="D64" s="1"/>
      <c r="E64" s="1" t="s">
        <v>274</v>
      </c>
      <c r="F64" s="1"/>
      <c r="G64" s="1"/>
      <c r="H64" s="1" t="s">
        <v>53</v>
      </c>
      <c r="I64" s="10"/>
      <c r="J64" s="16">
        <v>173290.73</v>
      </c>
      <c r="K64" s="23"/>
    </row>
    <row r="65" spans="4:11" ht="15">
      <c r="D65" s="1"/>
      <c r="E65" s="1" t="s">
        <v>70</v>
      </c>
      <c r="F65" s="1"/>
      <c r="G65" s="1"/>
      <c r="H65" s="1" t="s">
        <v>53</v>
      </c>
      <c r="I65" s="10"/>
      <c r="J65" s="1"/>
      <c r="K65" s="2"/>
    </row>
    <row r="66" spans="4:14" ht="15">
      <c r="D66" s="1"/>
      <c r="E66" s="1"/>
      <c r="F66" s="1"/>
      <c r="G66" s="1"/>
      <c r="H66" s="1" t="s">
        <v>53</v>
      </c>
      <c r="I66" s="10"/>
      <c r="J66" s="1"/>
      <c r="N66" s="24"/>
    </row>
    <row r="67" spans="4:14" ht="15">
      <c r="D67" s="1"/>
      <c r="E67" s="1" t="s">
        <v>71</v>
      </c>
      <c r="F67" s="1"/>
      <c r="G67" s="1"/>
      <c r="H67" s="1" t="s">
        <v>53</v>
      </c>
      <c r="I67" s="10"/>
      <c r="J67" s="1"/>
      <c r="N67" s="24"/>
    </row>
    <row r="68" spans="4:11" ht="15">
      <c r="D68" s="3"/>
      <c r="E68" s="3" t="s">
        <v>275</v>
      </c>
      <c r="F68" s="3"/>
      <c r="G68" s="3"/>
      <c r="H68" s="3" t="s">
        <v>53</v>
      </c>
      <c r="I68" s="21"/>
      <c r="J68" s="19">
        <f>J64+F10-G29</f>
        <v>216492.59</v>
      </c>
      <c r="K68" s="24"/>
    </row>
    <row r="69" spans="6:10" ht="15">
      <c r="F69" t="s">
        <v>73</v>
      </c>
      <c r="J69" s="24"/>
    </row>
    <row r="70" ht="15.75" thickBot="1">
      <c r="F70" t="s">
        <v>74</v>
      </c>
    </row>
    <row r="71" spans="4:10" ht="15.75" thickBot="1">
      <c r="D71" s="27" t="s">
        <v>68</v>
      </c>
      <c r="E71" s="28"/>
      <c r="F71" s="28"/>
      <c r="G71" s="28" t="s">
        <v>315</v>
      </c>
      <c r="H71" s="28"/>
      <c r="I71" s="29" t="s">
        <v>316</v>
      </c>
      <c r="J71" s="11"/>
    </row>
    <row r="72" spans="4:10" ht="15">
      <c r="D72" s="13" t="s">
        <v>144</v>
      </c>
      <c r="E72" s="13" t="s">
        <v>145</v>
      </c>
      <c r="F72" s="13" t="s">
        <v>146</v>
      </c>
      <c r="G72" s="13"/>
      <c r="H72" s="13" t="s">
        <v>147</v>
      </c>
      <c r="I72" s="13"/>
      <c r="J72" s="13" t="s">
        <v>149</v>
      </c>
    </row>
    <row r="73" spans="4:10" ht="15" hidden="1">
      <c r="D73" s="1" t="s">
        <v>148</v>
      </c>
      <c r="E73" s="1"/>
      <c r="F73" s="1">
        <v>7324.65</v>
      </c>
      <c r="G73" s="1"/>
      <c r="H73" s="1">
        <v>3982.06</v>
      </c>
      <c r="I73" s="1"/>
      <c r="J73" s="1">
        <v>3342.59</v>
      </c>
    </row>
    <row r="74" spans="4:10" ht="15" hidden="1">
      <c r="D74" s="1" t="s">
        <v>160</v>
      </c>
      <c r="E74" s="1">
        <v>3342.59</v>
      </c>
      <c r="F74" s="1">
        <v>7324.65</v>
      </c>
      <c r="G74" s="1"/>
      <c r="H74" s="1">
        <v>5900.2</v>
      </c>
      <c r="I74" s="1"/>
      <c r="J74" s="1">
        <v>4767.04</v>
      </c>
    </row>
    <row r="75" spans="4:10" ht="15" hidden="1">
      <c r="D75" s="1" t="s">
        <v>179</v>
      </c>
      <c r="E75" s="1">
        <v>4767.04</v>
      </c>
      <c r="F75" s="1">
        <v>7421.55</v>
      </c>
      <c r="G75" s="1"/>
      <c r="H75" s="1">
        <v>6348.88</v>
      </c>
      <c r="I75" s="1"/>
      <c r="J75" s="1">
        <v>5839.71</v>
      </c>
    </row>
    <row r="76" spans="4:10" ht="15" hidden="1">
      <c r="D76" s="1" t="s">
        <v>198</v>
      </c>
      <c r="E76" s="1">
        <v>5839.71</v>
      </c>
      <c r="F76" s="1">
        <v>7421.55</v>
      </c>
      <c r="G76" s="1"/>
      <c r="H76" s="1">
        <v>7117.64</v>
      </c>
      <c r="I76" s="1"/>
      <c r="J76" s="1">
        <v>6143.42</v>
      </c>
    </row>
    <row r="77" spans="4:10" ht="15" hidden="1">
      <c r="D77" s="1" t="s">
        <v>201</v>
      </c>
      <c r="E77" s="1">
        <v>6143.42</v>
      </c>
      <c r="F77" s="1">
        <v>7421.55</v>
      </c>
      <c r="G77" s="1"/>
      <c r="H77" s="1">
        <v>7062.57</v>
      </c>
      <c r="I77" s="1"/>
      <c r="J77" s="1">
        <v>6502.4</v>
      </c>
    </row>
    <row r="78" spans="4:10" ht="15" hidden="1">
      <c r="D78" s="1" t="s">
        <v>209</v>
      </c>
      <c r="E78" s="1">
        <v>6502.4</v>
      </c>
      <c r="F78" s="1">
        <v>7421.55</v>
      </c>
      <c r="G78" s="1"/>
      <c r="H78" s="1">
        <v>6647.99</v>
      </c>
      <c r="I78" s="1"/>
      <c r="J78" s="1">
        <v>7275.97</v>
      </c>
    </row>
    <row r="79" spans="4:10" ht="15" hidden="1">
      <c r="D79" s="1" t="s">
        <v>222</v>
      </c>
      <c r="E79" s="1">
        <v>7275.97</v>
      </c>
      <c r="F79" s="1">
        <v>7421.56</v>
      </c>
      <c r="G79" s="1"/>
      <c r="H79" s="1">
        <v>6434.89</v>
      </c>
      <c r="I79" s="1"/>
      <c r="J79" s="1">
        <v>8262.64</v>
      </c>
    </row>
    <row r="80" spans="4:10" ht="15" hidden="1">
      <c r="D80" s="1" t="s">
        <v>230</v>
      </c>
      <c r="E80" s="1">
        <v>8262.64</v>
      </c>
      <c r="F80" s="1">
        <v>7420.85</v>
      </c>
      <c r="G80" s="1"/>
      <c r="H80" s="1">
        <v>6633.19</v>
      </c>
      <c r="I80" s="1"/>
      <c r="J80" s="1">
        <v>9050.1</v>
      </c>
    </row>
    <row r="81" spans="4:10" ht="15" hidden="1">
      <c r="D81" s="1" t="s">
        <v>240</v>
      </c>
      <c r="E81" s="1">
        <v>9050.1</v>
      </c>
      <c r="F81" s="1">
        <v>7420.65</v>
      </c>
      <c r="G81" s="1"/>
      <c r="H81" s="1">
        <v>8471.19</v>
      </c>
      <c r="I81" s="1"/>
      <c r="J81" s="1">
        <v>7999.56</v>
      </c>
    </row>
    <row r="82" spans="4:10" ht="15" hidden="1">
      <c r="D82" s="1" t="s">
        <v>246</v>
      </c>
      <c r="E82" s="1">
        <v>7999.56</v>
      </c>
      <c r="F82" s="1">
        <v>7420.65</v>
      </c>
      <c r="G82" s="1"/>
      <c r="H82" s="1">
        <v>6651.75</v>
      </c>
      <c r="I82" s="1"/>
      <c r="J82" s="1">
        <v>8768.46</v>
      </c>
    </row>
    <row r="83" spans="4:10" ht="15" hidden="1">
      <c r="D83" s="9" t="s">
        <v>254</v>
      </c>
      <c r="E83" s="9">
        <v>8768.46</v>
      </c>
      <c r="F83" s="9">
        <v>7420.64</v>
      </c>
      <c r="G83" s="1"/>
      <c r="H83" s="1">
        <v>7268.25</v>
      </c>
      <c r="I83" s="1"/>
      <c r="J83" s="9">
        <v>8920.85</v>
      </c>
    </row>
    <row r="84" spans="4:10" ht="15" hidden="1">
      <c r="D84" s="1" t="s">
        <v>257</v>
      </c>
      <c r="E84" s="1">
        <v>8920.85</v>
      </c>
      <c r="F84" s="1">
        <v>7420.65</v>
      </c>
      <c r="G84" s="1"/>
      <c r="H84" s="1">
        <v>7509.09</v>
      </c>
      <c r="I84" s="1"/>
      <c r="J84" s="1">
        <v>8832.41</v>
      </c>
    </row>
    <row r="85" spans="4:10" ht="15" hidden="1">
      <c r="D85" s="1" t="s">
        <v>261</v>
      </c>
      <c r="E85" s="1">
        <v>8832.41</v>
      </c>
      <c r="F85" s="1">
        <v>7420.64</v>
      </c>
      <c r="G85" s="1"/>
      <c r="H85" s="1">
        <v>8983.19</v>
      </c>
      <c r="I85" s="1"/>
      <c r="J85" s="1">
        <v>7269.86</v>
      </c>
    </row>
    <row r="86" spans="4:10" ht="16.5" customHeight="1">
      <c r="D86" s="1" t="s">
        <v>342</v>
      </c>
      <c r="E86" s="1">
        <v>10503.49</v>
      </c>
      <c r="F86" s="1">
        <v>7420.2</v>
      </c>
      <c r="G86" s="1"/>
      <c r="H86" s="1">
        <v>6140.03</v>
      </c>
      <c r="I86" s="1"/>
      <c r="J86" s="1">
        <v>11783.68</v>
      </c>
    </row>
    <row r="87" spans="4:10" ht="15">
      <c r="D87" s="1" t="s">
        <v>346</v>
      </c>
      <c r="E87" s="1">
        <v>11783.68</v>
      </c>
      <c r="F87" s="1">
        <v>7420.2</v>
      </c>
      <c r="G87" s="1"/>
      <c r="H87" s="1">
        <v>6658.44</v>
      </c>
      <c r="I87" s="1"/>
      <c r="J87" s="1">
        <v>12545.42</v>
      </c>
    </row>
    <row r="88" spans="4:10" ht="15">
      <c r="D88" s="1" t="s">
        <v>347</v>
      </c>
      <c r="E88" s="1">
        <v>12545.42</v>
      </c>
      <c r="F88" s="1">
        <v>7420.2</v>
      </c>
      <c r="G88" s="1"/>
      <c r="H88" s="1">
        <v>7663.8</v>
      </c>
      <c r="I88" s="1"/>
      <c r="J88" s="1">
        <v>12301.82</v>
      </c>
    </row>
    <row r="89" spans="4:10" ht="15">
      <c r="D89" s="1" t="s">
        <v>356</v>
      </c>
      <c r="E89" s="1">
        <v>12301.82</v>
      </c>
      <c r="F89" s="1">
        <v>7422.46</v>
      </c>
      <c r="G89" s="1"/>
      <c r="H89" s="1">
        <v>6637.77</v>
      </c>
      <c r="I89" s="1"/>
      <c r="J89" s="9">
        <v>13086.51</v>
      </c>
    </row>
    <row r="90" spans="4:10" ht="15">
      <c r="D90" s="1" t="s">
        <v>361</v>
      </c>
      <c r="E90" s="1">
        <v>13086.51</v>
      </c>
      <c r="F90" s="1">
        <v>7422.45</v>
      </c>
      <c r="G90" s="1"/>
      <c r="H90" s="1">
        <v>6712.14</v>
      </c>
      <c r="I90" s="1"/>
      <c r="J90" s="1">
        <v>13796.82</v>
      </c>
    </row>
    <row r="91" spans="4:10" ht="15">
      <c r="D91" s="9" t="s">
        <v>363</v>
      </c>
      <c r="E91" s="9">
        <v>13796.82</v>
      </c>
      <c r="F91" s="9">
        <v>7422.46</v>
      </c>
      <c r="G91" s="1"/>
      <c r="H91" s="9">
        <v>7245.9</v>
      </c>
      <c r="I91" s="1"/>
      <c r="J91" s="9">
        <v>13973.38</v>
      </c>
    </row>
    <row r="92" spans="4:10" ht="15">
      <c r="D92" s="1" t="s">
        <v>371</v>
      </c>
      <c r="E92" s="1">
        <v>13973.38</v>
      </c>
      <c r="F92" s="1">
        <v>7422.46</v>
      </c>
      <c r="G92" s="1"/>
      <c r="H92" s="1">
        <v>6722.66</v>
      </c>
      <c r="I92" s="1"/>
      <c r="J92" s="1">
        <v>14673.16</v>
      </c>
    </row>
    <row r="93" spans="4:10" ht="15">
      <c r="D93" s="1" t="s">
        <v>374</v>
      </c>
      <c r="E93" s="1">
        <v>14673.16</v>
      </c>
      <c r="F93" s="1">
        <v>7421.4</v>
      </c>
      <c r="G93" s="1"/>
      <c r="H93" s="1">
        <v>9324.13</v>
      </c>
      <c r="I93" s="1"/>
      <c r="J93" s="1">
        <v>12770.43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N95"/>
  <sheetViews>
    <sheetView zoomScalePageLayoutView="0" workbookViewId="0" topLeftCell="A52">
      <selection activeCell="G80" activeCellId="2" sqref="K47 J54 G80:H80"/>
    </sheetView>
  </sheetViews>
  <sheetFormatPr defaultColWidth="9.140625" defaultRowHeight="15"/>
  <cols>
    <col min="1" max="1" width="9.7109375" style="0" customWidth="1"/>
    <col min="2" max="2" width="12.140625" style="0" customWidth="1"/>
    <col min="3" max="3" width="14.57421875" style="0" customWidth="1"/>
    <col min="7" max="7" width="16.7109375" style="0" customWidth="1"/>
    <col min="10" max="10" width="11.140625" style="0" customWidth="1"/>
    <col min="11" max="11" width="11.28125" style="0" customWidth="1"/>
    <col min="12" max="13" width="6.8515625" style="0" customWidth="1"/>
    <col min="14" max="14" width="14.7109375" style="0" customWidth="1"/>
    <col min="15" max="17" width="6.8515625" style="0" customWidth="1"/>
  </cols>
  <sheetData>
    <row r="2" spans="2:4" ht="15">
      <c r="B2" t="s">
        <v>75</v>
      </c>
      <c r="D2" t="s">
        <v>377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266</v>
      </c>
      <c r="B8" s="15">
        <v>15279.2</v>
      </c>
      <c r="C8" s="15">
        <v>0</v>
      </c>
      <c r="D8" s="15"/>
      <c r="E8" s="1"/>
      <c r="F8" s="15">
        <v>109.48</v>
      </c>
      <c r="G8" s="15">
        <v>15169.72</v>
      </c>
      <c r="H8" s="1"/>
    </row>
    <row r="9" spans="1:8" ht="15">
      <c r="A9" s="1" t="s">
        <v>12</v>
      </c>
      <c r="B9" s="15">
        <v>112212.48</v>
      </c>
      <c r="C9" s="15">
        <v>68828.7</v>
      </c>
      <c r="D9" s="15"/>
      <c r="E9" s="1"/>
      <c r="F9" s="15">
        <v>77675.78</v>
      </c>
      <c r="G9" s="15">
        <v>103365.4</v>
      </c>
      <c r="H9" s="1"/>
    </row>
    <row r="10" spans="1:8" ht="15">
      <c r="A10" s="1" t="s">
        <v>13</v>
      </c>
      <c r="B10" s="1"/>
      <c r="C10" s="15">
        <f>SUM(C8:C9)</f>
        <v>68828.7</v>
      </c>
      <c r="D10" s="1"/>
      <c r="E10" s="1"/>
      <c r="F10" s="15">
        <f>SUM(F8:F9)</f>
        <v>77785.26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268</v>
      </c>
      <c r="E15" s="1"/>
      <c r="F15" s="1"/>
      <c r="G15" s="1"/>
      <c r="H15" s="2"/>
      <c r="I15" s="2"/>
      <c r="J15" s="2"/>
      <c r="K15" s="2"/>
      <c r="L15" s="2"/>
      <c r="M15" s="2"/>
    </row>
    <row r="16" spans="1:13" ht="15">
      <c r="A16" s="1"/>
      <c r="B16" s="1"/>
      <c r="C16" s="1"/>
      <c r="D16" s="1" t="s">
        <v>18</v>
      </c>
      <c r="E16" s="1" t="s">
        <v>19</v>
      </c>
      <c r="F16" s="1" t="s">
        <v>311</v>
      </c>
      <c r="G16" s="1" t="s">
        <v>21</v>
      </c>
      <c r="H16" s="2"/>
      <c r="I16" s="2"/>
      <c r="J16" s="2"/>
      <c r="K16" s="2"/>
      <c r="L16" s="2"/>
      <c r="M16" s="2"/>
    </row>
    <row r="17" spans="1:13" ht="15">
      <c r="A17" s="1"/>
      <c r="B17" s="6" t="s">
        <v>301</v>
      </c>
      <c r="C17" s="6"/>
      <c r="D17" s="1"/>
      <c r="E17" s="1" t="s">
        <v>310</v>
      </c>
      <c r="F17" s="1">
        <v>5.76</v>
      </c>
      <c r="G17" s="1"/>
      <c r="H17" s="2"/>
      <c r="I17" s="2"/>
      <c r="J17" s="2"/>
      <c r="K17" s="2"/>
      <c r="L17" s="2"/>
      <c r="M17" s="2"/>
    </row>
    <row r="18" spans="1:13" ht="12.75" customHeight="1">
      <c r="A18" s="1" t="s">
        <v>378</v>
      </c>
      <c r="B18" s="1" t="s">
        <v>380</v>
      </c>
      <c r="C18" s="1"/>
      <c r="D18" s="1"/>
      <c r="E18" s="1"/>
      <c r="F18" s="1"/>
      <c r="G18" s="1">
        <v>1091.5</v>
      </c>
      <c r="H18" s="2"/>
      <c r="I18" s="2"/>
      <c r="J18" s="2"/>
      <c r="K18" s="2"/>
      <c r="L18" s="2"/>
      <c r="M18" s="2"/>
    </row>
    <row r="19" spans="1:13" ht="15">
      <c r="A19" s="56" t="s">
        <v>378</v>
      </c>
      <c r="B19" s="1" t="s">
        <v>112</v>
      </c>
      <c r="C19" s="1"/>
      <c r="D19" s="1"/>
      <c r="E19" s="1"/>
      <c r="F19" s="1"/>
      <c r="G19" s="1">
        <v>3382</v>
      </c>
      <c r="H19" s="2"/>
      <c r="I19" s="2"/>
      <c r="J19" s="2"/>
      <c r="K19" s="2"/>
      <c r="L19" s="2"/>
      <c r="M19" s="2"/>
    </row>
    <row r="20" spans="1:13" ht="15">
      <c r="A20" s="1" t="s">
        <v>378</v>
      </c>
      <c r="B20" s="1" t="s">
        <v>365</v>
      </c>
      <c r="C20" s="1"/>
      <c r="D20" s="1" t="s">
        <v>381</v>
      </c>
      <c r="E20" s="1"/>
      <c r="F20" s="1"/>
      <c r="G20" s="1">
        <v>4137.72</v>
      </c>
      <c r="H20" s="2"/>
      <c r="I20" s="2"/>
      <c r="J20" s="2"/>
      <c r="K20" s="2"/>
      <c r="L20" s="2"/>
      <c r="M20" s="2"/>
    </row>
    <row r="21" spans="1:13" ht="15">
      <c r="A21" s="1" t="s">
        <v>378</v>
      </c>
      <c r="B21" s="1" t="s">
        <v>365</v>
      </c>
      <c r="C21" s="1"/>
      <c r="D21" s="1" t="s">
        <v>382</v>
      </c>
      <c r="E21" s="1"/>
      <c r="F21" s="1"/>
      <c r="G21" s="1">
        <v>518</v>
      </c>
      <c r="H21" s="2"/>
      <c r="I21" s="2"/>
      <c r="J21" s="2"/>
      <c r="K21" s="2"/>
      <c r="L21" s="2"/>
      <c r="M21" s="2"/>
    </row>
    <row r="22" spans="1:13" ht="15">
      <c r="A22" s="1"/>
      <c r="B22" s="1"/>
      <c r="C22" s="1"/>
      <c r="D22" s="1"/>
      <c r="E22" s="1"/>
      <c r="F22" s="1" t="s">
        <v>32</v>
      </c>
      <c r="G22" s="15">
        <f>SUM(G18:G21)</f>
        <v>9129.220000000001</v>
      </c>
      <c r="H22" s="2"/>
      <c r="I22" s="2"/>
      <c r="J22" s="2"/>
      <c r="K22" s="2"/>
      <c r="L22" s="2"/>
      <c r="M22" s="2"/>
    </row>
    <row r="23" spans="1:13" ht="15">
      <c r="A23" s="1"/>
      <c r="B23" s="1"/>
      <c r="C23" s="1"/>
      <c r="D23" s="1"/>
      <c r="E23" s="1"/>
      <c r="F23" s="1"/>
      <c r="G23" s="1"/>
      <c r="H23" s="2"/>
      <c r="I23" s="2"/>
      <c r="J23" s="2"/>
      <c r="K23" s="2"/>
      <c r="L23" s="2"/>
      <c r="M23" s="2"/>
    </row>
    <row r="24" spans="1:13" ht="15">
      <c r="A24" s="1"/>
      <c r="B24" s="9" t="s">
        <v>302</v>
      </c>
      <c r="C24" s="25"/>
      <c r="D24" s="25"/>
      <c r="E24" s="1">
        <v>5171.2</v>
      </c>
      <c r="F24" s="1">
        <v>7.55</v>
      </c>
      <c r="G24" s="16">
        <f>E24*F24</f>
        <v>39042.56</v>
      </c>
      <c r="H24" s="2"/>
      <c r="I24" s="2"/>
      <c r="J24" s="2"/>
      <c r="K24" s="2"/>
      <c r="L24" s="23"/>
      <c r="M24" s="2"/>
    </row>
    <row r="25" spans="1:13" ht="15">
      <c r="A25" s="1"/>
      <c r="B25" s="9" t="s">
        <v>303</v>
      </c>
      <c r="C25" s="25"/>
      <c r="D25" s="25"/>
      <c r="E25" s="1" t="s">
        <v>53</v>
      </c>
      <c r="F25" s="1"/>
      <c r="G25" s="15"/>
      <c r="H25" s="2"/>
      <c r="I25" s="2"/>
      <c r="J25" s="2"/>
      <c r="K25" s="2"/>
      <c r="L25" s="2"/>
      <c r="M25" s="2"/>
    </row>
    <row r="26" spans="1:13" ht="15">
      <c r="A26" s="1"/>
      <c r="B26" s="9" t="s">
        <v>304</v>
      </c>
      <c r="C26" s="9" t="s">
        <v>305</v>
      </c>
      <c r="D26" s="25"/>
      <c r="E26" s="1"/>
      <c r="F26" s="1"/>
      <c r="G26" s="16"/>
      <c r="H26" s="2"/>
      <c r="I26" s="2"/>
      <c r="J26" s="2"/>
      <c r="K26" s="2"/>
      <c r="L26" s="2"/>
      <c r="M26" s="2"/>
    </row>
    <row r="27" spans="1:13" ht="15">
      <c r="A27" s="1"/>
      <c r="B27" s="9" t="s">
        <v>306</v>
      </c>
      <c r="C27" s="25"/>
      <c r="D27" s="25"/>
      <c r="E27" s="1"/>
      <c r="F27" s="1"/>
      <c r="G27" s="16"/>
      <c r="H27" s="2"/>
      <c r="I27" s="2"/>
      <c r="J27" s="2"/>
      <c r="K27" s="2"/>
      <c r="L27" s="2"/>
      <c r="M27" s="2"/>
    </row>
    <row r="28" spans="1:13" ht="15">
      <c r="A28" s="1"/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</row>
    <row r="29" spans="1:13" ht="15">
      <c r="A29" s="1"/>
      <c r="B29" s="1"/>
      <c r="C29" s="1"/>
      <c r="D29" s="1"/>
      <c r="E29" s="1"/>
      <c r="F29" s="1"/>
      <c r="G29" s="57"/>
      <c r="H29" s="2"/>
      <c r="I29" s="2"/>
      <c r="J29" s="2"/>
      <c r="K29" s="2"/>
      <c r="L29" s="2"/>
      <c r="M29" s="2"/>
    </row>
    <row r="30" spans="1:13" ht="15">
      <c r="A30" s="1"/>
      <c r="B30" s="1"/>
      <c r="C30" s="1"/>
      <c r="D30" s="1"/>
      <c r="E30" s="1"/>
      <c r="F30" s="3" t="s">
        <v>32</v>
      </c>
      <c r="G30" s="19">
        <f>SUM(G22:G29)</f>
        <v>48171.78</v>
      </c>
      <c r="H30" s="2"/>
      <c r="I30" s="2"/>
      <c r="J30" s="2"/>
      <c r="K30" s="2"/>
      <c r="L30" s="2"/>
      <c r="M30" s="2"/>
    </row>
    <row r="31" spans="8:13" ht="15">
      <c r="H31" s="2"/>
      <c r="I31" s="2"/>
      <c r="J31" s="2"/>
      <c r="K31" s="2"/>
      <c r="L31" s="2"/>
      <c r="M31" s="2"/>
    </row>
    <row r="32" ht="15">
      <c r="C32" t="s">
        <v>47</v>
      </c>
    </row>
    <row r="33" ht="15">
      <c r="C33" t="s">
        <v>32</v>
      </c>
    </row>
    <row r="34" spans="5:8" ht="18.75">
      <c r="E34" s="46" t="s">
        <v>351</v>
      </c>
      <c r="F34" s="46"/>
      <c r="G34" s="46"/>
      <c r="H34" s="46"/>
    </row>
    <row r="35" spans="4:9" ht="18.75">
      <c r="D35" s="47">
        <v>5171.2</v>
      </c>
      <c r="F35" s="46" t="s">
        <v>163</v>
      </c>
      <c r="H35" s="46" t="s">
        <v>379</v>
      </c>
      <c r="I35" s="48"/>
    </row>
    <row r="36" spans="4:10" ht="15">
      <c r="D36" s="1" t="s">
        <v>48</v>
      </c>
      <c r="E36" s="1" t="s">
        <v>49</v>
      </c>
      <c r="F36" s="1"/>
      <c r="G36" s="1"/>
      <c r="H36" s="1" t="s">
        <v>50</v>
      </c>
      <c r="I36" s="1" t="s">
        <v>328</v>
      </c>
      <c r="J36" s="1"/>
    </row>
    <row r="37" spans="4:10" ht="18.75">
      <c r="D37" s="35" t="s">
        <v>318</v>
      </c>
      <c r="E37" s="36"/>
      <c r="F37" s="36"/>
      <c r="G37" s="37"/>
      <c r="H37" s="37" t="s">
        <v>53</v>
      </c>
      <c r="I37" s="6"/>
      <c r="J37" s="15">
        <f>C10</f>
        <v>68828.7</v>
      </c>
    </row>
    <row r="38" spans="4:11" ht="15">
      <c r="D38" s="1"/>
      <c r="E38" s="1"/>
      <c r="F38" s="1"/>
      <c r="G38" s="1"/>
      <c r="H38" s="1"/>
      <c r="I38" s="1"/>
      <c r="J38" s="1"/>
      <c r="K38" t="s">
        <v>54</v>
      </c>
    </row>
    <row r="39" spans="4:10" ht="18.75">
      <c r="D39" s="38" t="s">
        <v>3</v>
      </c>
      <c r="E39" s="39"/>
      <c r="F39" s="40"/>
      <c r="G39" s="40"/>
      <c r="H39" s="6" t="s">
        <v>53</v>
      </c>
      <c r="I39" s="6"/>
      <c r="J39" s="15">
        <v>77785.26</v>
      </c>
    </row>
    <row r="40" spans="4:10" ht="15">
      <c r="D40" s="41">
        <v>3</v>
      </c>
      <c r="E40" s="42"/>
      <c r="F40" s="42"/>
      <c r="G40" s="42"/>
      <c r="H40" s="1" t="s">
        <v>53</v>
      </c>
      <c r="I40" s="1"/>
      <c r="J40" s="1"/>
    </row>
    <row r="41" spans="4:11" ht="18.75">
      <c r="D41" s="38" t="s">
        <v>57</v>
      </c>
      <c r="E41" s="43"/>
      <c r="F41" s="44"/>
      <c r="G41" s="45"/>
      <c r="H41" s="7" t="s">
        <v>53</v>
      </c>
      <c r="I41" s="7"/>
      <c r="J41" s="19">
        <v>48171.78</v>
      </c>
      <c r="K41" s="20">
        <f>J41-G30</f>
        <v>0</v>
      </c>
    </row>
    <row r="42" spans="4:10" ht="15">
      <c r="D42" s="8"/>
      <c r="E42" s="49" t="s">
        <v>324</v>
      </c>
      <c r="F42" s="49"/>
      <c r="G42" s="49"/>
      <c r="H42" s="50"/>
      <c r="I42" s="3"/>
      <c r="J42" s="1">
        <f>H42*I42</f>
        <v>0</v>
      </c>
    </row>
    <row r="43" spans="4:10" ht="15">
      <c r="D43" s="8"/>
      <c r="E43" s="49" t="s">
        <v>303</v>
      </c>
      <c r="F43" s="49"/>
      <c r="G43" s="49"/>
      <c r="H43" s="51"/>
      <c r="I43" s="1"/>
      <c r="J43" s="15">
        <v>39042.56</v>
      </c>
    </row>
    <row r="44" spans="4:10" ht="15">
      <c r="D44" s="8"/>
      <c r="E44" s="49" t="s">
        <v>304</v>
      </c>
      <c r="F44" s="49" t="s">
        <v>305</v>
      </c>
      <c r="G44" s="49"/>
      <c r="H44" s="51" t="s">
        <v>325</v>
      </c>
      <c r="I44" s="1"/>
      <c r="J44" s="1"/>
    </row>
    <row r="45" spans="4:10" ht="15">
      <c r="D45" s="8"/>
      <c r="E45" s="49" t="s">
        <v>306</v>
      </c>
      <c r="F45" s="49"/>
      <c r="G45" s="49"/>
      <c r="H45" s="51" t="s">
        <v>326</v>
      </c>
      <c r="I45" s="1"/>
      <c r="J45" s="16"/>
    </row>
    <row r="46" spans="4:10" ht="15">
      <c r="D46" s="8"/>
      <c r="E46" s="9" t="s">
        <v>165</v>
      </c>
      <c r="F46" s="9" t="s">
        <v>166</v>
      </c>
      <c r="G46" s="9"/>
      <c r="H46" s="52">
        <v>1.68</v>
      </c>
      <c r="I46" s="1"/>
      <c r="J46" s="16">
        <f>D35*H46</f>
        <v>8687.616</v>
      </c>
    </row>
    <row r="47" spans="4:10" ht="15">
      <c r="D47" s="8"/>
      <c r="E47" s="9" t="s">
        <v>167</v>
      </c>
      <c r="F47" s="9"/>
      <c r="G47" s="9"/>
      <c r="H47" s="52">
        <v>2.22</v>
      </c>
      <c r="I47" s="1"/>
      <c r="J47" s="16">
        <f>D35*H47</f>
        <v>11480.064</v>
      </c>
    </row>
    <row r="48" spans="4:10" ht="15">
      <c r="D48" s="8"/>
      <c r="E48" s="9" t="s">
        <v>168</v>
      </c>
      <c r="F48" s="9"/>
      <c r="G48" s="9"/>
      <c r="H48" s="52"/>
      <c r="I48" s="1"/>
      <c r="J48" s="16"/>
    </row>
    <row r="49" spans="4:10" ht="15">
      <c r="D49" s="8"/>
      <c r="E49" s="9" t="s">
        <v>169</v>
      </c>
      <c r="F49" s="9"/>
      <c r="G49" s="9"/>
      <c r="H49" s="52">
        <v>0.69</v>
      </c>
      <c r="I49" s="1"/>
      <c r="J49" s="16">
        <f>D35*H49</f>
        <v>3568.1279999999997</v>
      </c>
    </row>
    <row r="50" spans="4:10" ht="15">
      <c r="D50" s="8"/>
      <c r="E50" s="9" t="s">
        <v>170</v>
      </c>
      <c r="F50" s="9"/>
      <c r="G50" s="9"/>
      <c r="H50" s="52"/>
      <c r="I50" s="1"/>
      <c r="J50" s="16"/>
    </row>
    <row r="51" spans="4:10" ht="15">
      <c r="D51" s="8"/>
      <c r="E51" s="9" t="s">
        <v>171</v>
      </c>
      <c r="F51" s="9"/>
      <c r="G51" s="9"/>
      <c r="H51" s="52">
        <v>2</v>
      </c>
      <c r="I51" s="1"/>
      <c r="J51" s="16">
        <f>D35*H51</f>
        <v>10342.4</v>
      </c>
    </row>
    <row r="52" spans="4:10" ht="15">
      <c r="D52" s="8"/>
      <c r="E52" s="9" t="s">
        <v>172</v>
      </c>
      <c r="F52" s="9"/>
      <c r="G52" s="9" t="s">
        <v>173</v>
      </c>
      <c r="H52" s="52"/>
      <c r="I52" s="1"/>
      <c r="J52" s="16"/>
    </row>
    <row r="53" spans="4:10" ht="15">
      <c r="D53" s="8"/>
      <c r="E53" s="9" t="s">
        <v>169</v>
      </c>
      <c r="F53" s="9"/>
      <c r="G53" s="9"/>
      <c r="H53" s="52">
        <v>0.57</v>
      </c>
      <c r="I53" s="1"/>
      <c r="J53" s="16">
        <f>D35*H53</f>
        <v>2947.584</v>
      </c>
    </row>
    <row r="54" spans="4:10" ht="15">
      <c r="D54" s="8"/>
      <c r="E54" s="9" t="s">
        <v>174</v>
      </c>
      <c r="F54" s="9"/>
      <c r="G54" s="9"/>
      <c r="H54" s="52"/>
      <c r="I54" s="1"/>
      <c r="J54" s="16"/>
    </row>
    <row r="55" spans="4:10" ht="15">
      <c r="D55" s="8"/>
      <c r="E55" s="9" t="s">
        <v>175</v>
      </c>
      <c r="F55" s="9"/>
      <c r="G55" s="9"/>
      <c r="H55" s="52">
        <v>0.39</v>
      </c>
      <c r="I55" s="1"/>
      <c r="J55" s="16">
        <f>D35*H55</f>
        <v>2016.768</v>
      </c>
    </row>
    <row r="56" spans="4:10" ht="18.75">
      <c r="D56" s="31" t="s">
        <v>65</v>
      </c>
      <c r="E56" s="32"/>
      <c r="F56" s="32"/>
      <c r="G56" s="33" t="s">
        <v>314</v>
      </c>
      <c r="H56" s="33"/>
      <c r="I56" s="7">
        <v>5.76</v>
      </c>
      <c r="J56" s="16">
        <f>D35*I56</f>
        <v>29786.111999999997</v>
      </c>
    </row>
    <row r="57" spans="4:10" ht="18.75">
      <c r="D57" s="31"/>
      <c r="E57" s="32"/>
      <c r="F57" s="32"/>
      <c r="G57" s="33" t="s">
        <v>147</v>
      </c>
      <c r="H57" s="53" t="s">
        <v>327</v>
      </c>
      <c r="I57" s="6"/>
      <c r="J57" s="15">
        <f>J39-J43</f>
        <v>38742.7</v>
      </c>
    </row>
    <row r="58" spans="4:10" ht="15">
      <c r="D58" s="30" t="s">
        <v>317</v>
      </c>
      <c r="E58" s="30"/>
      <c r="F58" s="30"/>
      <c r="G58" s="30"/>
      <c r="H58" s="30"/>
      <c r="I58" s="30"/>
      <c r="J58" s="26"/>
    </row>
    <row r="59" spans="4:10" ht="15">
      <c r="D59" s="56" t="s">
        <v>378</v>
      </c>
      <c r="E59" s="1" t="s">
        <v>380</v>
      </c>
      <c r="F59" s="1"/>
      <c r="G59" s="1"/>
      <c r="H59" s="1"/>
      <c r="I59" s="1"/>
      <c r="J59" s="1">
        <v>1091.5</v>
      </c>
    </row>
    <row r="60" spans="4:10" ht="15">
      <c r="D60" s="56" t="s">
        <v>378</v>
      </c>
      <c r="E60" s="1" t="s">
        <v>112</v>
      </c>
      <c r="F60" s="1"/>
      <c r="G60" s="1"/>
      <c r="H60" s="26"/>
      <c r="I60" s="26"/>
      <c r="J60" s="1">
        <v>3382</v>
      </c>
    </row>
    <row r="61" spans="4:10" ht="15">
      <c r="D61" s="1" t="s">
        <v>378</v>
      </c>
      <c r="E61" s="1" t="s">
        <v>365</v>
      </c>
      <c r="F61" s="1"/>
      <c r="G61" s="1"/>
      <c r="H61" s="1" t="s">
        <v>381</v>
      </c>
      <c r="I61" s="10"/>
      <c r="J61" s="1">
        <v>4137.72</v>
      </c>
    </row>
    <row r="62" spans="4:10" ht="15">
      <c r="D62" s="1" t="s">
        <v>378</v>
      </c>
      <c r="E62" s="1" t="s">
        <v>365</v>
      </c>
      <c r="F62" s="1"/>
      <c r="G62" s="1"/>
      <c r="H62" s="1" t="s">
        <v>382</v>
      </c>
      <c r="I62" s="10"/>
      <c r="J62" s="1">
        <v>518</v>
      </c>
    </row>
    <row r="63" spans="4:11" ht="15">
      <c r="D63" s="1" t="s">
        <v>276</v>
      </c>
      <c r="E63" s="1" t="s">
        <v>68</v>
      </c>
      <c r="F63" s="1"/>
      <c r="G63" s="1"/>
      <c r="H63" s="1"/>
      <c r="I63" s="10"/>
      <c r="J63" s="15">
        <v>102057.79</v>
      </c>
      <c r="K63" s="23"/>
    </row>
    <row r="64" spans="4:11" ht="15">
      <c r="D64" s="1"/>
      <c r="E64" s="1"/>
      <c r="F64" s="1"/>
      <c r="G64" s="1"/>
      <c r="H64" s="1"/>
      <c r="I64" s="10"/>
      <c r="J64" s="15"/>
      <c r="K64" s="23"/>
    </row>
    <row r="65" spans="4:11" ht="15">
      <c r="D65" s="1"/>
      <c r="E65" s="1" t="s">
        <v>274</v>
      </c>
      <c r="F65" s="1"/>
      <c r="G65" s="1"/>
      <c r="H65" s="1" t="s">
        <v>53</v>
      </c>
      <c r="I65" s="10"/>
      <c r="J65" s="16">
        <v>216492.59</v>
      </c>
      <c r="K65" s="23"/>
    </row>
    <row r="66" spans="4:11" ht="15">
      <c r="D66" s="1"/>
      <c r="E66" s="1" t="s">
        <v>70</v>
      </c>
      <c r="F66" s="1"/>
      <c r="G66" s="1"/>
      <c r="H66" s="1" t="s">
        <v>53</v>
      </c>
      <c r="I66" s="10"/>
      <c r="J66" s="1"/>
      <c r="K66" s="2"/>
    </row>
    <row r="67" spans="4:14" ht="15">
      <c r="D67" s="1"/>
      <c r="E67" s="1"/>
      <c r="F67" s="1"/>
      <c r="G67" s="1"/>
      <c r="H67" s="1" t="s">
        <v>53</v>
      </c>
      <c r="I67" s="10"/>
      <c r="J67" s="1"/>
      <c r="N67" s="24"/>
    </row>
    <row r="68" spans="4:14" ht="15">
      <c r="D68" s="1"/>
      <c r="E68" s="1" t="s">
        <v>71</v>
      </c>
      <c r="F68" s="1"/>
      <c r="G68" s="1"/>
      <c r="H68" s="1" t="s">
        <v>53</v>
      </c>
      <c r="I68" s="10"/>
      <c r="J68" s="1"/>
      <c r="N68" s="24"/>
    </row>
    <row r="69" spans="4:11" ht="15">
      <c r="D69" s="3"/>
      <c r="E69" s="3" t="s">
        <v>275</v>
      </c>
      <c r="F69" s="3"/>
      <c r="G69" s="3"/>
      <c r="H69" s="3" t="s">
        <v>53</v>
      </c>
      <c r="I69" s="21"/>
      <c r="J69" s="19">
        <f>J65+J39-G30</f>
        <v>246106.06999999998</v>
      </c>
      <c r="K69" s="24"/>
    </row>
    <row r="70" spans="6:10" ht="15">
      <c r="F70" t="s">
        <v>73</v>
      </c>
      <c r="J70" s="24"/>
    </row>
    <row r="71" ht="15.75" thickBot="1">
      <c r="F71" t="s">
        <v>74</v>
      </c>
    </row>
    <row r="72" spans="4:10" ht="15.75" thickBot="1">
      <c r="D72" s="27" t="s">
        <v>68</v>
      </c>
      <c r="E72" s="28"/>
      <c r="F72" s="28"/>
      <c r="G72" s="28" t="s">
        <v>315</v>
      </c>
      <c r="H72" s="28"/>
      <c r="I72" s="29" t="s">
        <v>316</v>
      </c>
      <c r="J72" s="11"/>
    </row>
    <row r="73" spans="4:10" ht="15">
      <c r="D73" s="13" t="s">
        <v>144</v>
      </c>
      <c r="E73" s="13" t="s">
        <v>145</v>
      </c>
      <c r="F73" s="13" t="s">
        <v>146</v>
      </c>
      <c r="G73" s="13"/>
      <c r="H73" s="13" t="s">
        <v>147</v>
      </c>
      <c r="I73" s="13"/>
      <c r="J73" s="13" t="s">
        <v>149</v>
      </c>
    </row>
    <row r="74" spans="4:10" ht="15" hidden="1">
      <c r="D74" s="1" t="s">
        <v>148</v>
      </c>
      <c r="E74" s="1"/>
      <c r="F74" s="1">
        <v>7324.65</v>
      </c>
      <c r="G74" s="1"/>
      <c r="H74" s="1">
        <v>3982.06</v>
      </c>
      <c r="I74" s="1"/>
      <c r="J74" s="1">
        <v>3342.59</v>
      </c>
    </row>
    <row r="75" spans="4:10" ht="15" hidden="1">
      <c r="D75" s="1" t="s">
        <v>160</v>
      </c>
      <c r="E75" s="1">
        <v>3342.59</v>
      </c>
      <c r="F75" s="1">
        <v>7324.65</v>
      </c>
      <c r="G75" s="1"/>
      <c r="H75" s="1">
        <v>5900.2</v>
      </c>
      <c r="I75" s="1"/>
      <c r="J75" s="1">
        <v>4767.04</v>
      </c>
    </row>
    <row r="76" spans="4:10" ht="15" hidden="1">
      <c r="D76" s="1" t="s">
        <v>179</v>
      </c>
      <c r="E76" s="1">
        <v>4767.04</v>
      </c>
      <c r="F76" s="1">
        <v>7421.55</v>
      </c>
      <c r="G76" s="1"/>
      <c r="H76" s="1">
        <v>6348.88</v>
      </c>
      <c r="I76" s="1"/>
      <c r="J76" s="1">
        <v>5839.71</v>
      </c>
    </row>
    <row r="77" spans="4:10" ht="15" hidden="1">
      <c r="D77" s="1" t="s">
        <v>198</v>
      </c>
      <c r="E77" s="1">
        <v>5839.71</v>
      </c>
      <c r="F77" s="1">
        <v>7421.55</v>
      </c>
      <c r="G77" s="1"/>
      <c r="H77" s="1">
        <v>7117.64</v>
      </c>
      <c r="I77" s="1"/>
      <c r="J77" s="1">
        <v>6143.42</v>
      </c>
    </row>
    <row r="78" spans="4:10" ht="15" hidden="1">
      <c r="D78" s="1" t="s">
        <v>201</v>
      </c>
      <c r="E78" s="1">
        <v>6143.42</v>
      </c>
      <c r="F78" s="1">
        <v>7421.55</v>
      </c>
      <c r="G78" s="1"/>
      <c r="H78" s="1">
        <v>7062.57</v>
      </c>
      <c r="I78" s="1"/>
      <c r="J78" s="1">
        <v>6502.4</v>
      </c>
    </row>
    <row r="79" spans="4:10" ht="15" hidden="1">
      <c r="D79" s="1" t="s">
        <v>209</v>
      </c>
      <c r="E79" s="1">
        <v>6502.4</v>
      </c>
      <c r="F79" s="1">
        <v>7421.55</v>
      </c>
      <c r="G79" s="1"/>
      <c r="H79" s="1">
        <v>6647.99</v>
      </c>
      <c r="I79" s="1"/>
      <c r="J79" s="1">
        <v>7275.97</v>
      </c>
    </row>
    <row r="80" spans="4:10" ht="15" hidden="1">
      <c r="D80" s="1" t="s">
        <v>222</v>
      </c>
      <c r="E80" s="1">
        <v>7275.97</v>
      </c>
      <c r="F80" s="1">
        <v>7421.56</v>
      </c>
      <c r="G80" s="1"/>
      <c r="H80" s="1">
        <v>6434.89</v>
      </c>
      <c r="I80" s="1"/>
      <c r="J80" s="1">
        <v>8262.64</v>
      </c>
    </row>
    <row r="81" spans="4:10" ht="15" hidden="1">
      <c r="D81" s="1" t="s">
        <v>230</v>
      </c>
      <c r="E81" s="1">
        <v>8262.64</v>
      </c>
      <c r="F81" s="1">
        <v>7420.85</v>
      </c>
      <c r="G81" s="1"/>
      <c r="H81" s="1">
        <v>6633.19</v>
      </c>
      <c r="I81" s="1"/>
      <c r="J81" s="1">
        <v>9050.1</v>
      </c>
    </row>
    <row r="82" spans="4:10" ht="15" hidden="1">
      <c r="D82" s="1" t="s">
        <v>240</v>
      </c>
      <c r="E82" s="1">
        <v>9050.1</v>
      </c>
      <c r="F82" s="1">
        <v>7420.65</v>
      </c>
      <c r="G82" s="1"/>
      <c r="H82" s="1">
        <v>8471.19</v>
      </c>
      <c r="I82" s="1"/>
      <c r="J82" s="1">
        <v>7999.56</v>
      </c>
    </row>
    <row r="83" spans="4:10" ht="15" hidden="1">
      <c r="D83" s="1" t="s">
        <v>246</v>
      </c>
      <c r="E83" s="1">
        <v>7999.56</v>
      </c>
      <c r="F83" s="1">
        <v>7420.65</v>
      </c>
      <c r="G83" s="1"/>
      <c r="H83" s="1">
        <v>6651.75</v>
      </c>
      <c r="I83" s="1"/>
      <c r="J83" s="1">
        <v>8768.46</v>
      </c>
    </row>
    <row r="84" spans="4:10" ht="15" hidden="1">
      <c r="D84" s="9" t="s">
        <v>254</v>
      </c>
      <c r="E84" s="9">
        <v>8768.46</v>
      </c>
      <c r="F84" s="9">
        <v>7420.64</v>
      </c>
      <c r="G84" s="1"/>
      <c r="H84" s="1">
        <v>7268.25</v>
      </c>
      <c r="I84" s="1"/>
      <c r="J84" s="9">
        <v>8920.85</v>
      </c>
    </row>
    <row r="85" spans="4:10" ht="15" hidden="1">
      <c r="D85" s="1" t="s">
        <v>257</v>
      </c>
      <c r="E85" s="1">
        <v>8920.85</v>
      </c>
      <c r="F85" s="1">
        <v>7420.65</v>
      </c>
      <c r="G85" s="1"/>
      <c r="H85" s="1">
        <v>7509.09</v>
      </c>
      <c r="I85" s="1"/>
      <c r="J85" s="1">
        <v>8832.41</v>
      </c>
    </row>
    <row r="86" spans="4:10" ht="15" hidden="1">
      <c r="D86" s="1" t="s">
        <v>261</v>
      </c>
      <c r="E86" s="1">
        <v>8832.41</v>
      </c>
      <c r="F86" s="1">
        <v>7420.64</v>
      </c>
      <c r="G86" s="1"/>
      <c r="H86" s="1">
        <v>8983.19</v>
      </c>
      <c r="I86" s="1"/>
      <c r="J86" s="1">
        <v>7269.86</v>
      </c>
    </row>
    <row r="87" spans="4:10" ht="16.5" customHeight="1">
      <c r="D87" s="1" t="s">
        <v>342</v>
      </c>
      <c r="E87" s="1">
        <v>10503.49</v>
      </c>
      <c r="F87" s="1">
        <v>7420.2</v>
      </c>
      <c r="G87" s="1"/>
      <c r="H87" s="1">
        <v>6140.03</v>
      </c>
      <c r="I87" s="1"/>
      <c r="J87" s="1">
        <v>11783.68</v>
      </c>
    </row>
    <row r="88" spans="4:10" ht="15">
      <c r="D88" s="1" t="s">
        <v>346</v>
      </c>
      <c r="E88" s="1">
        <v>11783.68</v>
      </c>
      <c r="F88" s="1">
        <v>7420.2</v>
      </c>
      <c r="G88" s="1"/>
      <c r="H88" s="1">
        <v>6658.44</v>
      </c>
      <c r="I88" s="1"/>
      <c r="J88" s="1">
        <v>12545.42</v>
      </c>
    </row>
    <row r="89" spans="4:10" ht="15">
      <c r="D89" s="1" t="s">
        <v>347</v>
      </c>
      <c r="E89" s="1">
        <v>12545.42</v>
      </c>
      <c r="F89" s="1">
        <v>7420.2</v>
      </c>
      <c r="G89" s="1"/>
      <c r="H89" s="1">
        <v>7663.8</v>
      </c>
      <c r="I89" s="1"/>
      <c r="J89" s="1">
        <v>12301.82</v>
      </c>
    </row>
    <row r="90" spans="4:10" ht="15">
      <c r="D90" s="1" t="s">
        <v>356</v>
      </c>
      <c r="E90" s="1">
        <v>12301.82</v>
      </c>
      <c r="F90" s="1">
        <v>7422.46</v>
      </c>
      <c r="G90" s="1"/>
      <c r="H90" s="1">
        <v>6637.77</v>
      </c>
      <c r="I90" s="1"/>
      <c r="J90" s="9">
        <v>13086.51</v>
      </c>
    </row>
    <row r="91" spans="4:10" ht="15">
      <c r="D91" s="1" t="s">
        <v>361</v>
      </c>
      <c r="E91" s="1">
        <v>13086.51</v>
      </c>
      <c r="F91" s="1">
        <v>7422.45</v>
      </c>
      <c r="G91" s="1"/>
      <c r="H91" s="1">
        <v>6712.14</v>
      </c>
      <c r="I91" s="1"/>
      <c r="J91" s="1">
        <v>13796.82</v>
      </c>
    </row>
    <row r="92" spans="4:10" ht="15">
      <c r="D92" s="9" t="s">
        <v>363</v>
      </c>
      <c r="E92" s="9">
        <v>13796.82</v>
      </c>
      <c r="F92" s="9">
        <v>7422.46</v>
      </c>
      <c r="G92" s="1"/>
      <c r="H92" s="9">
        <v>7245.9</v>
      </c>
      <c r="I92" s="1"/>
      <c r="J92" s="9">
        <v>13973.38</v>
      </c>
    </row>
    <row r="93" spans="4:10" ht="15">
      <c r="D93" s="1" t="s">
        <v>371</v>
      </c>
      <c r="E93" s="1">
        <v>13973.38</v>
      </c>
      <c r="F93" s="1">
        <v>7422.46</v>
      </c>
      <c r="G93" s="1"/>
      <c r="H93" s="1">
        <v>6722.66</v>
      </c>
      <c r="I93" s="1"/>
      <c r="J93" s="1">
        <v>14673.16</v>
      </c>
    </row>
    <row r="94" spans="4:10" ht="15">
      <c r="D94" s="1" t="s">
        <v>374</v>
      </c>
      <c r="E94" s="1">
        <v>14673.16</v>
      </c>
      <c r="F94" s="1">
        <v>7421.4</v>
      </c>
      <c r="G94" s="1"/>
      <c r="H94" s="1">
        <v>9324.13</v>
      </c>
      <c r="I94" s="1"/>
      <c r="J94" s="1">
        <v>12770.43</v>
      </c>
    </row>
    <row r="95" spans="4:10" ht="15">
      <c r="D95" s="1" t="s">
        <v>378</v>
      </c>
      <c r="E95" s="1">
        <v>12770.43</v>
      </c>
      <c r="F95" s="1">
        <v>7421.41</v>
      </c>
      <c r="G95" s="1"/>
      <c r="H95" s="1">
        <v>8466.49</v>
      </c>
      <c r="I95" s="1"/>
      <c r="J95" s="1">
        <v>11725.35</v>
      </c>
    </row>
  </sheetData>
  <sheetProtection/>
  <printOptions/>
  <pageMargins left="0.7" right="0.7" top="0.75" bottom="0.48" header="0.3" footer="0.3"/>
  <pageSetup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X167"/>
  <sheetViews>
    <sheetView view="pageBreakPreview" zoomScale="80" zoomScaleSheetLayoutView="80" zoomScalePageLayoutView="0" workbookViewId="0" topLeftCell="A50">
      <selection activeCell="G80" activeCellId="2" sqref="K47 J54 G80:H80"/>
    </sheetView>
  </sheetViews>
  <sheetFormatPr defaultColWidth="9.140625" defaultRowHeight="15" outlineLevelCol="1"/>
  <cols>
    <col min="1" max="1" width="9.8515625" style="61" bestFit="1" customWidth="1"/>
    <col min="2" max="2" width="12.140625" style="58" customWidth="1"/>
    <col min="3" max="3" width="9.57421875" style="58" customWidth="1"/>
    <col min="4" max="4" width="10.57421875" style="58" customWidth="1"/>
    <col min="5" max="5" width="10.28125" style="58" customWidth="1"/>
    <col min="6" max="6" width="14.421875" style="58" customWidth="1"/>
    <col min="7" max="7" width="12.140625" style="58" customWidth="1"/>
    <col min="8" max="8" width="13.140625" style="58" customWidth="1"/>
    <col min="9" max="9" width="13.421875" style="58" customWidth="1"/>
    <col min="10" max="10" width="14.28125" style="58" customWidth="1"/>
    <col min="11" max="11" width="12.57421875" style="58" customWidth="1"/>
    <col min="12" max="12" width="13.421875" style="58" hidden="1" customWidth="1" outlineLevel="1"/>
    <col min="13" max="13" width="19.00390625" style="58" hidden="1" customWidth="1" outlineLevel="1"/>
    <col min="14" max="15" width="7.421875" style="58" hidden="1" customWidth="1" outlineLevel="1"/>
    <col min="16" max="16" width="9.28125" style="58" hidden="1" customWidth="1" outlineLevel="1"/>
    <col min="17" max="17" width="7.421875" style="58" hidden="1" customWidth="1" outlineLevel="1"/>
    <col min="18" max="23" width="0" style="58" hidden="1" customWidth="1" outlineLevel="1"/>
    <col min="24" max="24" width="12.421875" style="58" hidden="1" customWidth="1" outlineLevel="1"/>
    <col min="25" max="35" width="0" style="58" hidden="1" customWidth="1" outlineLevel="1"/>
    <col min="36" max="36" width="9.140625" style="58" customWidth="1" collapsed="1"/>
    <col min="37" max="16384" width="9.140625" style="58" customWidth="1"/>
  </cols>
  <sheetData>
    <row r="1" spans="1:11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2"/>
      <c r="J2" s="92"/>
      <c r="K2" s="92"/>
    </row>
    <row r="3" spans="1:11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 t="s">
        <v>5</v>
      </c>
      <c r="I6" s="96" t="s">
        <v>6</v>
      </c>
      <c r="J6" s="96"/>
      <c r="K6" s="97"/>
    </row>
    <row r="7" spans="1:11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 t="s">
        <v>9</v>
      </c>
      <c r="I7" s="96" t="s">
        <v>10</v>
      </c>
      <c r="J7" s="96"/>
      <c r="K7" s="97"/>
    </row>
    <row r="8" spans="1:11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8">
        <v>0</v>
      </c>
      <c r="I8" s="99">
        <v>48.28</v>
      </c>
      <c r="J8" s="95"/>
      <c r="K8" s="100"/>
    </row>
    <row r="9" spans="1:11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8">
        <v>2795.32</v>
      </c>
      <c r="I9" s="99">
        <v>5702.29</v>
      </c>
      <c r="J9" s="95"/>
      <c r="K9" s="100"/>
    </row>
    <row r="10" spans="1:11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8">
        <f>SUM(H8:H9)</f>
        <v>2795.32</v>
      </c>
      <c r="I10" s="95"/>
      <c r="J10" s="95"/>
      <c r="K10" s="100"/>
    </row>
    <row r="11" spans="1:11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7" ht="18.75" hidden="1">
      <c r="A14" s="92"/>
      <c r="B14" s="101" t="s">
        <v>386</v>
      </c>
      <c r="C14" s="666" t="s">
        <v>15</v>
      </c>
      <c r="D14" s="667"/>
      <c r="E14" s="102"/>
      <c r="F14" s="96"/>
      <c r="G14" s="96"/>
      <c r="H14" s="96"/>
      <c r="I14" s="96" t="s">
        <v>21</v>
      </c>
      <c r="J14" s="100"/>
      <c r="K14" s="100"/>
      <c r="L14" s="60"/>
      <c r="M14" s="60"/>
      <c r="N14" s="60"/>
      <c r="O14" s="60"/>
      <c r="P14" s="60"/>
      <c r="Q14" s="60"/>
    </row>
    <row r="15" spans="1:17" ht="14.25" customHeight="1" hidden="1">
      <c r="A15" s="92"/>
      <c r="B15" s="103"/>
      <c r="C15" s="668"/>
      <c r="D15" s="669"/>
      <c r="E15" s="104"/>
      <c r="F15" s="96"/>
      <c r="G15" s="96"/>
      <c r="H15" s="96" t="s">
        <v>311</v>
      </c>
      <c r="I15" s="96"/>
      <c r="J15" s="100"/>
      <c r="K15" s="100"/>
      <c r="L15" s="60"/>
      <c r="M15" s="60"/>
      <c r="N15" s="60"/>
      <c r="O15" s="60"/>
      <c r="P15" s="60"/>
      <c r="Q15" s="60"/>
    </row>
    <row r="16" spans="1:17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100"/>
      <c r="K16" s="100"/>
      <c r="L16" s="60"/>
      <c r="M16" s="60"/>
      <c r="N16" s="60"/>
      <c r="O16" s="60"/>
      <c r="P16" s="60"/>
      <c r="Q16" s="60"/>
    </row>
    <row r="17" spans="1:17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100"/>
      <c r="K17" s="100"/>
      <c r="L17" s="60"/>
      <c r="M17" s="60"/>
      <c r="N17" s="60"/>
      <c r="O17" s="60"/>
      <c r="P17" s="60"/>
      <c r="Q17" s="60"/>
    </row>
    <row r="18" spans="1:17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100"/>
      <c r="K18" s="100"/>
      <c r="L18" s="60"/>
      <c r="M18" s="60"/>
      <c r="N18" s="60"/>
      <c r="O18" s="60"/>
      <c r="P18" s="60"/>
      <c r="Q18" s="60"/>
    </row>
    <row r="19" spans="1:17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100"/>
      <c r="K19" s="100"/>
      <c r="L19" s="60"/>
      <c r="M19" s="60"/>
      <c r="N19" s="60"/>
      <c r="O19" s="60"/>
      <c r="P19" s="60"/>
      <c r="Q19" s="60"/>
    </row>
    <row r="20" spans="1:17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100"/>
      <c r="K20" s="100"/>
      <c r="L20" s="60"/>
      <c r="M20" s="60"/>
      <c r="N20" s="60"/>
      <c r="O20" s="60"/>
      <c r="P20" s="60"/>
      <c r="Q20" s="60"/>
    </row>
    <row r="21" spans="1:17" ht="19.5" hidden="1" thickBot="1">
      <c r="A21" s="92"/>
      <c r="B21" s="95"/>
      <c r="C21" s="95"/>
      <c r="D21" s="95"/>
      <c r="E21" s="95"/>
      <c r="F21" s="95"/>
      <c r="G21" s="106" t="s">
        <v>387</v>
      </c>
      <c r="H21" s="107" t="s">
        <v>310</v>
      </c>
      <c r="I21" s="95"/>
      <c r="J21" s="100"/>
      <c r="K21" s="100"/>
      <c r="L21" s="60"/>
      <c r="M21" s="60"/>
      <c r="N21" s="60"/>
      <c r="O21" s="60"/>
      <c r="P21" s="60"/>
      <c r="Q21" s="60"/>
    </row>
    <row r="22" spans="1:17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>
        <v>7.55</v>
      </c>
      <c r="I22" s="99">
        <f>G22*H22</f>
        <v>2625.89</v>
      </c>
      <c r="J22" s="100"/>
      <c r="K22" s="100"/>
      <c r="L22" s="60"/>
      <c r="M22" s="60"/>
      <c r="N22" s="60"/>
      <c r="O22" s="60"/>
      <c r="P22" s="60"/>
      <c r="Q22" s="60"/>
    </row>
    <row r="23" spans="1:17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100"/>
      <c r="K23" s="100"/>
      <c r="L23" s="60"/>
      <c r="M23" s="60"/>
      <c r="N23" s="60"/>
      <c r="O23" s="60"/>
      <c r="P23" s="60"/>
      <c r="Q23" s="60"/>
    </row>
    <row r="24" spans="1:17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100"/>
      <c r="K24" s="100"/>
      <c r="L24" s="60"/>
      <c r="M24" s="60"/>
      <c r="N24" s="60"/>
      <c r="O24" s="60"/>
      <c r="P24" s="60"/>
      <c r="Q24" s="60"/>
    </row>
    <row r="25" spans="1:17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100"/>
      <c r="K25" s="100"/>
      <c r="L25" s="60"/>
      <c r="M25" s="60"/>
      <c r="N25" s="60"/>
      <c r="O25" s="60"/>
      <c r="P25" s="60"/>
      <c r="Q25" s="60"/>
    </row>
    <row r="26" spans="1:17" ht="18.75" hidden="1">
      <c r="A26" s="92"/>
      <c r="B26" s="95"/>
      <c r="C26" s="95"/>
      <c r="D26" s="95"/>
      <c r="E26" s="95"/>
      <c r="F26" s="95"/>
      <c r="G26" s="95"/>
      <c r="H26" s="95"/>
      <c r="I26" s="95"/>
      <c r="J26" s="100"/>
      <c r="K26" s="100"/>
      <c r="L26" s="60"/>
      <c r="M26" s="60"/>
      <c r="N26" s="60"/>
      <c r="O26" s="60"/>
      <c r="P26" s="60"/>
      <c r="Q26" s="60"/>
    </row>
    <row r="27" spans="1:17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100"/>
      <c r="K27" s="100"/>
      <c r="L27" s="60"/>
      <c r="M27" s="60"/>
      <c r="N27" s="60"/>
      <c r="O27" s="60"/>
      <c r="P27" s="60"/>
      <c r="Q27" s="60"/>
    </row>
    <row r="28" spans="1:17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100"/>
      <c r="K28" s="100"/>
      <c r="L28" s="60"/>
      <c r="M28" s="60"/>
      <c r="N28" s="60"/>
      <c r="O28" s="60"/>
      <c r="P28" s="60"/>
      <c r="Q28" s="60"/>
    </row>
    <row r="29" spans="1:17" ht="18.75" hidden="1">
      <c r="A29" s="92"/>
      <c r="B29" s="95"/>
      <c r="C29" s="95"/>
      <c r="D29" s="95"/>
      <c r="E29" s="95"/>
      <c r="F29" s="95"/>
      <c r="G29" s="95"/>
      <c r="H29" s="95"/>
      <c r="I29" s="95"/>
      <c r="J29" s="100"/>
      <c r="K29" s="100"/>
      <c r="L29" s="60"/>
      <c r="M29" s="60"/>
      <c r="N29" s="60"/>
      <c r="O29" s="60"/>
      <c r="P29" s="60"/>
      <c r="Q29" s="60"/>
    </row>
    <row r="30" spans="1:17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100"/>
      <c r="K30" s="100"/>
      <c r="L30" s="60"/>
      <c r="M30" s="60"/>
      <c r="N30" s="60"/>
      <c r="O30" s="60"/>
      <c r="P30" s="60"/>
      <c r="Q30" s="60"/>
    </row>
    <row r="31" spans="1:17" ht="18.75" hidden="1">
      <c r="A31" s="92"/>
      <c r="B31" s="95"/>
      <c r="C31" s="95"/>
      <c r="D31" s="95"/>
      <c r="E31" s="95"/>
      <c r="F31" s="95"/>
      <c r="G31" s="95"/>
      <c r="H31" s="95"/>
      <c r="I31" s="95"/>
      <c r="J31" s="100"/>
      <c r="K31" s="100"/>
      <c r="L31" s="60"/>
      <c r="M31" s="60"/>
      <c r="N31" s="60"/>
      <c r="O31" s="60"/>
      <c r="P31" s="60"/>
      <c r="Q31" s="60"/>
    </row>
    <row r="32" spans="1:17" ht="18.75" hidden="1">
      <c r="A32" s="92"/>
      <c r="B32" s="95"/>
      <c r="C32" s="95"/>
      <c r="D32" s="95"/>
      <c r="E32" s="95"/>
      <c r="F32" s="95"/>
      <c r="G32" s="95"/>
      <c r="H32" s="95"/>
      <c r="I32" s="95"/>
      <c r="J32" s="100"/>
      <c r="K32" s="100"/>
      <c r="L32" s="60"/>
      <c r="M32" s="60"/>
      <c r="N32" s="60"/>
      <c r="O32" s="60"/>
      <c r="P32" s="60"/>
      <c r="Q32" s="60"/>
    </row>
    <row r="33" spans="1:17" ht="18.75" hidden="1">
      <c r="A33" s="92"/>
      <c r="B33" s="95"/>
      <c r="C33" s="95"/>
      <c r="D33" s="95"/>
      <c r="E33" s="95"/>
      <c r="F33" s="95"/>
      <c r="G33" s="96"/>
      <c r="H33" s="96"/>
      <c r="I33" s="109"/>
      <c r="J33" s="100"/>
      <c r="K33" s="100"/>
      <c r="L33" s="60"/>
      <c r="M33" s="60"/>
      <c r="N33" s="60"/>
      <c r="O33" s="60"/>
      <c r="P33" s="60"/>
      <c r="Q33" s="60"/>
    </row>
    <row r="34" spans="1:17" ht="18.75" hidden="1">
      <c r="A34" s="92"/>
      <c r="B34" s="95"/>
      <c r="C34" s="95"/>
      <c r="D34" s="95"/>
      <c r="E34" s="95"/>
      <c r="F34" s="95"/>
      <c r="G34" s="95"/>
      <c r="H34" s="95" t="s">
        <v>32</v>
      </c>
      <c r="I34" s="110">
        <f>SUM(I17:I33)</f>
        <v>2625.89</v>
      </c>
      <c r="J34" s="100"/>
      <c r="K34" s="100"/>
      <c r="L34" s="60"/>
      <c r="M34" s="60"/>
      <c r="N34" s="60"/>
      <c r="O34" s="60"/>
      <c r="P34" s="60"/>
      <c r="Q34" s="60"/>
    </row>
    <row r="35" spans="1:11" ht="15">
      <c r="A35" s="670" t="s">
        <v>388</v>
      </c>
      <c r="B35" s="670"/>
      <c r="C35" s="670"/>
      <c r="D35" s="670"/>
      <c r="E35" s="670"/>
      <c r="F35" s="670"/>
      <c r="G35" s="670"/>
      <c r="H35" s="670"/>
      <c r="I35" s="670"/>
      <c r="J35" s="670"/>
      <c r="K35" s="670"/>
    </row>
    <row r="36" spans="1:11" ht="15">
      <c r="A36" s="670"/>
      <c r="B36" s="670"/>
      <c r="C36" s="670"/>
      <c r="D36" s="670"/>
      <c r="E36" s="670"/>
      <c r="F36" s="670"/>
      <c r="G36" s="670"/>
      <c r="H36" s="670"/>
      <c r="I36" s="670"/>
      <c r="J36" s="670"/>
      <c r="K36" s="670"/>
    </row>
    <row r="37" spans="1:11" ht="18.75" hidden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8.75" hidden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18.75">
      <c r="A39" s="64"/>
      <c r="B39" s="65"/>
      <c r="C39" s="65"/>
      <c r="D39" s="65"/>
      <c r="E39" s="65"/>
      <c r="F39" s="65"/>
      <c r="G39" s="65"/>
      <c r="H39" s="64"/>
      <c r="I39" s="64"/>
      <c r="J39" s="92"/>
      <c r="K39" s="92"/>
    </row>
    <row r="40" spans="1:11" ht="18.75">
      <c r="A40" s="64"/>
      <c r="B40" s="64" t="s">
        <v>389</v>
      </c>
      <c r="C40" s="65"/>
      <c r="D40" s="65"/>
      <c r="E40" s="65"/>
      <c r="F40" s="65"/>
      <c r="G40" s="64"/>
      <c r="H40" s="65"/>
      <c r="I40" s="64"/>
      <c r="J40" s="92"/>
      <c r="K40" s="92"/>
    </row>
    <row r="41" spans="1:11" ht="18.75">
      <c r="A41" s="64"/>
      <c r="B41" s="65" t="s">
        <v>390</v>
      </c>
      <c r="C41" s="64" t="s">
        <v>391</v>
      </c>
      <c r="D41" s="64"/>
      <c r="E41" s="64"/>
      <c r="F41" s="65"/>
      <c r="G41" s="64"/>
      <c r="H41" s="65"/>
      <c r="I41" s="64"/>
      <c r="J41" s="92"/>
      <c r="K41" s="92"/>
    </row>
    <row r="42" spans="1:11" ht="18.75">
      <c r="A42" s="64"/>
      <c r="B42" s="65" t="s">
        <v>392</v>
      </c>
      <c r="C42" s="66">
        <v>5171.2</v>
      </c>
      <c r="D42" s="64" t="s">
        <v>393</v>
      </c>
      <c r="E42" s="64"/>
      <c r="F42" s="65"/>
      <c r="G42" s="64"/>
      <c r="H42" s="65"/>
      <c r="I42" s="64"/>
      <c r="J42" s="92"/>
      <c r="K42" s="92"/>
    </row>
    <row r="43" spans="1:11" ht="18" customHeight="1">
      <c r="A43" s="64"/>
      <c r="B43" s="65" t="s">
        <v>394</v>
      </c>
      <c r="C43" s="67" t="s">
        <v>395</v>
      </c>
      <c r="D43" s="64" t="s">
        <v>396</v>
      </c>
      <c r="E43" s="64"/>
      <c r="F43" s="64"/>
      <c r="G43" s="65"/>
      <c r="H43" s="65"/>
      <c r="I43" s="64"/>
      <c r="J43" s="92"/>
      <c r="K43" s="92"/>
    </row>
    <row r="44" spans="1:11" ht="18" customHeight="1">
      <c r="A44" s="64"/>
      <c r="B44" s="65"/>
      <c r="C44" s="67"/>
      <c r="D44" s="64"/>
      <c r="E44" s="64"/>
      <c r="F44" s="64"/>
      <c r="G44" s="65"/>
      <c r="H44" s="65"/>
      <c r="I44" s="64"/>
      <c r="J44" s="92"/>
      <c r="K44" s="92"/>
    </row>
    <row r="45" spans="1:12" ht="60" customHeight="1">
      <c r="A45" s="64"/>
      <c r="B45" s="65"/>
      <c r="C45" s="67"/>
      <c r="D45" s="64"/>
      <c r="E45" s="64"/>
      <c r="F45" s="64"/>
      <c r="G45" s="111" t="s">
        <v>397</v>
      </c>
      <c r="H45" s="112" t="s">
        <v>2</v>
      </c>
      <c r="I45" s="112" t="s">
        <v>3</v>
      </c>
      <c r="J45" s="113" t="s">
        <v>398</v>
      </c>
      <c r="K45" s="93" t="s">
        <v>399</v>
      </c>
      <c r="L45" s="68" t="s">
        <v>400</v>
      </c>
    </row>
    <row r="46" spans="1:17" s="61" customFormat="1" ht="12.75" customHeight="1">
      <c r="A46" s="62"/>
      <c r="B46" s="139"/>
      <c r="C46" s="140"/>
      <c r="D46" s="62"/>
      <c r="E46" s="62"/>
      <c r="F46" s="62"/>
      <c r="G46" s="138" t="s">
        <v>53</v>
      </c>
      <c r="H46" s="138" t="s">
        <v>53</v>
      </c>
      <c r="I46" s="138" t="s">
        <v>53</v>
      </c>
      <c r="J46" s="138" t="s">
        <v>53</v>
      </c>
      <c r="K46" s="138" t="s">
        <v>53</v>
      </c>
      <c r="L46" s="141"/>
      <c r="N46" s="142" t="s">
        <v>401</v>
      </c>
      <c r="O46" s="142"/>
      <c r="P46" s="142" t="s">
        <v>402</v>
      </c>
      <c r="Q46" s="142" t="s">
        <v>403</v>
      </c>
    </row>
    <row r="47" spans="1:17" ht="33" customHeight="1">
      <c r="A47" s="64"/>
      <c r="B47" s="671" t="s">
        <v>404</v>
      </c>
      <c r="C47" s="671"/>
      <c r="D47" s="671"/>
      <c r="E47" s="671"/>
      <c r="F47" s="671"/>
      <c r="G47" s="114">
        <f>G49+G50</f>
        <v>14.11</v>
      </c>
      <c r="H47" s="115">
        <f>H49+H50</f>
        <v>72965.63</v>
      </c>
      <c r="I47" s="115">
        <f>N47+P47</f>
        <v>71846.20999999999</v>
      </c>
      <c r="J47" s="116">
        <f>J50+J49</f>
        <v>62844.655999999995</v>
      </c>
      <c r="K47" s="116">
        <f>I47-J47</f>
        <v>9001.553999999996</v>
      </c>
      <c r="L47" s="70">
        <f>L49+L50</f>
        <v>1119.4200000000092</v>
      </c>
      <c r="N47" s="69">
        <v>87.22</v>
      </c>
      <c r="O47" s="69"/>
      <c r="P47" s="71">
        <v>71758.98999999999</v>
      </c>
      <c r="Q47" s="69">
        <v>7689.05</v>
      </c>
    </row>
    <row r="48" spans="1:12" ht="18" customHeight="1">
      <c r="A48" s="64"/>
      <c r="B48" s="672" t="s">
        <v>405</v>
      </c>
      <c r="C48" s="673"/>
      <c r="D48" s="673"/>
      <c r="E48" s="673"/>
      <c r="F48" s="674"/>
      <c r="G48" s="117"/>
      <c r="H48" s="118"/>
      <c r="I48" s="118"/>
      <c r="J48" s="95"/>
      <c r="K48" s="95"/>
      <c r="L48" s="72"/>
    </row>
    <row r="49" spans="1:12" ht="18" customHeight="1">
      <c r="A49" s="64"/>
      <c r="B49" s="675" t="s">
        <v>12</v>
      </c>
      <c r="C49" s="675"/>
      <c r="D49" s="675"/>
      <c r="E49" s="675"/>
      <c r="F49" s="675"/>
      <c r="G49" s="117">
        <f>G58</f>
        <v>9.47</v>
      </c>
      <c r="H49" s="118">
        <f>ROUND(G49*C42,2)</f>
        <v>48971.26</v>
      </c>
      <c r="I49" s="118">
        <f>H49</f>
        <v>48971.26</v>
      </c>
      <c r="J49" s="118">
        <f>H58</f>
        <v>48971.265999999996</v>
      </c>
      <c r="K49" s="118">
        <f>I49-J49</f>
        <v>-0.005999999993946403</v>
      </c>
      <c r="L49" s="72">
        <f>H49-I49</f>
        <v>0</v>
      </c>
    </row>
    <row r="50" spans="1:24" ht="18" customHeight="1">
      <c r="A50" s="64"/>
      <c r="B50" s="675" t="s">
        <v>65</v>
      </c>
      <c r="C50" s="675"/>
      <c r="D50" s="675"/>
      <c r="E50" s="675"/>
      <c r="F50" s="675"/>
      <c r="G50" s="117">
        <v>4.64</v>
      </c>
      <c r="H50" s="118">
        <f>ROUND(G50*C42,2)</f>
        <v>23994.37</v>
      </c>
      <c r="I50" s="118">
        <f>I47-I49</f>
        <v>22874.94999999999</v>
      </c>
      <c r="J50" s="118">
        <f>H66</f>
        <v>13873.39</v>
      </c>
      <c r="K50" s="118">
        <f>I50-J50</f>
        <v>9001.55999999999</v>
      </c>
      <c r="L50" s="72">
        <f>H50-I50</f>
        <v>1119.4200000000092</v>
      </c>
      <c r="X50" s="63">
        <v>1661362.54</v>
      </c>
    </row>
    <row r="51" spans="1:24" ht="6.75" customHeight="1">
      <c r="A51" s="64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72">
        <f>H53-I53</f>
        <v>-267.6800000000003</v>
      </c>
      <c r="X51" s="63">
        <v>1998804.81</v>
      </c>
    </row>
    <row r="52" spans="1:24" ht="12" customHeight="1">
      <c r="A52" s="92"/>
      <c r="B52" s="65"/>
      <c r="C52" s="67"/>
      <c r="D52" s="64"/>
      <c r="E52" s="64"/>
      <c r="F52" s="64"/>
      <c r="G52" s="65"/>
      <c r="H52" s="65"/>
      <c r="I52" s="64"/>
      <c r="J52" s="92"/>
      <c r="K52" s="92"/>
      <c r="X52" s="63">
        <f>X50-X51</f>
        <v>-337442.27</v>
      </c>
    </row>
    <row r="53" spans="1:24" ht="18" customHeight="1">
      <c r="A53" s="92"/>
      <c r="B53" s="671" t="s">
        <v>406</v>
      </c>
      <c r="C53" s="671"/>
      <c r="D53" s="671"/>
      <c r="E53" s="671"/>
      <c r="F53" s="671"/>
      <c r="G53" s="114">
        <v>1.5</v>
      </c>
      <c r="H53" s="115">
        <v>7421.37</v>
      </c>
      <c r="I53" s="115">
        <f>Q47</f>
        <v>7689.05</v>
      </c>
      <c r="J53" s="119">
        <v>0</v>
      </c>
      <c r="K53" s="120"/>
      <c r="X53" s="63"/>
    </row>
    <row r="54" spans="1:24" ht="51.75" customHeight="1">
      <c r="A54" s="92"/>
      <c r="B54" s="65"/>
      <c r="C54" s="67"/>
      <c r="D54" s="64"/>
      <c r="E54" s="64"/>
      <c r="F54" s="64"/>
      <c r="G54" s="65"/>
      <c r="H54" s="65"/>
      <c r="I54" s="64"/>
      <c r="J54" s="92"/>
      <c r="K54" s="92"/>
      <c r="X54" s="63"/>
    </row>
    <row r="55" spans="1:11" ht="18.75">
      <c r="A55" s="64"/>
      <c r="B55" s="73"/>
      <c r="C55" s="74"/>
      <c r="D55" s="75"/>
      <c r="E55" s="75"/>
      <c r="F55" s="75"/>
      <c r="G55" s="76" t="s">
        <v>397</v>
      </c>
      <c r="H55" s="76" t="s">
        <v>407</v>
      </c>
      <c r="I55" s="64"/>
      <c r="J55" s="92"/>
      <c r="K55" s="92"/>
    </row>
    <row r="56" spans="1:9" s="61" customFormat="1" ht="11.25" customHeight="1">
      <c r="A56" s="77"/>
      <c r="B56" s="135"/>
      <c r="C56" s="136"/>
      <c r="D56" s="137"/>
      <c r="E56" s="137"/>
      <c r="F56" s="137"/>
      <c r="G56" s="138" t="s">
        <v>53</v>
      </c>
      <c r="H56" s="138" t="s">
        <v>53</v>
      </c>
      <c r="I56" s="62"/>
    </row>
    <row r="57" spans="1:11" ht="18.75">
      <c r="A57" s="78" t="s">
        <v>408</v>
      </c>
      <c r="B57" s="676" t="s">
        <v>409</v>
      </c>
      <c r="C57" s="677"/>
      <c r="D57" s="677"/>
      <c r="E57" s="677"/>
      <c r="F57" s="677"/>
      <c r="G57" s="95"/>
      <c r="H57" s="79">
        <f>H58+H66</f>
        <v>62844.655999999995</v>
      </c>
      <c r="I57" s="64"/>
      <c r="J57" s="92"/>
      <c r="K57" s="92"/>
    </row>
    <row r="58" spans="1:11" ht="18.75">
      <c r="A58" s="80" t="s">
        <v>410</v>
      </c>
      <c r="B58" s="678" t="s">
        <v>411</v>
      </c>
      <c r="C58" s="679"/>
      <c r="D58" s="679"/>
      <c r="E58" s="679"/>
      <c r="F58" s="680"/>
      <c r="G58" s="124">
        <f>G60+G61+G63+G65+G59</f>
        <v>9.47</v>
      </c>
      <c r="H58" s="124">
        <f>H60+H61+H63+H65+H59</f>
        <v>48971.265999999996</v>
      </c>
      <c r="I58" s="64"/>
      <c r="J58" s="92"/>
      <c r="K58" s="121"/>
    </row>
    <row r="59" spans="1:11" ht="18.75">
      <c r="A59" s="122" t="s">
        <v>412</v>
      </c>
      <c r="B59" s="681" t="s">
        <v>413</v>
      </c>
      <c r="C59" s="679"/>
      <c r="D59" s="679"/>
      <c r="E59" s="679"/>
      <c r="F59" s="680"/>
      <c r="G59" s="123">
        <v>1.87</v>
      </c>
      <c r="H59" s="124">
        <f>ROUND(G59*C42,2)</f>
        <v>9670.14</v>
      </c>
      <c r="I59" s="64"/>
      <c r="J59" s="92"/>
      <c r="K59" s="121"/>
    </row>
    <row r="60" spans="1:11" ht="45" customHeight="1">
      <c r="A60" s="122" t="s">
        <v>414</v>
      </c>
      <c r="B60" s="682" t="s">
        <v>415</v>
      </c>
      <c r="C60" s="683"/>
      <c r="D60" s="683"/>
      <c r="E60" s="683"/>
      <c r="F60" s="683"/>
      <c r="G60" s="93">
        <v>2.2</v>
      </c>
      <c r="H60" s="124">
        <f>ROUND(G60*C42,2)</f>
        <v>11376.64</v>
      </c>
      <c r="I60" s="64"/>
      <c r="J60" s="92"/>
      <c r="K60" s="121"/>
    </row>
    <row r="61" spans="1:11" ht="18.75">
      <c r="A61" s="675" t="s">
        <v>416</v>
      </c>
      <c r="B61" s="684" t="s">
        <v>417</v>
      </c>
      <c r="C61" s="685"/>
      <c r="D61" s="685"/>
      <c r="E61" s="685"/>
      <c r="F61" s="685"/>
      <c r="G61" s="686">
        <v>1.58</v>
      </c>
      <c r="H61" s="687">
        <f>ROUND(G61*C42,2)</f>
        <v>8170.5</v>
      </c>
      <c r="I61" s="64"/>
      <c r="J61" s="92"/>
      <c r="K61" s="92"/>
    </row>
    <row r="62" spans="1:11" ht="18.75" customHeight="1">
      <c r="A62" s="675"/>
      <c r="B62" s="685"/>
      <c r="C62" s="685"/>
      <c r="D62" s="685"/>
      <c r="E62" s="685"/>
      <c r="F62" s="685"/>
      <c r="G62" s="686"/>
      <c r="H62" s="687"/>
      <c r="I62" s="64"/>
      <c r="J62" s="92"/>
      <c r="K62" s="92"/>
    </row>
    <row r="63" spans="1:11" ht="21" customHeight="1">
      <c r="A63" s="675" t="s">
        <v>418</v>
      </c>
      <c r="B63" s="684" t="s">
        <v>419</v>
      </c>
      <c r="C63" s="685"/>
      <c r="D63" s="685"/>
      <c r="E63" s="685"/>
      <c r="F63" s="685"/>
      <c r="G63" s="686">
        <v>1.28</v>
      </c>
      <c r="H63" s="687">
        <f>G63*C42</f>
        <v>6619.1359999999995</v>
      </c>
      <c r="I63" s="64"/>
      <c r="J63" s="92"/>
      <c r="K63" s="92"/>
    </row>
    <row r="64" spans="1:11" ht="18.75">
      <c r="A64" s="675"/>
      <c r="B64" s="685"/>
      <c r="C64" s="685"/>
      <c r="D64" s="685"/>
      <c r="E64" s="685"/>
      <c r="F64" s="685"/>
      <c r="G64" s="686"/>
      <c r="H64" s="687"/>
      <c r="I64" s="64"/>
      <c r="J64" s="92"/>
      <c r="K64" s="92"/>
    </row>
    <row r="65" spans="1:11" ht="18.75">
      <c r="A65" s="122" t="s">
        <v>420</v>
      </c>
      <c r="B65" s="685" t="s">
        <v>421</v>
      </c>
      <c r="C65" s="685"/>
      <c r="D65" s="685"/>
      <c r="E65" s="685"/>
      <c r="F65" s="685"/>
      <c r="G65" s="76">
        <v>2.54</v>
      </c>
      <c r="H65" s="125">
        <f>ROUND(G65*C42,2)</f>
        <v>13134.85</v>
      </c>
      <c r="I65" s="64"/>
      <c r="J65" s="92"/>
      <c r="K65" s="92"/>
    </row>
    <row r="66" spans="1:11" ht="18.75">
      <c r="A66" s="79" t="s">
        <v>422</v>
      </c>
      <c r="B66" s="688" t="s">
        <v>423</v>
      </c>
      <c r="C66" s="689"/>
      <c r="D66" s="689"/>
      <c r="E66" s="689"/>
      <c r="F66" s="689"/>
      <c r="G66" s="79"/>
      <c r="H66" s="79">
        <f>H67+H68+H69+H70+H71+H72</f>
        <v>13873.39</v>
      </c>
      <c r="I66" s="64"/>
      <c r="J66" s="92"/>
      <c r="K66" s="92"/>
    </row>
    <row r="67" spans="1:11" ht="18.75">
      <c r="A67" s="126"/>
      <c r="B67" s="690" t="s">
        <v>424</v>
      </c>
      <c r="C67" s="683"/>
      <c r="D67" s="683"/>
      <c r="E67" s="683"/>
      <c r="F67" s="683"/>
      <c r="G67" s="127"/>
      <c r="H67" s="127"/>
      <c r="I67" s="64"/>
      <c r="J67" s="92"/>
      <c r="K67" s="92"/>
    </row>
    <row r="68" spans="1:11" ht="18.75">
      <c r="A68" s="126"/>
      <c r="B68" s="690" t="s">
        <v>425</v>
      </c>
      <c r="C68" s="683"/>
      <c r="D68" s="683"/>
      <c r="E68" s="683"/>
      <c r="F68" s="683"/>
      <c r="G68" s="125"/>
      <c r="H68" s="125"/>
      <c r="I68" s="64"/>
      <c r="J68" s="92"/>
      <c r="K68" s="92"/>
    </row>
    <row r="69" spans="1:11" ht="18.75">
      <c r="A69" s="126"/>
      <c r="B69" s="691" t="s">
        <v>426</v>
      </c>
      <c r="C69" s="692"/>
      <c r="D69" s="692"/>
      <c r="E69" s="692"/>
      <c r="F69" s="693"/>
      <c r="G69" s="125"/>
      <c r="H69" s="128">
        <v>2398.34</v>
      </c>
      <c r="I69" s="64"/>
      <c r="J69" s="92"/>
      <c r="K69" s="92"/>
    </row>
    <row r="70" spans="1:11" ht="18.75">
      <c r="A70" s="126"/>
      <c r="B70" s="691" t="s">
        <v>426</v>
      </c>
      <c r="C70" s="692"/>
      <c r="D70" s="692"/>
      <c r="E70" s="692"/>
      <c r="F70" s="693"/>
      <c r="G70" s="125"/>
      <c r="H70" s="128">
        <v>8642.42</v>
      </c>
      <c r="I70" s="64"/>
      <c r="J70" s="92"/>
      <c r="K70" s="92"/>
    </row>
    <row r="71" spans="1:11" ht="18.75">
      <c r="A71" s="126"/>
      <c r="B71" s="691" t="s">
        <v>427</v>
      </c>
      <c r="C71" s="692"/>
      <c r="D71" s="692"/>
      <c r="E71" s="692"/>
      <c r="F71" s="693"/>
      <c r="G71" s="125"/>
      <c r="H71" s="128">
        <v>500</v>
      </c>
      <c r="I71" s="64"/>
      <c r="J71" s="92"/>
      <c r="K71" s="92"/>
    </row>
    <row r="72" spans="1:11" ht="18.75">
      <c r="A72" s="126"/>
      <c r="B72" s="691" t="s">
        <v>428</v>
      </c>
      <c r="C72" s="692"/>
      <c r="D72" s="692"/>
      <c r="E72" s="692"/>
      <c r="F72" s="693"/>
      <c r="G72" s="125"/>
      <c r="H72" s="128">
        <v>2332.63</v>
      </c>
      <c r="I72" s="64"/>
      <c r="J72" s="92"/>
      <c r="K72" s="92"/>
    </row>
    <row r="73" spans="1:16" ht="18.75">
      <c r="A73" s="126"/>
      <c r="B73" s="129"/>
      <c r="C73" s="130"/>
      <c r="D73" s="130"/>
      <c r="E73" s="130"/>
      <c r="F73" s="130"/>
      <c r="G73" s="131"/>
      <c r="H73" s="64"/>
      <c r="I73" s="64"/>
      <c r="J73" s="92"/>
      <c r="K73" s="92"/>
      <c r="P73" s="60">
        <v>246106.07</v>
      </c>
    </row>
    <row r="74" spans="1:11" ht="18.75">
      <c r="A74" s="126"/>
      <c r="B74" s="129"/>
      <c r="C74" s="130"/>
      <c r="D74" s="130"/>
      <c r="E74" s="130"/>
      <c r="F74" s="130"/>
      <c r="G74" s="131"/>
      <c r="H74" s="64"/>
      <c r="I74" s="64"/>
      <c r="J74" s="92"/>
      <c r="K74" s="92"/>
    </row>
    <row r="75" spans="1:11" ht="18.75">
      <c r="A75" s="126"/>
      <c r="B75" s="129"/>
      <c r="C75" s="130"/>
      <c r="D75" s="130"/>
      <c r="E75" s="130"/>
      <c r="F75" s="130"/>
      <c r="G75" s="131"/>
      <c r="H75" s="64"/>
      <c r="I75" s="64"/>
      <c r="J75" s="92"/>
      <c r="K75" s="92"/>
    </row>
    <row r="76" spans="1:11" ht="18.75">
      <c r="A76" s="126"/>
      <c r="B76" s="129"/>
      <c r="C76" s="130"/>
      <c r="D76" s="130"/>
      <c r="E76" s="130"/>
      <c r="F76" s="130"/>
      <c r="G76" s="131"/>
      <c r="H76" s="64"/>
      <c r="I76" s="64"/>
      <c r="J76" s="92"/>
      <c r="K76" s="92"/>
    </row>
    <row r="77" spans="1:11" ht="18.75">
      <c r="A77" s="126"/>
      <c r="B77" s="129"/>
      <c r="C77" s="130"/>
      <c r="D77" s="130"/>
      <c r="E77" s="130"/>
      <c r="F77" s="130"/>
      <c r="G77" s="694" t="s">
        <v>65</v>
      </c>
      <c r="H77" s="695"/>
      <c r="I77" s="696" t="s">
        <v>406</v>
      </c>
      <c r="J77" s="695"/>
      <c r="K77" s="92"/>
    </row>
    <row r="78" spans="1:10" s="61" customFormat="1" ht="12.75">
      <c r="A78" s="82"/>
      <c r="B78" s="143"/>
      <c r="C78" s="144"/>
      <c r="D78" s="144"/>
      <c r="E78" s="144"/>
      <c r="F78" s="144"/>
      <c r="G78" s="697" t="s">
        <v>53</v>
      </c>
      <c r="H78" s="698"/>
      <c r="I78" s="697" t="s">
        <v>53</v>
      </c>
      <c r="J78" s="698"/>
    </row>
    <row r="79" spans="1:13" s="60" customFormat="1" ht="18.75">
      <c r="A79" s="126"/>
      <c r="B79" s="702" t="s">
        <v>429</v>
      </c>
      <c r="C79" s="689"/>
      <c r="D79" s="689"/>
      <c r="E79" s="689"/>
      <c r="F79" s="703"/>
      <c r="G79" s="686">
        <v>246106.07</v>
      </c>
      <c r="H79" s="704"/>
      <c r="I79" s="686">
        <v>102057.79</v>
      </c>
      <c r="J79" s="704"/>
      <c r="K79" s="100"/>
      <c r="L79" s="84" t="s">
        <v>430</v>
      </c>
      <c r="M79" s="84" t="s">
        <v>403</v>
      </c>
    </row>
    <row r="80" spans="1:13" ht="18.75">
      <c r="A80" s="65"/>
      <c r="B80" s="702" t="s">
        <v>431</v>
      </c>
      <c r="C80" s="689"/>
      <c r="D80" s="689"/>
      <c r="E80" s="689"/>
      <c r="F80" s="703"/>
      <c r="G80" s="686">
        <f>G79+I47-H57</f>
        <v>255107.62400000004</v>
      </c>
      <c r="H80" s="704"/>
      <c r="I80" s="705">
        <f>I79+I53</f>
        <v>109746.84</v>
      </c>
      <c r="J80" s="704"/>
      <c r="K80" s="92"/>
      <c r="L80" s="85">
        <f>G80</f>
        <v>255107.62400000004</v>
      </c>
      <c r="M80" s="85">
        <f>I80</f>
        <v>109746.84</v>
      </c>
    </row>
    <row r="81" spans="1:11" ht="18.75">
      <c r="A81" s="64"/>
      <c r="B81" s="64"/>
      <c r="C81" s="64"/>
      <c r="D81" s="64"/>
      <c r="E81" s="64"/>
      <c r="F81" s="64"/>
      <c r="G81" s="132"/>
      <c r="H81" s="132"/>
      <c r="I81" s="64"/>
      <c r="J81" s="92"/>
      <c r="K81" s="92"/>
    </row>
    <row r="82" spans="1:11" ht="18.75">
      <c r="A82" s="64"/>
      <c r="B82" s="92"/>
      <c r="C82" s="92"/>
      <c r="D82" s="92"/>
      <c r="E82" s="92"/>
      <c r="F82" s="92"/>
      <c r="G82" s="133"/>
      <c r="H82" s="134"/>
      <c r="I82" s="64"/>
      <c r="J82" s="92"/>
      <c r="K82" s="92"/>
    </row>
    <row r="83" spans="1:16" ht="18.75">
      <c r="A83" s="64"/>
      <c r="B83" s="92"/>
      <c r="C83" s="92"/>
      <c r="D83" s="92"/>
      <c r="E83" s="92"/>
      <c r="F83" s="92"/>
      <c r="G83" s="64"/>
      <c r="H83" s="132"/>
      <c r="I83" s="64"/>
      <c r="J83" s="92"/>
      <c r="K83" s="92"/>
      <c r="L83" s="699" t="s">
        <v>406</v>
      </c>
      <c r="M83" s="700"/>
      <c r="N83" s="700"/>
      <c r="O83" s="700"/>
      <c r="P83" s="701"/>
    </row>
    <row r="84" spans="1:16" ht="18.75">
      <c r="A84" s="64"/>
      <c r="B84" s="92"/>
      <c r="C84" s="92"/>
      <c r="D84" s="92"/>
      <c r="E84" s="92"/>
      <c r="F84" s="92"/>
      <c r="G84" s="92"/>
      <c r="H84" s="64"/>
      <c r="I84" s="64"/>
      <c r="J84" s="92"/>
      <c r="K84" s="92"/>
      <c r="L84" s="86" t="s">
        <v>386</v>
      </c>
      <c r="M84" s="87" t="s">
        <v>145</v>
      </c>
      <c r="N84" s="86" t="s">
        <v>2</v>
      </c>
      <c r="O84" s="86" t="s">
        <v>3</v>
      </c>
      <c r="P84" s="88" t="s">
        <v>149</v>
      </c>
    </row>
    <row r="85" spans="1:16" ht="18.75">
      <c r="A85" s="64"/>
      <c r="B85" s="92"/>
      <c r="C85" s="92"/>
      <c r="D85" s="92"/>
      <c r="E85" s="92"/>
      <c r="F85" s="92"/>
      <c r="G85" s="92"/>
      <c r="H85" s="64"/>
      <c r="I85" s="64"/>
      <c r="J85" s="92"/>
      <c r="K85" s="92"/>
      <c r="L85" s="89" t="s">
        <v>342</v>
      </c>
      <c r="M85" s="90">
        <f>'[2]июнь2013г'!E86</f>
        <v>10503.49</v>
      </c>
      <c r="N85" s="90">
        <f>'[2]июнь2013г'!F86</f>
        <v>7420.2</v>
      </c>
      <c r="O85" s="90">
        <f>'[2]июнь2013г'!H86</f>
        <v>6140.03</v>
      </c>
      <c r="P85" s="90">
        <f>'[2]июнь2013г'!J86</f>
        <v>11783.68</v>
      </c>
    </row>
    <row r="86" spans="1:16" ht="18.75">
      <c r="A86" s="64"/>
      <c r="B86" s="92"/>
      <c r="C86" s="92"/>
      <c r="D86" s="92"/>
      <c r="E86" s="92"/>
      <c r="F86" s="92"/>
      <c r="G86" s="92"/>
      <c r="H86" s="64"/>
      <c r="I86" s="64"/>
      <c r="J86" s="92"/>
      <c r="K86" s="92"/>
      <c r="L86" s="89" t="s">
        <v>346</v>
      </c>
      <c r="M86" s="90">
        <f>'[2]июнь2013г'!E87</f>
        <v>11783.68</v>
      </c>
      <c r="N86" s="90">
        <f>'[2]июнь2013г'!F87</f>
        <v>7420.2</v>
      </c>
      <c r="O86" s="90">
        <f>'[2]июнь2013г'!H87</f>
        <v>6658.44</v>
      </c>
      <c r="P86" s="90">
        <f>'[2]июнь2013г'!J87</f>
        <v>12545.42</v>
      </c>
    </row>
    <row r="87" spans="1:16" ht="18.75">
      <c r="A87" s="64"/>
      <c r="B87" s="92"/>
      <c r="C87" s="92"/>
      <c r="D87" s="92"/>
      <c r="E87" s="92"/>
      <c r="F87" s="92"/>
      <c r="G87" s="92"/>
      <c r="H87" s="64"/>
      <c r="I87" s="64"/>
      <c r="J87" s="92"/>
      <c r="K87" s="92"/>
      <c r="L87" s="89" t="s">
        <v>432</v>
      </c>
      <c r="M87" s="90">
        <f>'[2]июнь2013г'!E88</f>
        <v>12545.42</v>
      </c>
      <c r="N87" s="90">
        <f>'[2]июнь2013г'!F88</f>
        <v>7420.2</v>
      </c>
      <c r="O87" s="90">
        <f>'[2]июнь2013г'!H88</f>
        <v>7663.8</v>
      </c>
      <c r="P87" s="90">
        <f>'[2]июнь2013г'!J88</f>
        <v>12301.82</v>
      </c>
    </row>
    <row r="88" spans="1:16" ht="8.25" customHeight="1">
      <c r="A88" s="64"/>
      <c r="B88" s="92"/>
      <c r="C88" s="92"/>
      <c r="D88" s="92"/>
      <c r="E88" s="92"/>
      <c r="F88" s="92"/>
      <c r="G88" s="92"/>
      <c r="H88" s="64"/>
      <c r="I88" s="64"/>
      <c r="J88" s="92"/>
      <c r="K88" s="92"/>
      <c r="L88" s="89" t="s">
        <v>356</v>
      </c>
      <c r="M88" s="90">
        <f>'[2]июнь2013г'!E89</f>
        <v>12301.82</v>
      </c>
      <c r="N88" s="90">
        <f>'[2]июнь2013г'!F89</f>
        <v>7422.46</v>
      </c>
      <c r="O88" s="90">
        <f>'[2]июнь2013г'!H89</f>
        <v>6637.77</v>
      </c>
      <c r="P88" s="90">
        <f>'[2]июнь2013г'!J89</f>
        <v>13086.51</v>
      </c>
    </row>
    <row r="89" spans="1:16" ht="14.25" customHeight="1" hidden="1">
      <c r="A89" s="64"/>
      <c r="B89" s="92"/>
      <c r="C89" s="92"/>
      <c r="D89" s="92"/>
      <c r="E89" s="92"/>
      <c r="F89" s="92"/>
      <c r="G89" s="92"/>
      <c r="H89" s="64"/>
      <c r="I89" s="64"/>
      <c r="J89" s="92"/>
      <c r="K89" s="92"/>
      <c r="L89" s="89" t="s">
        <v>361</v>
      </c>
      <c r="M89" s="90">
        <f>'[2]июнь2013г'!E90</f>
        <v>13086.51</v>
      </c>
      <c r="N89" s="90">
        <f>'[2]июнь2013г'!F90</f>
        <v>7422.45</v>
      </c>
      <c r="O89" s="90">
        <f>'[2]июнь2013г'!H90</f>
        <v>6712.14</v>
      </c>
      <c r="P89" s="90">
        <f>'[2]июнь2013г'!J90</f>
        <v>13796.82</v>
      </c>
    </row>
    <row r="90" spans="1:16" ht="18.75" hidden="1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1" t="s">
        <v>363</v>
      </c>
      <c r="M90" s="90">
        <f>'[2]июнь2013г'!E91</f>
        <v>13796.82</v>
      </c>
      <c r="N90" s="90">
        <f>'[2]июнь2013г'!F91</f>
        <v>7422.46</v>
      </c>
      <c r="O90" s="90">
        <f>'[2]июнь2013г'!H91</f>
        <v>7245.9</v>
      </c>
      <c r="P90" s="90">
        <f>'[2]июнь2013г'!J91</f>
        <v>13973.38</v>
      </c>
    </row>
    <row r="91" spans="1:16" ht="18.75" hidden="1">
      <c r="A91" s="92"/>
      <c r="B91" s="92"/>
      <c r="C91" s="126"/>
      <c r="D91" s="92"/>
      <c r="E91" s="92"/>
      <c r="F91" s="92"/>
      <c r="G91" s="92"/>
      <c r="H91" s="92"/>
      <c r="I91" s="92"/>
      <c r="J91" s="92"/>
      <c r="K91" s="92"/>
      <c r="L91" s="89" t="s">
        <v>371</v>
      </c>
      <c r="M91" s="72">
        <f>P90</f>
        <v>13973.38</v>
      </c>
      <c r="N91" s="59">
        <v>7422.4400000000005</v>
      </c>
      <c r="O91" s="59">
        <v>6722.66</v>
      </c>
      <c r="P91" s="72">
        <f>M91+N91-O91</f>
        <v>14673.16</v>
      </c>
    </row>
    <row r="92" spans="1:11" ht="18.75" hidden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</row>
    <row r="93" spans="1:11" ht="18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</row>
    <row r="94" spans="1:11" ht="18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</row>
    <row r="95" spans="1:6" s="92" customFormat="1" ht="18.75">
      <c r="A95" s="92" t="s">
        <v>74</v>
      </c>
      <c r="F95" s="92" t="s">
        <v>73</v>
      </c>
    </row>
    <row r="167" ht="15">
      <c r="H167" s="58" t="s">
        <v>433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8">
    <mergeCell ref="L83:P83"/>
    <mergeCell ref="B79:F79"/>
    <mergeCell ref="G79:H79"/>
    <mergeCell ref="I79:J79"/>
    <mergeCell ref="B80:F80"/>
    <mergeCell ref="G80:H80"/>
    <mergeCell ref="I80:J80"/>
    <mergeCell ref="B71:F71"/>
    <mergeCell ref="B72:F72"/>
    <mergeCell ref="G77:H77"/>
    <mergeCell ref="I77:J77"/>
    <mergeCell ref="G78:H78"/>
    <mergeCell ref="I78:J78"/>
    <mergeCell ref="B65:F65"/>
    <mergeCell ref="B66:F66"/>
    <mergeCell ref="B67:F67"/>
    <mergeCell ref="B68:F68"/>
    <mergeCell ref="B69:F69"/>
    <mergeCell ref="B70:F70"/>
    <mergeCell ref="G61:G62"/>
    <mergeCell ref="H61:H62"/>
    <mergeCell ref="A63:A64"/>
    <mergeCell ref="B63:F64"/>
    <mergeCell ref="G63:G64"/>
    <mergeCell ref="H63:H64"/>
    <mergeCell ref="B53:F53"/>
    <mergeCell ref="B57:F57"/>
    <mergeCell ref="B58:F58"/>
    <mergeCell ref="B59:F59"/>
    <mergeCell ref="B60:F60"/>
    <mergeCell ref="A61:A62"/>
    <mergeCell ref="B61:F62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X168"/>
  <sheetViews>
    <sheetView view="pageBreakPreview" zoomScale="80" zoomScaleSheetLayoutView="80" zoomScalePageLayoutView="0" workbookViewId="0" topLeftCell="A48">
      <selection activeCell="G80" activeCellId="2" sqref="K47 J54 G80:H80"/>
    </sheetView>
  </sheetViews>
  <sheetFormatPr defaultColWidth="9.140625" defaultRowHeight="15" outlineLevelCol="1"/>
  <cols>
    <col min="1" max="1" width="9.8515625" style="61" bestFit="1" customWidth="1"/>
    <col min="2" max="2" width="12.140625" style="58" customWidth="1"/>
    <col min="3" max="3" width="9.57421875" style="58" customWidth="1"/>
    <col min="4" max="4" width="10.57421875" style="58" customWidth="1"/>
    <col min="5" max="5" width="5.57421875" style="58" customWidth="1"/>
    <col min="6" max="7" width="12.140625" style="58" customWidth="1"/>
    <col min="8" max="8" width="13.140625" style="58" customWidth="1"/>
    <col min="9" max="9" width="13.421875" style="58" customWidth="1"/>
    <col min="10" max="10" width="14.00390625" style="58" customWidth="1"/>
    <col min="11" max="11" width="19.00390625" style="58" customWidth="1"/>
    <col min="12" max="12" width="13.421875" style="58" hidden="1" customWidth="1" outlineLevel="1"/>
    <col min="13" max="13" width="19.00390625" style="58" hidden="1" customWidth="1" outlineLevel="1"/>
    <col min="14" max="15" width="7.421875" style="58" hidden="1" customWidth="1" outlineLevel="1"/>
    <col min="16" max="16" width="9.28125" style="58" hidden="1" customWidth="1" outlineLevel="1"/>
    <col min="17" max="17" width="7.421875" style="58" hidden="1" customWidth="1" outlineLevel="1"/>
    <col min="18" max="23" width="9.140625" style="58" hidden="1" customWidth="1" outlineLevel="1"/>
    <col min="24" max="24" width="12.421875" style="58" hidden="1" customWidth="1" outlineLevel="1"/>
    <col min="25" max="35" width="9.140625" style="58" hidden="1" customWidth="1" outlineLevel="1"/>
    <col min="36" max="36" width="9.140625" style="58" customWidth="1" collapsed="1"/>
    <col min="37" max="16384" width="9.140625" style="58" customWidth="1"/>
  </cols>
  <sheetData>
    <row r="1" spans="1:11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2"/>
      <c r="J2" s="92"/>
      <c r="K2" s="92"/>
    </row>
    <row r="3" spans="1:11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 t="s">
        <v>5</v>
      </c>
      <c r="I6" s="96" t="s">
        <v>6</v>
      </c>
      <c r="J6" s="96"/>
      <c r="K6" s="97"/>
    </row>
    <row r="7" spans="1:11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 t="s">
        <v>9</v>
      </c>
      <c r="I7" s="96" t="s">
        <v>10</v>
      </c>
      <c r="J7" s="96"/>
      <c r="K7" s="97"/>
    </row>
    <row r="8" spans="1:11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8">
        <v>0</v>
      </c>
      <c r="I8" s="99">
        <v>48.28</v>
      </c>
      <c r="J8" s="95"/>
      <c r="K8" s="100"/>
    </row>
    <row r="9" spans="1:11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8">
        <v>2795.32</v>
      </c>
      <c r="I9" s="99">
        <v>5702.29</v>
      </c>
      <c r="J9" s="95"/>
      <c r="K9" s="100"/>
    </row>
    <row r="10" spans="1:11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8">
        <f>SUM(H8:H9)</f>
        <v>2795.32</v>
      </c>
      <c r="I10" s="95"/>
      <c r="J10" s="95"/>
      <c r="K10" s="100"/>
    </row>
    <row r="11" spans="1:11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7" ht="18.75" hidden="1">
      <c r="A14" s="92"/>
      <c r="B14" s="101" t="s">
        <v>386</v>
      </c>
      <c r="C14" s="666" t="s">
        <v>15</v>
      </c>
      <c r="D14" s="667"/>
      <c r="E14" s="102"/>
      <c r="F14" s="96"/>
      <c r="G14" s="96"/>
      <c r="H14" s="96"/>
      <c r="I14" s="96" t="s">
        <v>21</v>
      </c>
      <c r="J14" s="100"/>
      <c r="K14" s="100"/>
      <c r="L14" s="60"/>
      <c r="M14" s="60"/>
      <c r="N14" s="60"/>
      <c r="O14" s="60"/>
      <c r="P14" s="60"/>
      <c r="Q14" s="60"/>
    </row>
    <row r="15" spans="1:17" ht="14.25" customHeight="1" hidden="1">
      <c r="A15" s="92"/>
      <c r="B15" s="103"/>
      <c r="C15" s="668"/>
      <c r="D15" s="669"/>
      <c r="E15" s="104"/>
      <c r="F15" s="96"/>
      <c r="G15" s="96"/>
      <c r="H15" s="96" t="s">
        <v>311</v>
      </c>
      <c r="I15" s="96"/>
      <c r="J15" s="100"/>
      <c r="K15" s="100"/>
      <c r="L15" s="60"/>
      <c r="M15" s="60"/>
      <c r="N15" s="60"/>
      <c r="O15" s="60"/>
      <c r="P15" s="60"/>
      <c r="Q15" s="60"/>
    </row>
    <row r="16" spans="1:17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100"/>
      <c r="K16" s="100"/>
      <c r="L16" s="60"/>
      <c r="M16" s="60"/>
      <c r="N16" s="60"/>
      <c r="O16" s="60"/>
      <c r="P16" s="60"/>
      <c r="Q16" s="60"/>
    </row>
    <row r="17" spans="1:17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100"/>
      <c r="K17" s="100"/>
      <c r="L17" s="60"/>
      <c r="M17" s="60"/>
      <c r="N17" s="60"/>
      <c r="O17" s="60"/>
      <c r="P17" s="60"/>
      <c r="Q17" s="60"/>
    </row>
    <row r="18" spans="1:17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100"/>
      <c r="K18" s="100"/>
      <c r="L18" s="60"/>
      <c r="M18" s="60"/>
      <c r="N18" s="60"/>
      <c r="O18" s="60"/>
      <c r="P18" s="60"/>
      <c r="Q18" s="60"/>
    </row>
    <row r="19" spans="1:17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100"/>
      <c r="K19" s="100"/>
      <c r="L19" s="60"/>
      <c r="M19" s="60"/>
      <c r="N19" s="60"/>
      <c r="O19" s="60"/>
      <c r="P19" s="60"/>
      <c r="Q19" s="60"/>
    </row>
    <row r="20" spans="1:17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100"/>
      <c r="K20" s="100"/>
      <c r="L20" s="60"/>
      <c r="M20" s="60"/>
      <c r="N20" s="60"/>
      <c r="O20" s="60"/>
      <c r="P20" s="60"/>
      <c r="Q20" s="60"/>
    </row>
    <row r="21" spans="1:17" ht="19.5" hidden="1" thickBot="1">
      <c r="A21" s="92"/>
      <c r="B21" s="95"/>
      <c r="C21" s="95"/>
      <c r="D21" s="95"/>
      <c r="E21" s="95"/>
      <c r="F21" s="95"/>
      <c r="G21" s="106" t="s">
        <v>387</v>
      </c>
      <c r="H21" s="107" t="s">
        <v>310</v>
      </c>
      <c r="I21" s="95"/>
      <c r="J21" s="100"/>
      <c r="K21" s="100"/>
      <c r="L21" s="60"/>
      <c r="M21" s="60"/>
      <c r="N21" s="60"/>
      <c r="O21" s="60"/>
      <c r="P21" s="60"/>
      <c r="Q21" s="60"/>
    </row>
    <row r="22" spans="1:17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>
        <v>7.55</v>
      </c>
      <c r="I22" s="99">
        <f>G22*H22</f>
        <v>2625.89</v>
      </c>
      <c r="J22" s="100"/>
      <c r="K22" s="100"/>
      <c r="L22" s="60"/>
      <c r="M22" s="60"/>
      <c r="N22" s="60"/>
      <c r="O22" s="60"/>
      <c r="P22" s="60"/>
      <c r="Q22" s="60"/>
    </row>
    <row r="23" spans="1:17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100"/>
      <c r="K23" s="100"/>
      <c r="L23" s="60"/>
      <c r="M23" s="60"/>
      <c r="N23" s="60"/>
      <c r="O23" s="60"/>
      <c r="P23" s="60"/>
      <c r="Q23" s="60"/>
    </row>
    <row r="24" spans="1:17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100"/>
      <c r="K24" s="100"/>
      <c r="L24" s="60"/>
      <c r="M24" s="60"/>
      <c r="N24" s="60"/>
      <c r="O24" s="60"/>
      <c r="P24" s="60"/>
      <c r="Q24" s="60"/>
    </row>
    <row r="25" spans="1:17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100"/>
      <c r="K25" s="100"/>
      <c r="L25" s="60"/>
      <c r="M25" s="60"/>
      <c r="N25" s="60"/>
      <c r="O25" s="60"/>
      <c r="P25" s="60"/>
      <c r="Q25" s="60"/>
    </row>
    <row r="26" spans="1:17" ht="18.75" hidden="1">
      <c r="A26" s="92"/>
      <c r="B26" s="95"/>
      <c r="C26" s="95"/>
      <c r="D26" s="95"/>
      <c r="E26" s="95"/>
      <c r="F26" s="95"/>
      <c r="G26" s="95"/>
      <c r="H26" s="95"/>
      <c r="I26" s="95"/>
      <c r="J26" s="100"/>
      <c r="K26" s="100"/>
      <c r="L26" s="60"/>
      <c r="M26" s="60"/>
      <c r="N26" s="60"/>
      <c r="O26" s="60"/>
      <c r="P26" s="60"/>
      <c r="Q26" s="60"/>
    </row>
    <row r="27" spans="1:17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100"/>
      <c r="K27" s="100"/>
      <c r="L27" s="60"/>
      <c r="M27" s="60"/>
      <c r="N27" s="60"/>
      <c r="O27" s="60"/>
      <c r="P27" s="60"/>
      <c r="Q27" s="60"/>
    </row>
    <row r="28" spans="1:17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100"/>
      <c r="K28" s="100"/>
      <c r="L28" s="60"/>
      <c r="M28" s="60"/>
      <c r="N28" s="60"/>
      <c r="O28" s="60"/>
      <c r="P28" s="60"/>
      <c r="Q28" s="60"/>
    </row>
    <row r="29" spans="1:17" ht="18.75" hidden="1">
      <c r="A29" s="92"/>
      <c r="B29" s="95"/>
      <c r="C29" s="95"/>
      <c r="D29" s="95"/>
      <c r="E29" s="95"/>
      <c r="F29" s="95"/>
      <c r="G29" s="95"/>
      <c r="H29" s="95"/>
      <c r="I29" s="95"/>
      <c r="J29" s="100"/>
      <c r="K29" s="100"/>
      <c r="L29" s="60"/>
      <c r="M29" s="60"/>
      <c r="N29" s="60"/>
      <c r="O29" s="60"/>
      <c r="P29" s="60"/>
      <c r="Q29" s="60"/>
    </row>
    <row r="30" spans="1:17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100"/>
      <c r="K30" s="100"/>
      <c r="L30" s="60"/>
      <c r="M30" s="60"/>
      <c r="N30" s="60"/>
      <c r="O30" s="60"/>
      <c r="P30" s="60"/>
      <c r="Q30" s="60"/>
    </row>
    <row r="31" spans="1:17" ht="18.75" hidden="1">
      <c r="A31" s="92"/>
      <c r="B31" s="95"/>
      <c r="C31" s="95"/>
      <c r="D31" s="95"/>
      <c r="E31" s="95"/>
      <c r="F31" s="95"/>
      <c r="G31" s="95"/>
      <c r="H31" s="95"/>
      <c r="I31" s="95"/>
      <c r="J31" s="100"/>
      <c r="K31" s="100"/>
      <c r="L31" s="60"/>
      <c r="M31" s="60"/>
      <c r="N31" s="60"/>
      <c r="O31" s="60"/>
      <c r="P31" s="60"/>
      <c r="Q31" s="60"/>
    </row>
    <row r="32" spans="1:17" ht="18.75" hidden="1">
      <c r="A32" s="92"/>
      <c r="B32" s="95"/>
      <c r="C32" s="95"/>
      <c r="D32" s="95"/>
      <c r="E32" s="95"/>
      <c r="F32" s="95"/>
      <c r="G32" s="95"/>
      <c r="H32" s="95"/>
      <c r="I32" s="95"/>
      <c r="J32" s="100"/>
      <c r="K32" s="100"/>
      <c r="L32" s="60"/>
      <c r="M32" s="60"/>
      <c r="N32" s="60"/>
      <c r="O32" s="60"/>
      <c r="P32" s="60"/>
      <c r="Q32" s="60"/>
    </row>
    <row r="33" spans="1:17" ht="18.75" hidden="1">
      <c r="A33" s="92"/>
      <c r="B33" s="95"/>
      <c r="C33" s="95"/>
      <c r="D33" s="95"/>
      <c r="E33" s="95"/>
      <c r="F33" s="95"/>
      <c r="G33" s="96"/>
      <c r="H33" s="96"/>
      <c r="I33" s="109"/>
      <c r="J33" s="100"/>
      <c r="K33" s="100"/>
      <c r="L33" s="60"/>
      <c r="M33" s="60"/>
      <c r="N33" s="60"/>
      <c r="O33" s="60"/>
      <c r="P33" s="60"/>
      <c r="Q33" s="60"/>
    </row>
    <row r="34" spans="1:17" ht="18.75" hidden="1">
      <c r="A34" s="92"/>
      <c r="B34" s="95"/>
      <c r="C34" s="95"/>
      <c r="D34" s="95"/>
      <c r="E34" s="95"/>
      <c r="F34" s="95"/>
      <c r="G34" s="95"/>
      <c r="H34" s="95" t="s">
        <v>32</v>
      </c>
      <c r="I34" s="110">
        <f>SUM(I17:I33)</f>
        <v>2625.89</v>
      </c>
      <c r="J34" s="100"/>
      <c r="K34" s="100"/>
      <c r="L34" s="60"/>
      <c r="M34" s="60"/>
      <c r="N34" s="60"/>
      <c r="O34" s="60"/>
      <c r="P34" s="60"/>
      <c r="Q34" s="60"/>
    </row>
    <row r="35" spans="1:11" ht="15">
      <c r="A35" s="670" t="s">
        <v>388</v>
      </c>
      <c r="B35" s="670"/>
      <c r="C35" s="670"/>
      <c r="D35" s="670"/>
      <c r="E35" s="670"/>
      <c r="F35" s="670"/>
      <c r="G35" s="670"/>
      <c r="H35" s="670"/>
      <c r="I35" s="670"/>
      <c r="J35" s="670"/>
      <c r="K35" s="670"/>
    </row>
    <row r="36" spans="1:11" ht="15">
      <c r="A36" s="670"/>
      <c r="B36" s="670"/>
      <c r="C36" s="670"/>
      <c r="D36" s="670"/>
      <c r="E36" s="670"/>
      <c r="F36" s="670"/>
      <c r="G36" s="670"/>
      <c r="H36" s="670"/>
      <c r="I36" s="670"/>
      <c r="J36" s="670"/>
      <c r="K36" s="670"/>
    </row>
    <row r="37" spans="1:11" ht="18.75" hidden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8.75" hidden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18.75">
      <c r="A39" s="64"/>
      <c r="B39" s="65"/>
      <c r="C39" s="65"/>
      <c r="D39" s="65"/>
      <c r="E39" s="65"/>
      <c r="F39" s="65"/>
      <c r="G39" s="65"/>
      <c r="H39" s="64"/>
      <c r="I39" s="64"/>
      <c r="J39" s="92"/>
      <c r="K39" s="92"/>
    </row>
    <row r="40" spans="1:11" ht="18.75">
      <c r="A40" s="64"/>
      <c r="B40" s="64" t="s">
        <v>389</v>
      </c>
      <c r="C40" s="65"/>
      <c r="D40" s="65"/>
      <c r="E40" s="65"/>
      <c r="F40" s="65"/>
      <c r="G40" s="64"/>
      <c r="H40" s="65"/>
      <c r="I40" s="64"/>
      <c r="J40" s="92"/>
      <c r="K40" s="92"/>
    </row>
    <row r="41" spans="1:11" ht="18.75">
      <c r="A41" s="64"/>
      <c r="B41" s="65" t="s">
        <v>390</v>
      </c>
      <c r="C41" s="64" t="s">
        <v>391</v>
      </c>
      <c r="D41" s="64"/>
      <c r="E41" s="64"/>
      <c r="F41" s="65"/>
      <c r="G41" s="64"/>
      <c r="H41" s="65"/>
      <c r="I41" s="64"/>
      <c r="J41" s="92"/>
      <c r="K41" s="92"/>
    </row>
    <row r="42" spans="1:11" ht="18.75">
      <c r="A42" s="64"/>
      <c r="B42" s="65" t="s">
        <v>392</v>
      </c>
      <c r="C42" s="66">
        <v>5171.2</v>
      </c>
      <c r="D42" s="64" t="s">
        <v>393</v>
      </c>
      <c r="E42" s="64"/>
      <c r="F42" s="65"/>
      <c r="G42" s="64"/>
      <c r="H42" s="65"/>
      <c r="I42" s="64"/>
      <c r="J42" s="92"/>
      <c r="K42" s="92"/>
    </row>
    <row r="43" spans="1:11" ht="18" customHeight="1">
      <c r="A43" s="64"/>
      <c r="B43" s="65" t="s">
        <v>394</v>
      </c>
      <c r="C43" s="67" t="s">
        <v>434</v>
      </c>
      <c r="D43" s="64" t="s">
        <v>396</v>
      </c>
      <c r="E43" s="64"/>
      <c r="F43" s="64"/>
      <c r="G43" s="65"/>
      <c r="H43" s="65"/>
      <c r="I43" s="64"/>
      <c r="J43" s="92"/>
      <c r="K43" s="92"/>
    </row>
    <row r="44" spans="1:11" ht="18" customHeight="1">
      <c r="A44" s="64"/>
      <c r="B44" s="65"/>
      <c r="C44" s="67"/>
      <c r="D44" s="64"/>
      <c r="E44" s="64"/>
      <c r="F44" s="64"/>
      <c r="G44" s="65"/>
      <c r="H44" s="65"/>
      <c r="I44" s="64"/>
      <c r="J44" s="92"/>
      <c r="K44" s="92"/>
    </row>
    <row r="45" spans="1:12" ht="60" customHeight="1">
      <c r="A45" s="64"/>
      <c r="B45" s="65"/>
      <c r="C45" s="67"/>
      <c r="D45" s="64"/>
      <c r="E45" s="64"/>
      <c r="F45" s="64"/>
      <c r="G45" s="111" t="s">
        <v>397</v>
      </c>
      <c r="H45" s="112" t="s">
        <v>2</v>
      </c>
      <c r="I45" s="112" t="s">
        <v>3</v>
      </c>
      <c r="J45" s="113" t="s">
        <v>398</v>
      </c>
      <c r="K45" s="83" t="s">
        <v>399</v>
      </c>
      <c r="L45" s="68" t="s">
        <v>400</v>
      </c>
    </row>
    <row r="46" spans="1:17" s="61" customFormat="1" ht="12.75" customHeight="1">
      <c r="A46" s="62"/>
      <c r="B46" s="139"/>
      <c r="C46" s="140"/>
      <c r="D46" s="62"/>
      <c r="E46" s="62"/>
      <c r="F46" s="62"/>
      <c r="G46" s="138" t="s">
        <v>53</v>
      </c>
      <c r="H46" s="138" t="s">
        <v>53</v>
      </c>
      <c r="I46" s="138" t="s">
        <v>53</v>
      </c>
      <c r="J46" s="138" t="s">
        <v>53</v>
      </c>
      <c r="K46" s="138" t="s">
        <v>53</v>
      </c>
      <c r="L46" s="141"/>
      <c r="N46" s="142" t="s">
        <v>401</v>
      </c>
      <c r="O46" s="142"/>
      <c r="P46" s="142" t="s">
        <v>402</v>
      </c>
      <c r="Q46" s="142" t="s">
        <v>403</v>
      </c>
    </row>
    <row r="47" spans="1:17" ht="33" customHeight="1">
      <c r="A47" s="64"/>
      <c r="B47" s="671" t="s">
        <v>404</v>
      </c>
      <c r="C47" s="671"/>
      <c r="D47" s="671"/>
      <c r="E47" s="671"/>
      <c r="F47" s="671"/>
      <c r="G47" s="114">
        <f>G49+G50</f>
        <v>14.11</v>
      </c>
      <c r="H47" s="115">
        <f>H49+H50</f>
        <v>72965.63</v>
      </c>
      <c r="I47" s="115">
        <f>N47+P47</f>
        <v>79820.13999999998</v>
      </c>
      <c r="J47" s="116">
        <f>J50+J49</f>
        <v>48971.265999999996</v>
      </c>
      <c r="K47" s="116">
        <f>I47-J47</f>
        <v>30848.87399999999</v>
      </c>
      <c r="L47" s="70">
        <f>L49+L50</f>
        <v>-6854.509999999984</v>
      </c>
      <c r="N47" s="69">
        <v>61.32</v>
      </c>
      <c r="O47" s="69"/>
      <c r="P47" s="71">
        <v>79758.81999999998</v>
      </c>
      <c r="Q47" s="69">
        <v>7255.839999999999</v>
      </c>
    </row>
    <row r="48" spans="1:12" ht="18" customHeight="1">
      <c r="A48" s="64"/>
      <c r="B48" s="672" t="s">
        <v>405</v>
      </c>
      <c r="C48" s="673"/>
      <c r="D48" s="673"/>
      <c r="E48" s="673"/>
      <c r="F48" s="674"/>
      <c r="G48" s="117"/>
      <c r="H48" s="118"/>
      <c r="I48" s="118"/>
      <c r="J48" s="95"/>
      <c r="K48" s="95"/>
      <c r="L48" s="72"/>
    </row>
    <row r="49" spans="1:12" ht="18" customHeight="1">
      <c r="A49" s="64"/>
      <c r="B49" s="675" t="s">
        <v>12</v>
      </c>
      <c r="C49" s="675"/>
      <c r="D49" s="675"/>
      <c r="E49" s="675"/>
      <c r="F49" s="675"/>
      <c r="G49" s="117">
        <f>G59</f>
        <v>9.47</v>
      </c>
      <c r="H49" s="118">
        <f>ROUND(G49*C42,2)</f>
        <v>48971.26</v>
      </c>
      <c r="I49" s="118">
        <f>H49</f>
        <v>48971.26</v>
      </c>
      <c r="J49" s="118">
        <f>H59</f>
        <v>48971.265999999996</v>
      </c>
      <c r="K49" s="118">
        <f>I49-J49</f>
        <v>-0.005999999993946403</v>
      </c>
      <c r="L49" s="72">
        <f>H49-I49</f>
        <v>0</v>
      </c>
    </row>
    <row r="50" spans="1:24" ht="18" customHeight="1">
      <c r="A50" s="64"/>
      <c r="B50" s="675" t="s">
        <v>65</v>
      </c>
      <c r="C50" s="675"/>
      <c r="D50" s="675"/>
      <c r="E50" s="675"/>
      <c r="F50" s="675"/>
      <c r="G50" s="117">
        <v>4.64</v>
      </c>
      <c r="H50" s="118">
        <f>ROUND(G50*C42,2)</f>
        <v>23994.37</v>
      </c>
      <c r="I50" s="118">
        <f>I47-I49</f>
        <v>30848.879999999983</v>
      </c>
      <c r="J50" s="118">
        <f>H67</f>
        <v>0</v>
      </c>
      <c r="K50" s="118">
        <f>I50-J50</f>
        <v>30848.879999999983</v>
      </c>
      <c r="L50" s="72">
        <f>H50-I50</f>
        <v>-6854.509999999984</v>
      </c>
      <c r="X50" s="63">
        <v>1661362.54</v>
      </c>
    </row>
    <row r="51" spans="1:24" ht="6.75" customHeight="1">
      <c r="A51" s="64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72">
        <f>G54-H54</f>
        <v>165.57000000000062</v>
      </c>
      <c r="X51" s="63">
        <v>1998804.81</v>
      </c>
    </row>
    <row r="52" spans="1:24" ht="12" customHeight="1">
      <c r="A52" s="92"/>
      <c r="B52" s="65"/>
      <c r="C52" s="67"/>
      <c r="D52" s="64"/>
      <c r="E52" s="64"/>
      <c r="F52" s="64"/>
      <c r="G52" s="65"/>
      <c r="H52" s="65"/>
      <c r="I52" s="64"/>
      <c r="J52" s="92"/>
      <c r="K52" s="92"/>
      <c r="X52" s="63">
        <f>X50-X51</f>
        <v>-337442.27</v>
      </c>
    </row>
    <row r="53" spans="1:24" ht="18" customHeight="1">
      <c r="A53" s="92"/>
      <c r="F53" s="148" t="s">
        <v>438</v>
      </c>
      <c r="G53" s="148" t="s">
        <v>2</v>
      </c>
      <c r="H53" s="148" t="s">
        <v>3</v>
      </c>
      <c r="I53" s="148" t="s">
        <v>439</v>
      </c>
      <c r="J53" s="148" t="s">
        <v>440</v>
      </c>
      <c r="K53" s="120"/>
      <c r="X53" s="63"/>
    </row>
    <row r="54" spans="1:24" s="146" customFormat="1" ht="18" customHeight="1">
      <c r="A54" s="145"/>
      <c r="B54" s="706" t="s">
        <v>437</v>
      </c>
      <c r="C54" s="707"/>
      <c r="D54" s="707"/>
      <c r="E54" s="707"/>
      <c r="F54" s="149">
        <v>11457.67</v>
      </c>
      <c r="G54" s="150">
        <v>7421.41</v>
      </c>
      <c r="H54" s="150">
        <f>Q47</f>
        <v>7255.839999999999</v>
      </c>
      <c r="I54" s="150">
        <f>G54+F54-H54</f>
        <v>11623.240000000002</v>
      </c>
      <c r="J54" s="148">
        <v>0</v>
      </c>
      <c r="K54" s="120"/>
      <c r="X54" s="147"/>
    </row>
    <row r="55" spans="1:24" ht="51.75" customHeight="1">
      <c r="A55" s="92"/>
      <c r="B55" s="65"/>
      <c r="C55" s="67"/>
      <c r="D55" s="64"/>
      <c r="E55" s="64"/>
      <c r="F55" s="64"/>
      <c r="G55" s="65"/>
      <c r="H55" s="65"/>
      <c r="I55" s="64"/>
      <c r="J55" s="92"/>
      <c r="K55" s="92"/>
      <c r="X55" s="63"/>
    </row>
    <row r="56" spans="1:11" ht="18.75">
      <c r="A56" s="64"/>
      <c r="B56" s="73"/>
      <c r="C56" s="74"/>
      <c r="D56" s="75"/>
      <c r="E56" s="75"/>
      <c r="F56" s="75"/>
      <c r="G56" s="76" t="s">
        <v>397</v>
      </c>
      <c r="H56" s="76" t="s">
        <v>407</v>
      </c>
      <c r="I56" s="64"/>
      <c r="J56" s="92"/>
      <c r="K56" s="92"/>
    </row>
    <row r="57" spans="1:9" s="61" customFormat="1" ht="11.25" customHeight="1">
      <c r="A57" s="77"/>
      <c r="B57" s="135"/>
      <c r="C57" s="136"/>
      <c r="D57" s="137"/>
      <c r="E57" s="137"/>
      <c r="F57" s="137"/>
      <c r="G57" s="138" t="s">
        <v>53</v>
      </c>
      <c r="H57" s="138" t="s">
        <v>53</v>
      </c>
      <c r="I57" s="62"/>
    </row>
    <row r="58" spans="1:11" ht="39.75" customHeight="1">
      <c r="A58" s="78" t="s">
        <v>408</v>
      </c>
      <c r="B58" s="676" t="s">
        <v>436</v>
      </c>
      <c r="C58" s="677"/>
      <c r="D58" s="677"/>
      <c r="E58" s="677"/>
      <c r="F58" s="677"/>
      <c r="G58" s="95"/>
      <c r="H58" s="79">
        <f>H59+H67</f>
        <v>48971.265999999996</v>
      </c>
      <c r="I58" s="64"/>
      <c r="J58" s="92"/>
      <c r="K58" s="92"/>
    </row>
    <row r="59" spans="1:11" ht="18.75">
      <c r="A59" s="80" t="s">
        <v>410</v>
      </c>
      <c r="B59" s="678" t="s">
        <v>411</v>
      </c>
      <c r="C59" s="679"/>
      <c r="D59" s="679"/>
      <c r="E59" s="679"/>
      <c r="F59" s="680"/>
      <c r="G59" s="81">
        <f>G61+G62+G64+G66+G60</f>
        <v>9.47</v>
      </c>
      <c r="H59" s="81">
        <f>H61+H62+H64+H66+H60</f>
        <v>48971.265999999996</v>
      </c>
      <c r="I59" s="64"/>
      <c r="J59" s="92"/>
      <c r="K59" s="121"/>
    </row>
    <row r="60" spans="1:11" ht="18.75">
      <c r="A60" s="122" t="s">
        <v>412</v>
      </c>
      <c r="B60" s="681" t="s">
        <v>413</v>
      </c>
      <c r="C60" s="679"/>
      <c r="D60" s="679"/>
      <c r="E60" s="679"/>
      <c r="F60" s="680"/>
      <c r="G60" s="123">
        <v>1.87</v>
      </c>
      <c r="H60" s="81">
        <f>ROUND(G60*C42,2)</f>
        <v>9670.14</v>
      </c>
      <c r="I60" s="64"/>
      <c r="J60" s="92"/>
      <c r="K60" s="121"/>
    </row>
    <row r="61" spans="1:11" ht="45" customHeight="1">
      <c r="A61" s="122" t="s">
        <v>414</v>
      </c>
      <c r="B61" s="682" t="s">
        <v>415</v>
      </c>
      <c r="C61" s="683"/>
      <c r="D61" s="683"/>
      <c r="E61" s="683"/>
      <c r="F61" s="683"/>
      <c r="G61" s="83">
        <v>2.2</v>
      </c>
      <c r="H61" s="81">
        <f>ROUND(G61*C42,2)</f>
        <v>11376.64</v>
      </c>
      <c r="I61" s="64"/>
      <c r="J61" s="92"/>
      <c r="K61" s="121"/>
    </row>
    <row r="62" spans="1:11" ht="18.75">
      <c r="A62" s="675" t="s">
        <v>416</v>
      </c>
      <c r="B62" s="684" t="s">
        <v>417</v>
      </c>
      <c r="C62" s="685"/>
      <c r="D62" s="685"/>
      <c r="E62" s="685"/>
      <c r="F62" s="685"/>
      <c r="G62" s="686">
        <v>1.58</v>
      </c>
      <c r="H62" s="687">
        <f>ROUND(G62*C42,2)</f>
        <v>8170.5</v>
      </c>
      <c r="I62" s="64"/>
      <c r="J62" s="92"/>
      <c r="K62" s="92"/>
    </row>
    <row r="63" spans="1:11" ht="18.75" customHeight="1">
      <c r="A63" s="675"/>
      <c r="B63" s="685"/>
      <c r="C63" s="685"/>
      <c r="D63" s="685"/>
      <c r="E63" s="685"/>
      <c r="F63" s="685"/>
      <c r="G63" s="686"/>
      <c r="H63" s="687"/>
      <c r="I63" s="64"/>
      <c r="J63" s="92"/>
      <c r="K63" s="92"/>
    </row>
    <row r="64" spans="1:11" ht="21" customHeight="1">
      <c r="A64" s="675" t="s">
        <v>418</v>
      </c>
      <c r="B64" s="684" t="s">
        <v>419</v>
      </c>
      <c r="C64" s="685"/>
      <c r="D64" s="685"/>
      <c r="E64" s="685"/>
      <c r="F64" s="685"/>
      <c r="G64" s="686">
        <v>1.28</v>
      </c>
      <c r="H64" s="687">
        <f>G64*C42</f>
        <v>6619.1359999999995</v>
      </c>
      <c r="I64" s="64"/>
      <c r="J64" s="92"/>
      <c r="K64" s="92"/>
    </row>
    <row r="65" spans="1:11" ht="18.75">
      <c r="A65" s="675"/>
      <c r="B65" s="685"/>
      <c r="C65" s="685"/>
      <c r="D65" s="685"/>
      <c r="E65" s="685"/>
      <c r="F65" s="685"/>
      <c r="G65" s="686"/>
      <c r="H65" s="687"/>
      <c r="I65" s="64"/>
      <c r="J65" s="92"/>
      <c r="K65" s="92"/>
    </row>
    <row r="66" spans="1:11" ht="18.75">
      <c r="A66" s="122" t="s">
        <v>420</v>
      </c>
      <c r="B66" s="685" t="s">
        <v>421</v>
      </c>
      <c r="C66" s="685"/>
      <c r="D66" s="685"/>
      <c r="E66" s="685"/>
      <c r="F66" s="685"/>
      <c r="G66" s="76">
        <v>2.54</v>
      </c>
      <c r="H66" s="125">
        <f>ROUND(G66*C42,2)</f>
        <v>13134.85</v>
      </c>
      <c r="I66" s="64"/>
      <c r="J66" s="92"/>
      <c r="K66" s="92"/>
    </row>
    <row r="67" spans="1:11" ht="18.75">
      <c r="A67" s="79" t="s">
        <v>422</v>
      </c>
      <c r="B67" s="688" t="s">
        <v>423</v>
      </c>
      <c r="C67" s="689"/>
      <c r="D67" s="689"/>
      <c r="E67" s="689"/>
      <c r="F67" s="689"/>
      <c r="G67" s="79"/>
      <c r="H67" s="79">
        <f>H68+H69+H70+H71+H72+H73</f>
        <v>0</v>
      </c>
      <c r="I67" s="64"/>
      <c r="J67" s="92"/>
      <c r="K67" s="92"/>
    </row>
    <row r="68" spans="1:11" ht="18.75">
      <c r="A68" s="126"/>
      <c r="B68" s="690" t="s">
        <v>424</v>
      </c>
      <c r="C68" s="683"/>
      <c r="D68" s="683"/>
      <c r="E68" s="683"/>
      <c r="F68" s="683"/>
      <c r="G68" s="127"/>
      <c r="H68" s="127"/>
      <c r="I68" s="64"/>
      <c r="J68" s="92"/>
      <c r="K68" s="92"/>
    </row>
    <row r="69" spans="1:11" ht="18.75">
      <c r="A69" s="126"/>
      <c r="B69" s="690" t="s">
        <v>425</v>
      </c>
      <c r="C69" s="683"/>
      <c r="D69" s="683"/>
      <c r="E69" s="683"/>
      <c r="F69" s="683"/>
      <c r="G69" s="125"/>
      <c r="H69" s="125"/>
      <c r="I69" s="64"/>
      <c r="J69" s="92"/>
      <c r="K69" s="92"/>
    </row>
    <row r="70" spans="1:11" ht="18.75">
      <c r="A70" s="126"/>
      <c r="B70" s="691" t="s">
        <v>435</v>
      </c>
      <c r="C70" s="692"/>
      <c r="D70" s="692"/>
      <c r="E70" s="692"/>
      <c r="F70" s="693"/>
      <c r="G70" s="125"/>
      <c r="H70" s="128"/>
      <c r="I70" s="64"/>
      <c r="J70" s="92"/>
      <c r="K70" s="92"/>
    </row>
    <row r="71" spans="1:11" ht="18.75" customHeight="1">
      <c r="A71" s="126"/>
      <c r="B71" s="691" t="s">
        <v>435</v>
      </c>
      <c r="C71" s="692"/>
      <c r="D71" s="692"/>
      <c r="E71" s="692"/>
      <c r="F71" s="693"/>
      <c r="G71" s="125"/>
      <c r="H71" s="128"/>
      <c r="I71" s="64"/>
      <c r="J71" s="92"/>
      <c r="K71" s="92"/>
    </row>
    <row r="72" spans="1:11" ht="18.75" customHeight="1">
      <c r="A72" s="126"/>
      <c r="B72" s="691" t="s">
        <v>435</v>
      </c>
      <c r="C72" s="692"/>
      <c r="D72" s="692"/>
      <c r="E72" s="692"/>
      <c r="F72" s="693"/>
      <c r="G72" s="125"/>
      <c r="H72" s="128"/>
      <c r="I72" s="64"/>
      <c r="J72" s="92"/>
      <c r="K72" s="92"/>
    </row>
    <row r="73" spans="1:11" ht="18.75" customHeight="1">
      <c r="A73" s="126"/>
      <c r="B73" s="691" t="s">
        <v>435</v>
      </c>
      <c r="C73" s="692"/>
      <c r="D73" s="692"/>
      <c r="E73" s="692"/>
      <c r="F73" s="693"/>
      <c r="G73" s="125"/>
      <c r="H73" s="128"/>
      <c r="I73" s="64"/>
      <c r="J73" s="92"/>
      <c r="K73" s="92"/>
    </row>
    <row r="74" spans="1:16" ht="18.75">
      <c r="A74" s="126"/>
      <c r="B74" s="129"/>
      <c r="C74" s="130"/>
      <c r="D74" s="130"/>
      <c r="E74" s="130"/>
      <c r="F74" s="130"/>
      <c r="G74" s="131"/>
      <c r="H74" s="64"/>
      <c r="I74" s="64"/>
      <c r="J74" s="92"/>
      <c r="K74" s="92"/>
      <c r="P74" s="60">
        <v>246106.07</v>
      </c>
    </row>
    <row r="75" spans="1:11" ht="18.75">
      <c r="A75" s="126"/>
      <c r="B75" s="129"/>
      <c r="C75" s="130"/>
      <c r="D75" s="130"/>
      <c r="E75" s="130"/>
      <c r="F75" s="130"/>
      <c r="G75" s="131"/>
      <c r="H75" s="64"/>
      <c r="I75" s="64"/>
      <c r="J75" s="92"/>
      <c r="K75" s="92"/>
    </row>
    <row r="76" spans="1:11" ht="18.75">
      <c r="A76" s="126"/>
      <c r="B76" s="129"/>
      <c r="C76" s="130"/>
      <c r="D76" s="130"/>
      <c r="E76" s="130"/>
      <c r="F76" s="130"/>
      <c r="G76" s="131"/>
      <c r="H76" s="64"/>
      <c r="I76" s="64"/>
      <c r="J76" s="92"/>
      <c r="K76" s="92"/>
    </row>
    <row r="77" spans="1:11" ht="18.75">
      <c r="A77" s="126"/>
      <c r="B77" s="129"/>
      <c r="C77" s="130"/>
      <c r="D77" s="130"/>
      <c r="E77" s="130"/>
      <c r="F77" s="130"/>
      <c r="G77" s="131"/>
      <c r="H77" s="64"/>
      <c r="I77" s="64"/>
      <c r="J77" s="92"/>
      <c r="K77" s="92"/>
    </row>
    <row r="78" spans="1:11" ht="18.75">
      <c r="A78" s="126"/>
      <c r="B78" s="129"/>
      <c r="C78" s="130"/>
      <c r="D78" s="130"/>
      <c r="E78" s="130"/>
      <c r="F78" s="130"/>
      <c r="G78" s="694" t="s">
        <v>65</v>
      </c>
      <c r="H78" s="695"/>
      <c r="I78" s="696" t="s">
        <v>406</v>
      </c>
      <c r="J78" s="695"/>
      <c r="K78" s="92"/>
    </row>
    <row r="79" spans="1:10" s="61" customFormat="1" ht="12.75">
      <c r="A79" s="82"/>
      <c r="B79" s="143"/>
      <c r="C79" s="144"/>
      <c r="D79" s="144"/>
      <c r="E79" s="144"/>
      <c r="F79" s="144"/>
      <c r="G79" s="697" t="s">
        <v>53</v>
      </c>
      <c r="H79" s="698"/>
      <c r="I79" s="697" t="s">
        <v>53</v>
      </c>
      <c r="J79" s="698"/>
    </row>
    <row r="80" spans="1:13" s="60" customFormat="1" ht="18.75">
      <c r="A80" s="126"/>
      <c r="B80" s="702" t="s">
        <v>429</v>
      </c>
      <c r="C80" s="689"/>
      <c r="D80" s="689"/>
      <c r="E80" s="689"/>
      <c r="F80" s="703"/>
      <c r="G80" s="686">
        <f>'окт 2013г'!G80:H80</f>
        <v>255107.62400000004</v>
      </c>
      <c r="H80" s="704"/>
      <c r="I80" s="686">
        <f>'окт 2013г'!I80:J80</f>
        <v>109746.84</v>
      </c>
      <c r="J80" s="704"/>
      <c r="K80" s="100"/>
      <c r="L80" s="84" t="s">
        <v>430</v>
      </c>
      <c r="M80" s="84" t="s">
        <v>403</v>
      </c>
    </row>
    <row r="81" spans="1:13" ht="18.75">
      <c r="A81" s="65"/>
      <c r="B81" s="702" t="s">
        <v>431</v>
      </c>
      <c r="C81" s="689"/>
      <c r="D81" s="689"/>
      <c r="E81" s="689"/>
      <c r="F81" s="703"/>
      <c r="G81" s="686">
        <f>G80+I47-H58</f>
        <v>285956.498</v>
      </c>
      <c r="H81" s="704"/>
      <c r="I81" s="705">
        <f>I80+H54</f>
        <v>117002.68</v>
      </c>
      <c r="J81" s="704"/>
      <c r="K81" s="92"/>
      <c r="L81" s="85">
        <f>G81</f>
        <v>285956.498</v>
      </c>
      <c r="M81" s="85">
        <f>I81</f>
        <v>117002.68</v>
      </c>
    </row>
    <row r="82" spans="1:11" ht="18.75">
      <c r="A82" s="64"/>
      <c r="B82" s="64"/>
      <c r="C82" s="64"/>
      <c r="D82" s="64"/>
      <c r="E82" s="64"/>
      <c r="F82" s="64"/>
      <c r="G82" s="132"/>
      <c r="H82" s="132"/>
      <c r="I82" s="64"/>
      <c r="J82" s="92"/>
      <c r="K82" s="92"/>
    </row>
    <row r="83" spans="1:11" ht="18.75">
      <c r="A83" s="64"/>
      <c r="B83" s="92"/>
      <c r="C83" s="92"/>
      <c r="D83" s="92"/>
      <c r="E83" s="92"/>
      <c r="F83" s="92"/>
      <c r="G83" s="133"/>
      <c r="H83" s="134"/>
      <c r="I83" s="64"/>
      <c r="J83" s="92"/>
      <c r="K83" s="92"/>
    </row>
    <row r="84" spans="1:16" ht="18.75">
      <c r="A84" s="64"/>
      <c r="B84" s="92"/>
      <c r="C84" s="92"/>
      <c r="D84" s="92"/>
      <c r="E84" s="92"/>
      <c r="F84" s="92"/>
      <c r="G84" s="64"/>
      <c r="H84" s="132"/>
      <c r="I84" s="64"/>
      <c r="J84" s="92"/>
      <c r="K84" s="92"/>
      <c r="L84" s="699" t="s">
        <v>406</v>
      </c>
      <c r="M84" s="700"/>
      <c r="N84" s="700"/>
      <c r="O84" s="700"/>
      <c r="P84" s="701"/>
    </row>
    <row r="85" spans="1:16" ht="18.75">
      <c r="A85" s="64"/>
      <c r="B85" s="92"/>
      <c r="C85" s="92"/>
      <c r="D85" s="92"/>
      <c r="E85" s="92"/>
      <c r="F85" s="92"/>
      <c r="G85" s="92"/>
      <c r="H85" s="64"/>
      <c r="I85" s="64"/>
      <c r="J85" s="92"/>
      <c r="K85" s="92"/>
      <c r="L85" s="86" t="s">
        <v>386</v>
      </c>
      <c r="M85" s="87" t="s">
        <v>145</v>
      </c>
      <c r="N85" s="86" t="s">
        <v>2</v>
      </c>
      <c r="O85" s="86" t="s">
        <v>3</v>
      </c>
      <c r="P85" s="88" t="s">
        <v>149</v>
      </c>
    </row>
    <row r="86" spans="1:16" ht="9" customHeight="1">
      <c r="A86" s="64"/>
      <c r="B86" s="92"/>
      <c r="C86" s="92"/>
      <c r="D86" s="92"/>
      <c r="E86" s="92"/>
      <c r="F86" s="92"/>
      <c r="G86" s="92"/>
      <c r="H86" s="64"/>
      <c r="I86" s="64"/>
      <c r="J86" s="92"/>
      <c r="K86" s="92"/>
      <c r="L86" s="89" t="s">
        <v>342</v>
      </c>
      <c r="M86" s="90">
        <f>'[2]июнь2013г'!E86</f>
        <v>10503.49</v>
      </c>
      <c r="N86" s="90">
        <f>'[2]июнь2013г'!F86</f>
        <v>7420.2</v>
      </c>
      <c r="O86" s="90">
        <f>'[2]июнь2013г'!H86</f>
        <v>6140.03</v>
      </c>
      <c r="P86" s="90">
        <f>'[2]июнь2013г'!J86</f>
        <v>11783.68</v>
      </c>
    </row>
    <row r="87" spans="1:16" ht="18.75" hidden="1">
      <c r="A87" s="64"/>
      <c r="B87" s="92"/>
      <c r="C87" s="92"/>
      <c r="D87" s="92"/>
      <c r="E87" s="92"/>
      <c r="F87" s="92"/>
      <c r="G87" s="92"/>
      <c r="H87" s="64"/>
      <c r="I87" s="64"/>
      <c r="J87" s="92"/>
      <c r="K87" s="92"/>
      <c r="L87" s="89" t="s">
        <v>346</v>
      </c>
      <c r="M87" s="90">
        <f>'[2]июнь2013г'!E87</f>
        <v>11783.68</v>
      </c>
      <c r="N87" s="90">
        <f>'[2]июнь2013г'!F87</f>
        <v>7420.2</v>
      </c>
      <c r="O87" s="90">
        <f>'[2]июнь2013г'!H87</f>
        <v>6658.44</v>
      </c>
      <c r="P87" s="90">
        <f>'[2]июнь2013г'!J87</f>
        <v>12545.42</v>
      </c>
    </row>
    <row r="88" spans="1:16" ht="18.75">
      <c r="A88" s="64"/>
      <c r="B88" s="92"/>
      <c r="C88" s="92"/>
      <c r="D88" s="92"/>
      <c r="E88" s="92"/>
      <c r="F88" s="92"/>
      <c r="G88" s="92"/>
      <c r="H88" s="64"/>
      <c r="I88" s="64"/>
      <c r="J88" s="92"/>
      <c r="K88" s="92"/>
      <c r="L88" s="89" t="s">
        <v>432</v>
      </c>
      <c r="M88" s="90">
        <f>'[2]июнь2013г'!E88</f>
        <v>12545.42</v>
      </c>
      <c r="N88" s="90">
        <f>'[2]июнь2013г'!F88</f>
        <v>7420.2</v>
      </c>
      <c r="O88" s="90">
        <f>'[2]июнь2013г'!H88</f>
        <v>7663.8</v>
      </c>
      <c r="P88" s="90">
        <f>'[2]июнь2013г'!J88</f>
        <v>12301.82</v>
      </c>
    </row>
    <row r="89" spans="1:16" ht="8.25" customHeight="1">
      <c r="A89" s="64"/>
      <c r="B89" s="92"/>
      <c r="C89" s="92"/>
      <c r="D89" s="92"/>
      <c r="E89" s="92"/>
      <c r="F89" s="92"/>
      <c r="G89" s="92"/>
      <c r="H89" s="64"/>
      <c r="I89" s="64"/>
      <c r="J89" s="92"/>
      <c r="K89" s="92"/>
      <c r="L89" s="89" t="s">
        <v>356</v>
      </c>
      <c r="M89" s="90">
        <f>'[2]июнь2013г'!E89</f>
        <v>12301.82</v>
      </c>
      <c r="N89" s="90">
        <f>'[2]июнь2013г'!F89</f>
        <v>7422.46</v>
      </c>
      <c r="O89" s="90">
        <f>'[2]июнь2013г'!H89</f>
        <v>6637.77</v>
      </c>
      <c r="P89" s="90">
        <f>'[2]июнь2013г'!J89</f>
        <v>13086.51</v>
      </c>
    </row>
    <row r="90" spans="1:16" ht="14.25" customHeight="1" hidden="1">
      <c r="A90" s="64"/>
      <c r="B90" s="92"/>
      <c r="C90" s="92"/>
      <c r="D90" s="92"/>
      <c r="E90" s="92"/>
      <c r="F90" s="92"/>
      <c r="G90" s="92"/>
      <c r="H90" s="64"/>
      <c r="I90" s="64"/>
      <c r="J90" s="92"/>
      <c r="K90" s="92"/>
      <c r="L90" s="89" t="s">
        <v>361</v>
      </c>
      <c r="M90" s="90">
        <f>'[2]июнь2013г'!E90</f>
        <v>13086.51</v>
      </c>
      <c r="N90" s="90">
        <f>'[2]июнь2013г'!F90</f>
        <v>7422.45</v>
      </c>
      <c r="O90" s="90">
        <f>'[2]июнь2013г'!H90</f>
        <v>6712.14</v>
      </c>
      <c r="P90" s="90">
        <f>'[2]июнь2013г'!J90</f>
        <v>13796.82</v>
      </c>
    </row>
    <row r="91" spans="1:16" ht="18.75" hidden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1" t="s">
        <v>363</v>
      </c>
      <c r="M91" s="90">
        <f>'[2]июнь2013г'!E91</f>
        <v>13796.82</v>
      </c>
      <c r="N91" s="90">
        <f>'[2]июнь2013г'!F91</f>
        <v>7422.46</v>
      </c>
      <c r="O91" s="90">
        <f>'[2]июнь2013г'!H91</f>
        <v>7245.9</v>
      </c>
      <c r="P91" s="90">
        <f>'[2]июнь2013г'!J91</f>
        <v>13973.38</v>
      </c>
    </row>
    <row r="92" spans="1:16" ht="18.75" hidden="1">
      <c r="A92" s="92"/>
      <c r="B92" s="92"/>
      <c r="C92" s="126"/>
      <c r="D92" s="92"/>
      <c r="E92" s="92"/>
      <c r="F92" s="92"/>
      <c r="G92" s="92"/>
      <c r="H92" s="92"/>
      <c r="I92" s="92"/>
      <c r="J92" s="92"/>
      <c r="K92" s="92"/>
      <c r="L92" s="89" t="s">
        <v>371</v>
      </c>
      <c r="M92" s="72">
        <f>P91</f>
        <v>13973.38</v>
      </c>
      <c r="N92" s="59">
        <v>7422.4400000000005</v>
      </c>
      <c r="O92" s="59">
        <v>6722.66</v>
      </c>
      <c r="P92" s="72">
        <f>M92+N92-O92</f>
        <v>14673.16</v>
      </c>
    </row>
    <row r="93" spans="1:11" ht="18.75" hidden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</row>
    <row r="94" spans="1:11" ht="18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</row>
    <row r="95" spans="1:11" ht="18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1:6" s="92" customFormat="1" ht="18.75">
      <c r="A96" s="92" t="s">
        <v>74</v>
      </c>
      <c r="F96" s="92" t="s">
        <v>73</v>
      </c>
    </row>
    <row r="168" ht="15">
      <c r="H168" s="58" t="s">
        <v>433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8">
    <mergeCell ref="L84:P84"/>
    <mergeCell ref="B80:F80"/>
    <mergeCell ref="G80:H80"/>
    <mergeCell ref="I80:J80"/>
    <mergeCell ref="B81:F81"/>
    <mergeCell ref="G81:H81"/>
    <mergeCell ref="I81:J81"/>
    <mergeCell ref="B72:F72"/>
    <mergeCell ref="B73:F73"/>
    <mergeCell ref="G78:H78"/>
    <mergeCell ref="I78:J78"/>
    <mergeCell ref="G79:H79"/>
    <mergeCell ref="I79:J79"/>
    <mergeCell ref="B66:F66"/>
    <mergeCell ref="B67:F67"/>
    <mergeCell ref="B68:F68"/>
    <mergeCell ref="B69:F69"/>
    <mergeCell ref="B70:F70"/>
    <mergeCell ref="B71:F71"/>
    <mergeCell ref="G62:G63"/>
    <mergeCell ref="H62:H63"/>
    <mergeCell ref="A64:A65"/>
    <mergeCell ref="B64:F65"/>
    <mergeCell ref="G64:G65"/>
    <mergeCell ref="H64:H65"/>
    <mergeCell ref="B58:F58"/>
    <mergeCell ref="B59:F59"/>
    <mergeCell ref="B60:F60"/>
    <mergeCell ref="B61:F61"/>
    <mergeCell ref="A62:A63"/>
    <mergeCell ref="B62:F63"/>
    <mergeCell ref="B54:E54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X168"/>
  <sheetViews>
    <sheetView view="pageBreakPreview" zoomScale="80" zoomScaleSheetLayoutView="80" zoomScalePageLayoutView="0" workbookViewId="0" topLeftCell="A45">
      <selection activeCell="G80" activeCellId="2" sqref="K47 J54 G80:H80"/>
    </sheetView>
  </sheetViews>
  <sheetFormatPr defaultColWidth="9.140625" defaultRowHeight="15" outlineLevelCol="1"/>
  <cols>
    <col min="1" max="1" width="9.8515625" style="61" bestFit="1" customWidth="1"/>
    <col min="2" max="2" width="12.140625" style="58" customWidth="1"/>
    <col min="3" max="3" width="9.57421875" style="58" customWidth="1"/>
    <col min="4" max="4" width="10.57421875" style="58" customWidth="1"/>
    <col min="5" max="5" width="5.57421875" style="58" customWidth="1"/>
    <col min="6" max="7" width="12.140625" style="58" customWidth="1"/>
    <col min="8" max="8" width="13.140625" style="58" customWidth="1"/>
    <col min="9" max="9" width="13.421875" style="58" customWidth="1"/>
    <col min="10" max="10" width="14.00390625" style="58" customWidth="1"/>
    <col min="11" max="11" width="19.00390625" style="58" customWidth="1"/>
    <col min="12" max="12" width="13.421875" style="58" hidden="1" customWidth="1" outlineLevel="1"/>
    <col min="13" max="13" width="19.00390625" style="58" hidden="1" customWidth="1" outlineLevel="1"/>
    <col min="14" max="15" width="7.421875" style="58" hidden="1" customWidth="1" outlineLevel="1"/>
    <col min="16" max="16" width="9.28125" style="58" hidden="1" customWidth="1" outlineLevel="1"/>
    <col min="17" max="17" width="9.421875" style="58" hidden="1" customWidth="1" outlineLevel="1"/>
    <col min="18" max="23" width="9.140625" style="58" hidden="1" customWidth="1" outlineLevel="1"/>
    <col min="24" max="24" width="12.421875" style="58" hidden="1" customWidth="1" outlineLevel="1"/>
    <col min="25" max="35" width="9.140625" style="58" hidden="1" customWidth="1" outlineLevel="1"/>
    <col min="36" max="36" width="9.140625" style="58" customWidth="1" collapsed="1"/>
    <col min="37" max="16384" width="9.140625" style="58" customWidth="1"/>
  </cols>
  <sheetData>
    <row r="1" spans="1:11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2"/>
      <c r="J2" s="92"/>
      <c r="K2" s="92"/>
    </row>
    <row r="3" spans="1:11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 t="s">
        <v>5</v>
      </c>
      <c r="I6" s="96" t="s">
        <v>6</v>
      </c>
      <c r="J6" s="96"/>
      <c r="K6" s="97"/>
    </row>
    <row r="7" spans="1:11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 t="s">
        <v>9</v>
      </c>
      <c r="I7" s="96" t="s">
        <v>10</v>
      </c>
      <c r="J7" s="96"/>
      <c r="K7" s="97"/>
    </row>
    <row r="8" spans="1:11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8">
        <v>0</v>
      </c>
      <c r="I8" s="99">
        <v>48.28</v>
      </c>
      <c r="J8" s="95"/>
      <c r="K8" s="100"/>
    </row>
    <row r="9" spans="1:11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8">
        <v>2795.32</v>
      </c>
      <c r="I9" s="99">
        <v>5702.29</v>
      </c>
      <c r="J9" s="95"/>
      <c r="K9" s="100"/>
    </row>
    <row r="10" spans="1:11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8">
        <f>SUM(H8:H9)</f>
        <v>2795.32</v>
      </c>
      <c r="I10" s="95"/>
      <c r="J10" s="95"/>
      <c r="K10" s="100"/>
    </row>
    <row r="11" spans="1:11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7" ht="18.75" hidden="1">
      <c r="A14" s="92"/>
      <c r="B14" s="101" t="s">
        <v>386</v>
      </c>
      <c r="C14" s="666" t="s">
        <v>15</v>
      </c>
      <c r="D14" s="667"/>
      <c r="E14" s="154"/>
      <c r="F14" s="96"/>
      <c r="G14" s="96"/>
      <c r="H14" s="96"/>
      <c r="I14" s="96" t="s">
        <v>21</v>
      </c>
      <c r="J14" s="100"/>
      <c r="K14" s="100"/>
      <c r="L14" s="60"/>
      <c r="M14" s="60"/>
      <c r="N14" s="60"/>
      <c r="O14" s="60"/>
      <c r="P14" s="60"/>
      <c r="Q14" s="60"/>
    </row>
    <row r="15" spans="1:17" ht="14.25" customHeight="1" hidden="1">
      <c r="A15" s="92"/>
      <c r="B15" s="103"/>
      <c r="C15" s="668"/>
      <c r="D15" s="669"/>
      <c r="E15" s="155"/>
      <c r="F15" s="96"/>
      <c r="G15" s="96"/>
      <c r="H15" s="96" t="s">
        <v>311</v>
      </c>
      <c r="I15" s="96"/>
      <c r="J15" s="100"/>
      <c r="K15" s="100"/>
      <c r="L15" s="60"/>
      <c r="M15" s="60"/>
      <c r="N15" s="60"/>
      <c r="O15" s="60"/>
      <c r="P15" s="60"/>
      <c r="Q15" s="60"/>
    </row>
    <row r="16" spans="1:17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100"/>
      <c r="K16" s="100"/>
      <c r="L16" s="60"/>
      <c r="M16" s="60"/>
      <c r="N16" s="60"/>
      <c r="O16" s="60"/>
      <c r="P16" s="60"/>
      <c r="Q16" s="60"/>
    </row>
    <row r="17" spans="1:17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100"/>
      <c r="K17" s="100"/>
      <c r="L17" s="60"/>
      <c r="M17" s="60"/>
      <c r="N17" s="60"/>
      <c r="O17" s="60"/>
      <c r="P17" s="60"/>
      <c r="Q17" s="60"/>
    </row>
    <row r="18" spans="1:17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100"/>
      <c r="K18" s="100"/>
      <c r="L18" s="60"/>
      <c r="M18" s="60"/>
      <c r="N18" s="60"/>
      <c r="O18" s="60"/>
      <c r="P18" s="60"/>
      <c r="Q18" s="60"/>
    </row>
    <row r="19" spans="1:17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100"/>
      <c r="K19" s="100"/>
      <c r="L19" s="60"/>
      <c r="M19" s="60"/>
      <c r="N19" s="60"/>
      <c r="O19" s="60"/>
      <c r="P19" s="60"/>
      <c r="Q19" s="60"/>
    </row>
    <row r="20" spans="1:17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100"/>
      <c r="K20" s="100"/>
      <c r="L20" s="60"/>
      <c r="M20" s="60"/>
      <c r="N20" s="60"/>
      <c r="O20" s="60"/>
      <c r="P20" s="60"/>
      <c r="Q20" s="60"/>
    </row>
    <row r="21" spans="1:17" ht="19.5" hidden="1" thickBot="1">
      <c r="A21" s="92"/>
      <c r="B21" s="95"/>
      <c r="C21" s="95"/>
      <c r="D21" s="95"/>
      <c r="E21" s="95"/>
      <c r="F21" s="95"/>
      <c r="G21" s="106" t="s">
        <v>387</v>
      </c>
      <c r="H21" s="107" t="s">
        <v>310</v>
      </c>
      <c r="I21" s="95"/>
      <c r="J21" s="100"/>
      <c r="K21" s="100"/>
      <c r="L21" s="60"/>
      <c r="M21" s="60"/>
      <c r="N21" s="60"/>
      <c r="O21" s="60"/>
      <c r="P21" s="60"/>
      <c r="Q21" s="60"/>
    </row>
    <row r="22" spans="1:17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>
        <v>7.55</v>
      </c>
      <c r="I22" s="99">
        <f>G22*H22</f>
        <v>2625.89</v>
      </c>
      <c r="J22" s="100"/>
      <c r="K22" s="100"/>
      <c r="L22" s="60"/>
      <c r="M22" s="60"/>
      <c r="N22" s="60"/>
      <c r="O22" s="60"/>
      <c r="P22" s="60"/>
      <c r="Q22" s="60"/>
    </row>
    <row r="23" spans="1:17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100"/>
      <c r="K23" s="100"/>
      <c r="L23" s="60"/>
      <c r="M23" s="60"/>
      <c r="N23" s="60"/>
      <c r="O23" s="60"/>
      <c r="P23" s="60"/>
      <c r="Q23" s="60"/>
    </row>
    <row r="24" spans="1:17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100"/>
      <c r="K24" s="100"/>
      <c r="L24" s="60"/>
      <c r="M24" s="60"/>
      <c r="N24" s="60"/>
      <c r="O24" s="60"/>
      <c r="P24" s="60"/>
      <c r="Q24" s="60"/>
    </row>
    <row r="25" spans="1:17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100"/>
      <c r="K25" s="100"/>
      <c r="L25" s="60"/>
      <c r="M25" s="60"/>
      <c r="N25" s="60"/>
      <c r="O25" s="60"/>
      <c r="P25" s="60"/>
      <c r="Q25" s="60"/>
    </row>
    <row r="26" spans="1:17" ht="18.75" hidden="1">
      <c r="A26" s="92"/>
      <c r="B26" s="95"/>
      <c r="C26" s="95"/>
      <c r="D26" s="95"/>
      <c r="E26" s="95"/>
      <c r="F26" s="95"/>
      <c r="G26" s="95"/>
      <c r="H26" s="95"/>
      <c r="I26" s="95"/>
      <c r="J26" s="100"/>
      <c r="K26" s="100"/>
      <c r="L26" s="60"/>
      <c r="M26" s="60"/>
      <c r="N26" s="60"/>
      <c r="O26" s="60"/>
      <c r="P26" s="60"/>
      <c r="Q26" s="60"/>
    </row>
    <row r="27" spans="1:17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100"/>
      <c r="K27" s="100"/>
      <c r="L27" s="60"/>
      <c r="M27" s="60"/>
      <c r="N27" s="60"/>
      <c r="O27" s="60"/>
      <c r="P27" s="60"/>
      <c r="Q27" s="60"/>
    </row>
    <row r="28" spans="1:17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100"/>
      <c r="K28" s="100"/>
      <c r="L28" s="60"/>
      <c r="M28" s="60"/>
      <c r="N28" s="60"/>
      <c r="O28" s="60"/>
      <c r="P28" s="60"/>
      <c r="Q28" s="60"/>
    </row>
    <row r="29" spans="1:17" ht="18.75" hidden="1">
      <c r="A29" s="92"/>
      <c r="B29" s="95"/>
      <c r="C29" s="95"/>
      <c r="D29" s="95"/>
      <c r="E29" s="95"/>
      <c r="F29" s="95"/>
      <c r="G29" s="95"/>
      <c r="H29" s="95"/>
      <c r="I29" s="95"/>
      <c r="J29" s="100"/>
      <c r="K29" s="100"/>
      <c r="L29" s="60"/>
      <c r="M29" s="60"/>
      <c r="N29" s="60"/>
      <c r="O29" s="60"/>
      <c r="P29" s="60"/>
      <c r="Q29" s="60"/>
    </row>
    <row r="30" spans="1:17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100"/>
      <c r="K30" s="100"/>
      <c r="L30" s="60"/>
      <c r="M30" s="60"/>
      <c r="N30" s="60"/>
      <c r="O30" s="60"/>
      <c r="P30" s="60"/>
      <c r="Q30" s="60"/>
    </row>
    <row r="31" spans="1:17" ht="18.75" hidden="1">
      <c r="A31" s="92"/>
      <c r="B31" s="95"/>
      <c r="C31" s="95"/>
      <c r="D31" s="95"/>
      <c r="E31" s="95"/>
      <c r="F31" s="95"/>
      <c r="G31" s="95"/>
      <c r="H31" s="95"/>
      <c r="I31" s="95"/>
      <c r="J31" s="100"/>
      <c r="K31" s="100"/>
      <c r="L31" s="60"/>
      <c r="M31" s="60"/>
      <c r="N31" s="60"/>
      <c r="O31" s="60"/>
      <c r="P31" s="60"/>
      <c r="Q31" s="60"/>
    </row>
    <row r="32" spans="1:17" ht="18.75" hidden="1">
      <c r="A32" s="92"/>
      <c r="B32" s="95"/>
      <c r="C32" s="95"/>
      <c r="D32" s="95"/>
      <c r="E32" s="95"/>
      <c r="F32" s="95"/>
      <c r="G32" s="95"/>
      <c r="H32" s="95"/>
      <c r="I32" s="95"/>
      <c r="J32" s="100"/>
      <c r="K32" s="100"/>
      <c r="L32" s="60"/>
      <c r="M32" s="60"/>
      <c r="N32" s="60"/>
      <c r="O32" s="60"/>
      <c r="P32" s="60"/>
      <c r="Q32" s="60"/>
    </row>
    <row r="33" spans="1:17" ht="18.75" hidden="1">
      <c r="A33" s="92"/>
      <c r="B33" s="95"/>
      <c r="C33" s="95"/>
      <c r="D33" s="95"/>
      <c r="E33" s="95"/>
      <c r="F33" s="95"/>
      <c r="G33" s="96"/>
      <c r="H33" s="96"/>
      <c r="I33" s="109"/>
      <c r="J33" s="100"/>
      <c r="K33" s="100"/>
      <c r="L33" s="60"/>
      <c r="M33" s="60"/>
      <c r="N33" s="60"/>
      <c r="O33" s="60"/>
      <c r="P33" s="60"/>
      <c r="Q33" s="60"/>
    </row>
    <row r="34" spans="1:17" ht="18.75" hidden="1">
      <c r="A34" s="92"/>
      <c r="B34" s="95"/>
      <c r="C34" s="95"/>
      <c r="D34" s="95"/>
      <c r="E34" s="95"/>
      <c r="F34" s="95"/>
      <c r="G34" s="95"/>
      <c r="H34" s="95" t="s">
        <v>32</v>
      </c>
      <c r="I34" s="110">
        <f>SUM(I17:I33)</f>
        <v>2625.89</v>
      </c>
      <c r="J34" s="100"/>
      <c r="K34" s="100"/>
      <c r="L34" s="60"/>
      <c r="M34" s="60"/>
      <c r="N34" s="60"/>
      <c r="O34" s="60"/>
      <c r="P34" s="60"/>
      <c r="Q34" s="60"/>
    </row>
    <row r="35" spans="1:11" ht="15">
      <c r="A35" s="670" t="s">
        <v>388</v>
      </c>
      <c r="B35" s="670"/>
      <c r="C35" s="670"/>
      <c r="D35" s="670"/>
      <c r="E35" s="670"/>
      <c r="F35" s="670"/>
      <c r="G35" s="670"/>
      <c r="H35" s="670"/>
      <c r="I35" s="670"/>
      <c r="J35" s="670"/>
      <c r="K35" s="670"/>
    </row>
    <row r="36" spans="1:11" ht="15">
      <c r="A36" s="670"/>
      <c r="B36" s="670"/>
      <c r="C36" s="670"/>
      <c r="D36" s="670"/>
      <c r="E36" s="670"/>
      <c r="F36" s="670"/>
      <c r="G36" s="670"/>
      <c r="H36" s="670"/>
      <c r="I36" s="670"/>
      <c r="J36" s="670"/>
      <c r="K36" s="670"/>
    </row>
    <row r="37" spans="1:11" ht="18.75" hidden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8.75" hidden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18.75">
      <c r="A39" s="64"/>
      <c r="B39" s="65"/>
      <c r="C39" s="65"/>
      <c r="D39" s="65"/>
      <c r="E39" s="65"/>
      <c r="F39" s="65"/>
      <c r="G39" s="65"/>
      <c r="H39" s="64"/>
      <c r="I39" s="64"/>
      <c r="J39" s="92"/>
      <c r="K39" s="92"/>
    </row>
    <row r="40" spans="1:11" ht="18.75">
      <c r="A40" s="64"/>
      <c r="B40" s="64" t="s">
        <v>389</v>
      </c>
      <c r="C40" s="65"/>
      <c r="D40" s="65"/>
      <c r="E40" s="65"/>
      <c r="F40" s="65"/>
      <c r="G40" s="64"/>
      <c r="H40" s="65"/>
      <c r="I40" s="64"/>
      <c r="J40" s="92"/>
      <c r="K40" s="92"/>
    </row>
    <row r="41" spans="1:11" ht="18.75">
      <c r="A41" s="64"/>
      <c r="B41" s="65" t="s">
        <v>390</v>
      </c>
      <c r="C41" s="64" t="s">
        <v>391</v>
      </c>
      <c r="D41" s="64"/>
      <c r="E41" s="64"/>
      <c r="F41" s="65"/>
      <c r="G41" s="64"/>
      <c r="H41" s="65"/>
      <c r="I41" s="64"/>
      <c r="J41" s="92"/>
      <c r="K41" s="92"/>
    </row>
    <row r="42" spans="1:11" ht="18.75">
      <c r="A42" s="64"/>
      <c r="B42" s="65" t="s">
        <v>392</v>
      </c>
      <c r="C42" s="66">
        <v>5171.2</v>
      </c>
      <c r="D42" s="64" t="s">
        <v>393</v>
      </c>
      <c r="E42" s="64"/>
      <c r="F42" s="65"/>
      <c r="G42" s="64"/>
      <c r="H42" s="65"/>
      <c r="I42" s="64"/>
      <c r="J42" s="92"/>
      <c r="K42" s="92"/>
    </row>
    <row r="43" spans="1:11" ht="18" customHeight="1">
      <c r="A43" s="64"/>
      <c r="B43" s="65" t="s">
        <v>394</v>
      </c>
      <c r="C43" s="67" t="s">
        <v>117</v>
      </c>
      <c r="D43" s="64" t="s">
        <v>396</v>
      </c>
      <c r="E43" s="64"/>
      <c r="F43" s="64"/>
      <c r="G43" s="65"/>
      <c r="H43" s="65"/>
      <c r="I43" s="64"/>
      <c r="J43" s="92"/>
      <c r="K43" s="92"/>
    </row>
    <row r="44" spans="1:11" ht="18" customHeight="1">
      <c r="A44" s="64"/>
      <c r="B44" s="65"/>
      <c r="C44" s="67"/>
      <c r="D44" s="64"/>
      <c r="E44" s="64"/>
      <c r="F44" s="64"/>
      <c r="G44" s="65"/>
      <c r="H44" s="65"/>
      <c r="I44" s="64"/>
      <c r="J44" s="92"/>
      <c r="K44" s="92"/>
    </row>
    <row r="45" spans="1:12" ht="60" customHeight="1">
      <c r="A45" s="64"/>
      <c r="B45" s="65"/>
      <c r="C45" s="67"/>
      <c r="D45" s="64"/>
      <c r="E45" s="64"/>
      <c r="F45" s="64"/>
      <c r="G45" s="111" t="s">
        <v>397</v>
      </c>
      <c r="H45" s="112" t="s">
        <v>2</v>
      </c>
      <c r="I45" s="112" t="s">
        <v>3</v>
      </c>
      <c r="J45" s="113" t="s">
        <v>398</v>
      </c>
      <c r="K45" s="151" t="s">
        <v>399</v>
      </c>
      <c r="L45" s="68" t="s">
        <v>400</v>
      </c>
    </row>
    <row r="46" spans="1:18" s="61" customFormat="1" ht="12.75" customHeight="1">
      <c r="A46" s="62"/>
      <c r="B46" s="139"/>
      <c r="C46" s="140"/>
      <c r="D46" s="62"/>
      <c r="E46" s="62"/>
      <c r="F46" s="62"/>
      <c r="G46" s="138" t="s">
        <v>53</v>
      </c>
      <c r="H46" s="138" t="s">
        <v>53</v>
      </c>
      <c r="I46" s="138" t="s">
        <v>53</v>
      </c>
      <c r="J46" s="138" t="s">
        <v>53</v>
      </c>
      <c r="K46" s="138" t="s">
        <v>53</v>
      </c>
      <c r="L46" s="141"/>
      <c r="N46" s="142" t="s">
        <v>401</v>
      </c>
      <c r="O46" s="142" t="s">
        <v>402</v>
      </c>
      <c r="Q46" s="142" t="s">
        <v>441</v>
      </c>
      <c r="R46" s="142" t="s">
        <v>403</v>
      </c>
    </row>
    <row r="47" spans="1:18" ht="33" customHeight="1">
      <c r="A47" s="64"/>
      <c r="B47" s="671" t="s">
        <v>404</v>
      </c>
      <c r="C47" s="671"/>
      <c r="D47" s="671"/>
      <c r="E47" s="671"/>
      <c r="F47" s="671"/>
      <c r="G47" s="114">
        <f>G49+G50</f>
        <v>14.11</v>
      </c>
      <c r="H47" s="115">
        <f>H49+H50</f>
        <v>72965.64</v>
      </c>
      <c r="I47" s="115">
        <f>N47+O47</f>
        <v>86555.68</v>
      </c>
      <c r="J47" s="116">
        <f>J50+J49</f>
        <v>90481.246</v>
      </c>
      <c r="K47" s="116">
        <f>I47-J47</f>
        <v>-3925.566000000006</v>
      </c>
      <c r="L47" s="70">
        <f>L49+L50</f>
        <v>-13590.03999999999</v>
      </c>
      <c r="N47" s="69">
        <v>107.92</v>
      </c>
      <c r="O47" s="69">
        <v>86447.76</v>
      </c>
      <c r="Q47" s="69">
        <v>7421.380000000001</v>
      </c>
      <c r="R47" s="69">
        <v>8837.68</v>
      </c>
    </row>
    <row r="48" spans="1:12" ht="18" customHeight="1">
      <c r="A48" s="64"/>
      <c r="B48" s="672" t="s">
        <v>405</v>
      </c>
      <c r="C48" s="673"/>
      <c r="D48" s="673"/>
      <c r="E48" s="673"/>
      <c r="F48" s="674"/>
      <c r="G48" s="117"/>
      <c r="H48" s="118"/>
      <c r="I48" s="118"/>
      <c r="J48" s="95"/>
      <c r="K48" s="95"/>
      <c r="L48" s="72"/>
    </row>
    <row r="49" spans="1:12" ht="18" customHeight="1">
      <c r="A49" s="64"/>
      <c r="B49" s="675" t="s">
        <v>12</v>
      </c>
      <c r="C49" s="675"/>
      <c r="D49" s="675"/>
      <c r="E49" s="675"/>
      <c r="F49" s="675"/>
      <c r="G49" s="117">
        <f>G59</f>
        <v>9.47</v>
      </c>
      <c r="H49" s="118">
        <f>ROUND(G49*C42,2)+0.01</f>
        <v>48971.270000000004</v>
      </c>
      <c r="I49" s="118">
        <f>H49</f>
        <v>48971.270000000004</v>
      </c>
      <c r="J49" s="118">
        <f>H59</f>
        <v>48971.265999999996</v>
      </c>
      <c r="K49" s="118">
        <f>I49-J49</f>
        <v>0.004000000008090865</v>
      </c>
      <c r="L49" s="72">
        <f>H49-I49</f>
        <v>0</v>
      </c>
    </row>
    <row r="50" spans="1:24" ht="18" customHeight="1">
      <c r="A50" s="64"/>
      <c r="B50" s="675" t="s">
        <v>65</v>
      </c>
      <c r="C50" s="675"/>
      <c r="D50" s="675"/>
      <c r="E50" s="675"/>
      <c r="F50" s="675"/>
      <c r="G50" s="117">
        <v>4.64</v>
      </c>
      <c r="H50" s="118">
        <f>ROUND(G50*C42,2)</f>
        <v>23994.37</v>
      </c>
      <c r="I50" s="118">
        <f>I47-I49</f>
        <v>37584.40999999999</v>
      </c>
      <c r="J50" s="118">
        <f>H67</f>
        <v>41509.98</v>
      </c>
      <c r="K50" s="118">
        <f>I50-J50</f>
        <v>-3925.5700000000143</v>
      </c>
      <c r="L50" s="72">
        <f>H50-I50</f>
        <v>-13590.03999999999</v>
      </c>
      <c r="X50" s="63">
        <v>1661362.54</v>
      </c>
    </row>
    <row r="51" spans="1:24" ht="6.75" customHeight="1">
      <c r="A51" s="64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72">
        <f>G54-H54</f>
        <v>-1416.2999999999993</v>
      </c>
      <c r="X51" s="63">
        <v>1998804.81</v>
      </c>
    </row>
    <row r="52" spans="1:24" ht="12" customHeight="1">
      <c r="A52" s="92"/>
      <c r="B52" s="65"/>
      <c r="C52" s="67"/>
      <c r="D52" s="64"/>
      <c r="E52" s="64"/>
      <c r="F52" s="64"/>
      <c r="G52" s="65"/>
      <c r="H52" s="65"/>
      <c r="I52" s="64"/>
      <c r="J52" s="92"/>
      <c r="K52" s="92"/>
      <c r="X52" s="63">
        <f>X50-X51</f>
        <v>-337442.27</v>
      </c>
    </row>
    <row r="53" spans="1:24" ht="18" customHeight="1">
      <c r="A53" s="92"/>
      <c r="F53" s="148" t="s">
        <v>438</v>
      </c>
      <c r="G53" s="148" t="s">
        <v>2</v>
      </c>
      <c r="H53" s="148" t="s">
        <v>3</v>
      </c>
      <c r="I53" s="148" t="s">
        <v>439</v>
      </c>
      <c r="J53" s="148" t="s">
        <v>440</v>
      </c>
      <c r="K53" s="120"/>
      <c r="X53" s="63"/>
    </row>
    <row r="54" spans="1:24" s="146" customFormat="1" ht="18" customHeight="1">
      <c r="A54" s="145"/>
      <c r="B54" s="706" t="s">
        <v>437</v>
      </c>
      <c r="C54" s="707"/>
      <c r="D54" s="707"/>
      <c r="E54" s="707"/>
      <c r="F54" s="149">
        <f>'11 13г'!I54</f>
        <v>11623.240000000002</v>
      </c>
      <c r="G54" s="150">
        <f>Q47</f>
        <v>7421.380000000001</v>
      </c>
      <c r="H54" s="150">
        <f>R47</f>
        <v>8837.68</v>
      </c>
      <c r="I54" s="150">
        <f>G54+F54-H54</f>
        <v>10206.940000000002</v>
      </c>
      <c r="J54" s="150">
        <v>41509.98</v>
      </c>
      <c r="K54" s="120"/>
      <c r="X54" s="147"/>
    </row>
    <row r="55" spans="1:24" ht="51.75" customHeight="1">
      <c r="A55" s="92"/>
      <c r="B55" s="65"/>
      <c r="C55" s="67"/>
      <c r="D55" s="64"/>
      <c r="E55" s="64"/>
      <c r="F55" s="64"/>
      <c r="G55" s="65"/>
      <c r="H55" s="65"/>
      <c r="I55" s="64"/>
      <c r="J55" s="92"/>
      <c r="K55" s="92"/>
      <c r="X55" s="63"/>
    </row>
    <row r="56" spans="1:11" ht="18.75">
      <c r="A56" s="64"/>
      <c r="B56" s="73"/>
      <c r="C56" s="74"/>
      <c r="D56" s="75"/>
      <c r="E56" s="75"/>
      <c r="F56" s="75"/>
      <c r="G56" s="76" t="s">
        <v>397</v>
      </c>
      <c r="H56" s="76" t="s">
        <v>407</v>
      </c>
      <c r="I56" s="64"/>
      <c r="J56" s="92"/>
      <c r="K56" s="92"/>
    </row>
    <row r="57" spans="1:9" s="61" customFormat="1" ht="11.25" customHeight="1">
      <c r="A57" s="77"/>
      <c r="B57" s="135"/>
      <c r="C57" s="136"/>
      <c r="D57" s="137"/>
      <c r="E57" s="137"/>
      <c r="F57" s="137"/>
      <c r="G57" s="138" t="s">
        <v>53</v>
      </c>
      <c r="H57" s="138" t="s">
        <v>53</v>
      </c>
      <c r="I57" s="62"/>
    </row>
    <row r="58" spans="1:11" ht="39.75" customHeight="1">
      <c r="A58" s="78" t="s">
        <v>408</v>
      </c>
      <c r="B58" s="676" t="s">
        <v>436</v>
      </c>
      <c r="C58" s="677"/>
      <c r="D58" s="677"/>
      <c r="E58" s="677"/>
      <c r="F58" s="677"/>
      <c r="G58" s="95"/>
      <c r="H58" s="79">
        <f>H59+H67</f>
        <v>90481.246</v>
      </c>
      <c r="I58" s="64"/>
      <c r="J58" s="92"/>
      <c r="K58" s="92"/>
    </row>
    <row r="59" spans="1:11" ht="18.75">
      <c r="A59" s="80" t="s">
        <v>410</v>
      </c>
      <c r="B59" s="678" t="s">
        <v>411</v>
      </c>
      <c r="C59" s="679"/>
      <c r="D59" s="679"/>
      <c r="E59" s="679"/>
      <c r="F59" s="680"/>
      <c r="G59" s="152">
        <f>G61+G62+G64+G66+G60</f>
        <v>9.47</v>
      </c>
      <c r="H59" s="152">
        <f>H61+H62+H64+H66+H60</f>
        <v>48971.265999999996</v>
      </c>
      <c r="I59" s="64"/>
      <c r="J59" s="92"/>
      <c r="K59" s="121"/>
    </row>
    <row r="60" spans="1:11" ht="18.75">
      <c r="A60" s="153" t="s">
        <v>412</v>
      </c>
      <c r="B60" s="681" t="s">
        <v>413</v>
      </c>
      <c r="C60" s="679"/>
      <c r="D60" s="679"/>
      <c r="E60" s="679"/>
      <c r="F60" s="680"/>
      <c r="G60" s="123">
        <v>1.87</v>
      </c>
      <c r="H60" s="152">
        <f>ROUND(G60*C42,2)</f>
        <v>9670.14</v>
      </c>
      <c r="I60" s="64"/>
      <c r="J60" s="92"/>
      <c r="K60" s="121"/>
    </row>
    <row r="61" spans="1:11" ht="45" customHeight="1">
      <c r="A61" s="153" t="s">
        <v>414</v>
      </c>
      <c r="B61" s="682" t="s">
        <v>415</v>
      </c>
      <c r="C61" s="683"/>
      <c r="D61" s="683"/>
      <c r="E61" s="683"/>
      <c r="F61" s="683"/>
      <c r="G61" s="151">
        <v>2.2</v>
      </c>
      <c r="H61" s="152">
        <f>ROUND(G61*C42,2)</f>
        <v>11376.64</v>
      </c>
      <c r="I61" s="64"/>
      <c r="J61" s="92"/>
      <c r="K61" s="121"/>
    </row>
    <row r="62" spans="1:11" ht="18.75">
      <c r="A62" s="675" t="s">
        <v>416</v>
      </c>
      <c r="B62" s="684" t="s">
        <v>417</v>
      </c>
      <c r="C62" s="685"/>
      <c r="D62" s="685"/>
      <c r="E62" s="685"/>
      <c r="F62" s="685"/>
      <c r="G62" s="686">
        <v>1.58</v>
      </c>
      <c r="H62" s="687">
        <f>ROUND(G62*C42,2)</f>
        <v>8170.5</v>
      </c>
      <c r="I62" s="64"/>
      <c r="J62" s="92"/>
      <c r="K62" s="92"/>
    </row>
    <row r="63" spans="1:11" ht="18.75" customHeight="1">
      <c r="A63" s="675"/>
      <c r="B63" s="685"/>
      <c r="C63" s="685"/>
      <c r="D63" s="685"/>
      <c r="E63" s="685"/>
      <c r="F63" s="685"/>
      <c r="G63" s="686"/>
      <c r="H63" s="687"/>
      <c r="I63" s="64"/>
      <c r="J63" s="92"/>
      <c r="K63" s="92"/>
    </row>
    <row r="64" spans="1:11" ht="21" customHeight="1">
      <c r="A64" s="675" t="s">
        <v>418</v>
      </c>
      <c r="B64" s="684" t="s">
        <v>419</v>
      </c>
      <c r="C64" s="685"/>
      <c r="D64" s="685"/>
      <c r="E64" s="685"/>
      <c r="F64" s="685"/>
      <c r="G64" s="686">
        <v>1.28</v>
      </c>
      <c r="H64" s="687">
        <f>G64*C42</f>
        <v>6619.1359999999995</v>
      </c>
      <c r="I64" s="64"/>
      <c r="J64" s="92"/>
      <c r="K64" s="92"/>
    </row>
    <row r="65" spans="1:11" ht="18.75">
      <c r="A65" s="675"/>
      <c r="B65" s="685"/>
      <c r="C65" s="685"/>
      <c r="D65" s="685"/>
      <c r="E65" s="685"/>
      <c r="F65" s="685"/>
      <c r="G65" s="686"/>
      <c r="H65" s="687"/>
      <c r="I65" s="64"/>
      <c r="J65" s="92"/>
      <c r="K65" s="92"/>
    </row>
    <row r="66" spans="1:11" ht="18.75">
      <c r="A66" s="153" t="s">
        <v>420</v>
      </c>
      <c r="B66" s="685" t="s">
        <v>421</v>
      </c>
      <c r="C66" s="685"/>
      <c r="D66" s="685"/>
      <c r="E66" s="685"/>
      <c r="F66" s="685"/>
      <c r="G66" s="76">
        <v>2.54</v>
      </c>
      <c r="H66" s="125">
        <f>ROUND(G66*C42,2)</f>
        <v>13134.85</v>
      </c>
      <c r="I66" s="64"/>
      <c r="J66" s="92"/>
      <c r="K66" s="92"/>
    </row>
    <row r="67" spans="1:11" ht="18.75">
      <c r="A67" s="79" t="s">
        <v>422</v>
      </c>
      <c r="B67" s="688" t="s">
        <v>423</v>
      </c>
      <c r="C67" s="689"/>
      <c r="D67" s="689"/>
      <c r="E67" s="689"/>
      <c r="F67" s="689"/>
      <c r="G67" s="79"/>
      <c r="H67" s="79">
        <f>H68+H69+H70+H71+H72+H73</f>
        <v>41509.98</v>
      </c>
      <c r="I67" s="64"/>
      <c r="J67" s="92"/>
      <c r="K67" s="92"/>
    </row>
    <row r="68" spans="1:11" ht="18.75">
      <c r="A68" s="126"/>
      <c r="B68" s="690" t="s">
        <v>424</v>
      </c>
      <c r="C68" s="683"/>
      <c r="D68" s="683"/>
      <c r="E68" s="683"/>
      <c r="F68" s="683"/>
      <c r="G68" s="127"/>
      <c r="H68" s="127"/>
      <c r="I68" s="64"/>
      <c r="J68" s="92"/>
      <c r="K68" s="92"/>
    </row>
    <row r="69" spans="1:11" ht="43.5" customHeight="1">
      <c r="A69" s="126"/>
      <c r="B69" s="690" t="s">
        <v>442</v>
      </c>
      <c r="C69" s="683"/>
      <c r="D69" s="683"/>
      <c r="E69" s="683"/>
      <c r="F69" s="683"/>
      <c r="G69" s="125"/>
      <c r="H69" s="125"/>
      <c r="I69" s="64"/>
      <c r="J69" s="92"/>
      <c r="K69" s="92"/>
    </row>
    <row r="70" spans="1:11" ht="18.75">
      <c r="A70" s="126"/>
      <c r="B70" s="691" t="s">
        <v>443</v>
      </c>
      <c r="C70" s="692"/>
      <c r="D70" s="692"/>
      <c r="E70" s="692"/>
      <c r="F70" s="693"/>
      <c r="G70" s="125"/>
      <c r="H70" s="128">
        <v>41509.98</v>
      </c>
      <c r="I70" s="64"/>
      <c r="J70" s="92"/>
      <c r="K70" s="92"/>
    </row>
    <row r="71" spans="1:11" ht="18.75" customHeight="1">
      <c r="A71" s="126"/>
      <c r="B71" s="691" t="s">
        <v>435</v>
      </c>
      <c r="C71" s="692"/>
      <c r="D71" s="692"/>
      <c r="E71" s="692"/>
      <c r="F71" s="693"/>
      <c r="G71" s="125"/>
      <c r="H71" s="128"/>
      <c r="I71" s="64"/>
      <c r="J71" s="92"/>
      <c r="K71" s="92"/>
    </row>
    <row r="72" spans="1:11" ht="18.75" customHeight="1">
      <c r="A72" s="126"/>
      <c r="B72" s="691" t="s">
        <v>435</v>
      </c>
      <c r="C72" s="692"/>
      <c r="D72" s="692"/>
      <c r="E72" s="692"/>
      <c r="F72" s="693"/>
      <c r="G72" s="125"/>
      <c r="H72" s="128"/>
      <c r="I72" s="64"/>
      <c r="J72" s="92"/>
      <c r="K72" s="92"/>
    </row>
    <row r="73" spans="1:11" ht="18.75" customHeight="1">
      <c r="A73" s="126"/>
      <c r="B73" s="691" t="s">
        <v>435</v>
      </c>
      <c r="C73" s="692"/>
      <c r="D73" s="692"/>
      <c r="E73" s="692"/>
      <c r="F73" s="693"/>
      <c r="G73" s="125"/>
      <c r="H73" s="128"/>
      <c r="I73" s="64"/>
      <c r="J73" s="92"/>
      <c r="K73" s="92"/>
    </row>
    <row r="74" spans="1:16" ht="18.75">
      <c r="A74" s="126"/>
      <c r="B74" s="129"/>
      <c r="C74" s="130"/>
      <c r="D74" s="130"/>
      <c r="E74" s="130"/>
      <c r="F74" s="130"/>
      <c r="G74" s="131"/>
      <c r="H74" s="64"/>
      <c r="I74" s="64"/>
      <c r="J74" s="92"/>
      <c r="K74" s="92"/>
      <c r="P74" s="60">
        <v>246106.07</v>
      </c>
    </row>
    <row r="75" spans="1:11" ht="18.75">
      <c r="A75" s="126"/>
      <c r="B75" s="129"/>
      <c r="C75" s="130"/>
      <c r="D75" s="130"/>
      <c r="E75" s="130"/>
      <c r="F75" s="130"/>
      <c r="G75" s="131"/>
      <c r="H75" s="64"/>
      <c r="I75" s="64"/>
      <c r="J75" s="92"/>
      <c r="K75" s="92"/>
    </row>
    <row r="76" spans="1:11" ht="18.75">
      <c r="A76" s="126"/>
      <c r="B76" s="129"/>
      <c r="C76" s="130"/>
      <c r="D76" s="130"/>
      <c r="E76" s="130"/>
      <c r="F76" s="130"/>
      <c r="G76" s="131"/>
      <c r="H76" s="64"/>
      <c r="I76" s="64"/>
      <c r="J76" s="92"/>
      <c r="K76" s="92"/>
    </row>
    <row r="77" spans="1:11" ht="18.75">
      <c r="A77" s="126"/>
      <c r="B77" s="129"/>
      <c r="C77" s="130"/>
      <c r="D77" s="130"/>
      <c r="E77" s="130"/>
      <c r="F77" s="130"/>
      <c r="G77" s="131"/>
      <c r="H77" s="64"/>
      <c r="I77" s="64"/>
      <c r="J77" s="92"/>
      <c r="K77" s="92"/>
    </row>
    <row r="78" spans="1:11" ht="18.75">
      <c r="A78" s="126"/>
      <c r="B78" s="129"/>
      <c r="C78" s="130"/>
      <c r="D78" s="130"/>
      <c r="E78" s="130"/>
      <c r="F78" s="130"/>
      <c r="G78" s="694" t="s">
        <v>65</v>
      </c>
      <c r="H78" s="695"/>
      <c r="I78" s="696" t="s">
        <v>406</v>
      </c>
      <c r="J78" s="695"/>
      <c r="K78" s="92"/>
    </row>
    <row r="79" spans="1:10" s="61" customFormat="1" ht="12.75">
      <c r="A79" s="82"/>
      <c r="B79" s="143"/>
      <c r="C79" s="144"/>
      <c r="D79" s="144"/>
      <c r="E79" s="144"/>
      <c r="F79" s="144"/>
      <c r="G79" s="697" t="s">
        <v>53</v>
      </c>
      <c r="H79" s="698"/>
      <c r="I79" s="697" t="s">
        <v>53</v>
      </c>
      <c r="J79" s="698"/>
    </row>
    <row r="80" spans="1:13" s="60" customFormat="1" ht="18.75">
      <c r="A80" s="126"/>
      <c r="B80" s="702" t="s">
        <v>429</v>
      </c>
      <c r="C80" s="689"/>
      <c r="D80" s="689"/>
      <c r="E80" s="689"/>
      <c r="F80" s="703"/>
      <c r="G80" s="686">
        <f>'11 13г'!G81:H81</f>
        <v>285956.498</v>
      </c>
      <c r="H80" s="704"/>
      <c r="I80" s="686">
        <f>'11 13г'!I81:J81</f>
        <v>117002.68</v>
      </c>
      <c r="J80" s="704"/>
      <c r="K80" s="100"/>
      <c r="L80" s="84" t="s">
        <v>430</v>
      </c>
      <c r="M80" s="84" t="s">
        <v>403</v>
      </c>
    </row>
    <row r="81" spans="1:13" ht="18.75">
      <c r="A81" s="65"/>
      <c r="B81" s="702" t="s">
        <v>431</v>
      </c>
      <c r="C81" s="689"/>
      <c r="D81" s="689"/>
      <c r="E81" s="689"/>
      <c r="F81" s="703"/>
      <c r="G81" s="686">
        <f>G80+I47-H58+J54</f>
        <v>323540.912</v>
      </c>
      <c r="H81" s="704"/>
      <c r="I81" s="705">
        <f>I80+H54-J54</f>
        <v>84330.37999999998</v>
      </c>
      <c r="J81" s="704"/>
      <c r="K81" s="92"/>
      <c r="L81" s="85">
        <f>G81</f>
        <v>323540.912</v>
      </c>
      <c r="M81" s="85">
        <f>I81</f>
        <v>84330.37999999998</v>
      </c>
    </row>
    <row r="82" spans="1:11" ht="18.75">
      <c r="A82" s="64"/>
      <c r="B82" s="64"/>
      <c r="C82" s="64"/>
      <c r="D82" s="64"/>
      <c r="E82" s="64"/>
      <c r="F82" s="64"/>
      <c r="G82" s="132"/>
      <c r="H82" s="132"/>
      <c r="I82" s="64"/>
      <c r="J82" s="92"/>
      <c r="K82" s="92"/>
    </row>
    <row r="83" spans="1:11" ht="18.75">
      <c r="A83" s="64"/>
      <c r="B83" s="92"/>
      <c r="C83" s="92"/>
      <c r="D83" s="92"/>
      <c r="E83" s="92"/>
      <c r="F83" s="92"/>
      <c r="G83" s="133"/>
      <c r="H83" s="134"/>
      <c r="I83" s="64"/>
      <c r="J83" s="92"/>
      <c r="K83" s="92"/>
    </row>
    <row r="84" spans="1:16" ht="18.75">
      <c r="A84" s="64"/>
      <c r="B84" s="92"/>
      <c r="C84" s="92"/>
      <c r="D84" s="92"/>
      <c r="E84" s="92"/>
      <c r="F84" s="92"/>
      <c r="G84" s="64"/>
      <c r="H84" s="132"/>
      <c r="I84" s="64"/>
      <c r="J84" s="92"/>
      <c r="K84" s="92"/>
      <c r="L84" s="699" t="s">
        <v>406</v>
      </c>
      <c r="M84" s="700"/>
      <c r="N84" s="700"/>
      <c r="O84" s="700"/>
      <c r="P84" s="701"/>
    </row>
    <row r="85" spans="1:16" ht="9" customHeight="1">
      <c r="A85" s="64"/>
      <c r="B85" s="92"/>
      <c r="C85" s="92"/>
      <c r="D85" s="92"/>
      <c r="E85" s="92"/>
      <c r="F85" s="92"/>
      <c r="G85" s="92"/>
      <c r="H85" s="64"/>
      <c r="I85" s="64"/>
      <c r="J85" s="92"/>
      <c r="K85" s="92"/>
      <c r="L85" s="86" t="s">
        <v>386</v>
      </c>
      <c r="M85" s="87" t="s">
        <v>145</v>
      </c>
      <c r="N85" s="86" t="s">
        <v>2</v>
      </c>
      <c r="O85" s="86" t="s">
        <v>3</v>
      </c>
      <c r="P85" s="88" t="s">
        <v>149</v>
      </c>
    </row>
    <row r="86" spans="1:16" ht="9" customHeight="1" hidden="1">
      <c r="A86" s="64"/>
      <c r="B86" s="92"/>
      <c r="C86" s="92"/>
      <c r="D86" s="92"/>
      <c r="E86" s="92"/>
      <c r="F86" s="92"/>
      <c r="G86" s="92"/>
      <c r="H86" s="64"/>
      <c r="I86" s="64"/>
      <c r="J86" s="92"/>
      <c r="K86" s="92"/>
      <c r="L86" s="89" t="s">
        <v>342</v>
      </c>
      <c r="M86" s="90">
        <f>'[2]июнь2013г'!E86</f>
        <v>10503.49</v>
      </c>
      <c r="N86" s="90">
        <f>'[2]июнь2013г'!F86</f>
        <v>7420.2</v>
      </c>
      <c r="O86" s="90">
        <f>'[2]июнь2013г'!H86</f>
        <v>6140.03</v>
      </c>
      <c r="P86" s="90">
        <f>'[2]июнь2013г'!J86</f>
        <v>11783.68</v>
      </c>
    </row>
    <row r="87" spans="1:16" ht="18.75" hidden="1">
      <c r="A87" s="64"/>
      <c r="B87" s="92"/>
      <c r="C87" s="92"/>
      <c r="D87" s="92"/>
      <c r="E87" s="92"/>
      <c r="F87" s="92"/>
      <c r="G87" s="92"/>
      <c r="H87" s="64"/>
      <c r="I87" s="64"/>
      <c r="J87" s="92"/>
      <c r="K87" s="92"/>
      <c r="L87" s="89" t="s">
        <v>346</v>
      </c>
      <c r="M87" s="90">
        <f>'[2]июнь2013г'!E87</f>
        <v>11783.68</v>
      </c>
      <c r="N87" s="90">
        <f>'[2]июнь2013г'!F87</f>
        <v>7420.2</v>
      </c>
      <c r="O87" s="90">
        <f>'[2]июнь2013г'!H87</f>
        <v>6658.44</v>
      </c>
      <c r="P87" s="90">
        <f>'[2]июнь2013г'!J87</f>
        <v>12545.42</v>
      </c>
    </row>
    <row r="88" spans="1:16" ht="18.75" hidden="1">
      <c r="A88" s="64"/>
      <c r="B88" s="92"/>
      <c r="C88" s="92"/>
      <c r="D88" s="92"/>
      <c r="E88" s="92"/>
      <c r="F88" s="92"/>
      <c r="G88" s="92"/>
      <c r="H88" s="64"/>
      <c r="I88" s="64"/>
      <c r="J88" s="92"/>
      <c r="K88" s="92"/>
      <c r="L88" s="89" t="s">
        <v>432</v>
      </c>
      <c r="M88" s="90">
        <f>'[2]июнь2013г'!E88</f>
        <v>12545.42</v>
      </c>
      <c r="N88" s="90">
        <f>'[2]июнь2013г'!F88</f>
        <v>7420.2</v>
      </c>
      <c r="O88" s="90">
        <f>'[2]июнь2013г'!H88</f>
        <v>7663.8</v>
      </c>
      <c r="P88" s="90">
        <f>'[2]июнь2013г'!J88</f>
        <v>12301.82</v>
      </c>
    </row>
    <row r="89" spans="1:16" ht="8.25" customHeight="1">
      <c r="A89" s="64"/>
      <c r="B89" s="92"/>
      <c r="C89" s="92"/>
      <c r="D89" s="92"/>
      <c r="E89" s="92"/>
      <c r="F89" s="92"/>
      <c r="G89" s="92"/>
      <c r="H89" s="64"/>
      <c r="I89" s="64"/>
      <c r="J89" s="92"/>
      <c r="K89" s="92"/>
      <c r="L89" s="89" t="s">
        <v>356</v>
      </c>
      <c r="M89" s="90">
        <f>'[2]июнь2013г'!E89</f>
        <v>12301.82</v>
      </c>
      <c r="N89" s="90">
        <f>'[2]июнь2013г'!F89</f>
        <v>7422.46</v>
      </c>
      <c r="O89" s="90">
        <f>'[2]июнь2013г'!H89</f>
        <v>6637.77</v>
      </c>
      <c r="P89" s="90">
        <f>'[2]июнь2013г'!J89</f>
        <v>13086.51</v>
      </c>
    </row>
    <row r="90" spans="1:16" ht="14.25" customHeight="1" hidden="1">
      <c r="A90" s="64"/>
      <c r="B90" s="92"/>
      <c r="C90" s="92"/>
      <c r="D90" s="92"/>
      <c r="E90" s="92"/>
      <c r="F90" s="92"/>
      <c r="G90" s="92"/>
      <c r="H90" s="64"/>
      <c r="I90" s="64"/>
      <c r="J90" s="92"/>
      <c r="K90" s="92"/>
      <c r="L90" s="89" t="s">
        <v>361</v>
      </c>
      <c r="M90" s="90">
        <f>'[2]июнь2013г'!E90</f>
        <v>13086.51</v>
      </c>
      <c r="N90" s="90">
        <f>'[2]июнь2013г'!F90</f>
        <v>7422.45</v>
      </c>
      <c r="O90" s="90">
        <f>'[2]июнь2013г'!H90</f>
        <v>6712.14</v>
      </c>
      <c r="P90" s="90">
        <f>'[2]июнь2013г'!J90</f>
        <v>13796.82</v>
      </c>
    </row>
    <row r="91" spans="1:16" ht="18.75" hidden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1" t="s">
        <v>363</v>
      </c>
      <c r="M91" s="90">
        <f>'[2]июнь2013г'!E91</f>
        <v>13796.82</v>
      </c>
      <c r="N91" s="90">
        <f>'[2]июнь2013г'!F91</f>
        <v>7422.46</v>
      </c>
      <c r="O91" s="90">
        <f>'[2]июнь2013г'!H91</f>
        <v>7245.9</v>
      </c>
      <c r="P91" s="90">
        <f>'[2]июнь2013г'!J91</f>
        <v>13973.38</v>
      </c>
    </row>
    <row r="92" spans="1:16" ht="18.75" hidden="1">
      <c r="A92" s="92"/>
      <c r="B92" s="92"/>
      <c r="C92" s="126"/>
      <c r="D92" s="92"/>
      <c r="E92" s="92"/>
      <c r="F92" s="92"/>
      <c r="G92" s="92"/>
      <c r="H92" s="92"/>
      <c r="I92" s="92"/>
      <c r="J92" s="92"/>
      <c r="K92" s="92"/>
      <c r="L92" s="89" t="s">
        <v>371</v>
      </c>
      <c r="M92" s="72">
        <f>P91</f>
        <v>13973.38</v>
      </c>
      <c r="N92" s="59">
        <v>7422.4400000000005</v>
      </c>
      <c r="O92" s="59">
        <v>6722.66</v>
      </c>
      <c r="P92" s="72">
        <f>M92+N92-O92</f>
        <v>14673.16</v>
      </c>
    </row>
    <row r="93" spans="1:11" ht="18.75" hidden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</row>
    <row r="94" spans="1:11" ht="18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</row>
    <row r="95" spans="1:11" ht="18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1:6" s="92" customFormat="1" ht="18.75">
      <c r="A96" s="92" t="s">
        <v>74</v>
      </c>
      <c r="F96" s="92" t="s">
        <v>73</v>
      </c>
    </row>
    <row r="168" ht="15">
      <c r="H168" s="58" t="s">
        <v>433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8">
    <mergeCell ref="L84:P84"/>
    <mergeCell ref="B80:F80"/>
    <mergeCell ref="G80:H80"/>
    <mergeCell ref="I80:J80"/>
    <mergeCell ref="B81:F81"/>
    <mergeCell ref="G81:H81"/>
    <mergeCell ref="I81:J81"/>
    <mergeCell ref="B72:F72"/>
    <mergeCell ref="B73:F73"/>
    <mergeCell ref="G78:H78"/>
    <mergeCell ref="I78:J78"/>
    <mergeCell ref="G79:H79"/>
    <mergeCell ref="I79:J79"/>
    <mergeCell ref="B66:F66"/>
    <mergeCell ref="B67:F67"/>
    <mergeCell ref="B68:F68"/>
    <mergeCell ref="B69:F69"/>
    <mergeCell ref="B70:F70"/>
    <mergeCell ref="B71:F71"/>
    <mergeCell ref="G62:G63"/>
    <mergeCell ref="H62:H63"/>
    <mergeCell ref="A64:A65"/>
    <mergeCell ref="B64:F65"/>
    <mergeCell ref="G64:G65"/>
    <mergeCell ref="H64:H65"/>
    <mergeCell ref="B54:E54"/>
    <mergeCell ref="B58:F58"/>
    <mergeCell ref="B59:F59"/>
    <mergeCell ref="B60:F60"/>
    <mergeCell ref="B61:F61"/>
    <mergeCell ref="A62:A63"/>
    <mergeCell ref="B62:F63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96"/>
  <sheetViews>
    <sheetView zoomScalePageLayoutView="0" workbookViewId="0" topLeftCell="A49">
      <selection activeCell="G80" activeCellId="2" sqref="K47 J54 G80:H80"/>
    </sheetView>
  </sheetViews>
  <sheetFormatPr defaultColWidth="9.140625" defaultRowHeight="15"/>
  <cols>
    <col min="1" max="1" width="12.28125" style="0" customWidth="1"/>
    <col min="2" max="2" width="12.140625" style="0" customWidth="1"/>
    <col min="3" max="3" width="10.57421875" style="0" customWidth="1"/>
  </cols>
  <sheetData>
    <row r="2" spans="2:4" ht="15">
      <c r="B2" t="s">
        <v>75</v>
      </c>
      <c r="C2" t="s">
        <v>161</v>
      </c>
      <c r="D2" t="s">
        <v>0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9.5" customHeight="1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11</v>
      </c>
      <c r="B8" s="1">
        <v>23385.3</v>
      </c>
      <c r="C8" s="1">
        <v>26428.96</v>
      </c>
      <c r="D8" s="1">
        <v>22619.8</v>
      </c>
      <c r="E8" s="1"/>
      <c r="F8" s="1">
        <v>22619.8</v>
      </c>
      <c r="G8" s="1">
        <v>27194.44</v>
      </c>
      <c r="H8" s="1"/>
    </row>
    <row r="9" spans="1:8" ht="15">
      <c r="A9" s="1" t="s">
        <v>12</v>
      </c>
      <c r="B9" s="1">
        <v>13095.12</v>
      </c>
      <c r="C9" s="1">
        <v>34600.74</v>
      </c>
      <c r="D9" s="1">
        <v>22850.44</v>
      </c>
      <c r="E9" s="1"/>
      <c r="F9" s="1">
        <v>22850.44</v>
      </c>
      <c r="G9" s="1">
        <v>24845.42</v>
      </c>
      <c r="H9" s="1"/>
    </row>
    <row r="10" spans="1:8" ht="15">
      <c r="A10" s="1" t="s">
        <v>13</v>
      </c>
      <c r="B10" s="1"/>
      <c r="C10" s="1">
        <v>54202.64</v>
      </c>
      <c r="D10" s="1"/>
      <c r="E10" s="1"/>
      <c r="F10" s="1">
        <f>SUM(F8:F9)</f>
        <v>45470.24</v>
      </c>
      <c r="G10" s="1"/>
      <c r="H10" s="1"/>
    </row>
    <row r="13" ht="13.5" customHeight="1"/>
    <row r="15" spans="1:13" ht="19.5" customHeight="1">
      <c r="A15" s="1" t="s">
        <v>14</v>
      </c>
      <c r="B15" s="1" t="s">
        <v>15</v>
      </c>
      <c r="C15" s="1"/>
      <c r="D15" s="1" t="s">
        <v>16</v>
      </c>
      <c r="E15" s="1"/>
      <c r="F15" s="1"/>
      <c r="G15" s="1"/>
      <c r="H15" s="1" t="s">
        <v>17</v>
      </c>
      <c r="I15" s="1"/>
      <c r="J15" s="1"/>
      <c r="K15" s="1"/>
      <c r="L15" s="1"/>
      <c r="M15" s="1"/>
    </row>
    <row r="16" spans="1:13" ht="15.75" thickBot="1">
      <c r="A16" s="1"/>
      <c r="B16" s="1"/>
      <c r="C16" s="1"/>
      <c r="D16" s="1" t="s">
        <v>18</v>
      </c>
      <c r="E16" s="1" t="s">
        <v>19</v>
      </c>
      <c r="F16" s="1" t="s">
        <v>20</v>
      </c>
      <c r="G16" s="1" t="s">
        <v>21</v>
      </c>
      <c r="H16" s="12" t="s">
        <v>22</v>
      </c>
      <c r="I16" s="1" t="s">
        <v>23</v>
      </c>
      <c r="J16" s="1" t="s">
        <v>24</v>
      </c>
      <c r="K16" s="1" t="s">
        <v>25</v>
      </c>
      <c r="L16" s="1" t="s">
        <v>26</v>
      </c>
      <c r="M16" s="1"/>
    </row>
    <row r="17" spans="1:13" ht="15.75" thickBot="1">
      <c r="A17" s="1" t="s">
        <v>154</v>
      </c>
      <c r="B17" s="1" t="s">
        <v>152</v>
      </c>
      <c r="C17" s="1"/>
      <c r="D17" s="1" t="s">
        <v>27</v>
      </c>
      <c r="E17" s="1"/>
      <c r="F17" s="1"/>
      <c r="G17" s="10">
        <v>165.33</v>
      </c>
      <c r="H17" s="14" t="s">
        <v>153</v>
      </c>
      <c r="I17" s="11"/>
      <c r="J17" s="1"/>
      <c r="K17" s="1"/>
      <c r="L17" s="1"/>
      <c r="M17" s="1"/>
    </row>
    <row r="18" spans="1:13" ht="15">
      <c r="A18" s="1"/>
      <c r="B18" s="1" t="s">
        <v>153</v>
      </c>
      <c r="C18" s="1"/>
      <c r="D18" s="1"/>
      <c r="E18" s="1"/>
      <c r="F18" s="1"/>
      <c r="G18" s="1"/>
      <c r="H18" s="13" t="s">
        <v>120</v>
      </c>
      <c r="I18" s="1" t="s">
        <v>119</v>
      </c>
      <c r="J18" s="1">
        <v>1</v>
      </c>
      <c r="K18" s="1"/>
      <c r="L18" s="1">
        <v>142</v>
      </c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 t="s">
        <v>33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 t="s">
        <v>34</v>
      </c>
      <c r="C27" s="1"/>
      <c r="D27" s="1" t="s">
        <v>35</v>
      </c>
      <c r="E27" s="1">
        <v>144.31</v>
      </c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 t="s">
        <v>32</v>
      </c>
      <c r="G31" s="1">
        <f>SUM(G17:G30)</f>
        <v>165.33</v>
      </c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>
        <v>5172</v>
      </c>
      <c r="F33" s="1" t="s">
        <v>155</v>
      </c>
      <c r="G33" s="1">
        <v>8688.96</v>
      </c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 t="s">
        <v>156</v>
      </c>
      <c r="G34" s="1">
        <v>11481.84</v>
      </c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 t="s">
        <v>157</v>
      </c>
      <c r="G35" s="1">
        <v>3568.68</v>
      </c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 t="s">
        <v>158</v>
      </c>
      <c r="G36" s="1">
        <v>5896.08</v>
      </c>
      <c r="H36" s="1"/>
      <c r="I36" s="1"/>
      <c r="J36" s="1"/>
      <c r="K36" s="1"/>
      <c r="L36" s="1"/>
      <c r="M36" s="1"/>
    </row>
    <row r="37" spans="1:13" ht="15">
      <c r="A37" s="1"/>
      <c r="B37" s="1" t="s">
        <v>41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 t="s">
        <v>42</v>
      </c>
      <c r="C39" s="1"/>
      <c r="D39" s="1" t="s">
        <v>43</v>
      </c>
      <c r="E39" s="1"/>
      <c r="F39" s="1"/>
      <c r="G39" s="1">
        <v>2948.04</v>
      </c>
      <c r="H39" s="1"/>
      <c r="I39" s="1"/>
      <c r="J39" s="1"/>
      <c r="K39" s="1"/>
      <c r="L39" s="1"/>
      <c r="M39" s="1"/>
    </row>
    <row r="40" spans="1:13" ht="15">
      <c r="A40" s="1"/>
      <c r="B40" s="1" t="s">
        <v>349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 t="s">
        <v>45</v>
      </c>
      <c r="C42" s="1"/>
      <c r="D42" s="1" t="s">
        <v>159</v>
      </c>
      <c r="E42" s="1"/>
      <c r="F42" s="1"/>
      <c r="G42" s="1">
        <v>2017.08</v>
      </c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 t="s">
        <v>32</v>
      </c>
      <c r="G44" s="1">
        <f>SUM(G31:G43)</f>
        <v>34766.01</v>
      </c>
      <c r="H44" s="1"/>
      <c r="I44" s="1"/>
      <c r="J44" s="1"/>
      <c r="K44" s="1"/>
      <c r="L44" s="1"/>
      <c r="M44" s="1">
        <v>0</v>
      </c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1" ht="15">
      <c r="C51" t="s">
        <v>47</v>
      </c>
    </row>
    <row r="52" ht="15">
      <c r="C52" t="s">
        <v>32</v>
      </c>
    </row>
    <row r="54" ht="15">
      <c r="C54" t="s">
        <v>150</v>
      </c>
    </row>
    <row r="55" ht="15">
      <c r="E55" t="s">
        <v>164</v>
      </c>
    </row>
    <row r="56" spans="4:8" ht="15">
      <c r="D56">
        <v>5172</v>
      </c>
      <c r="F56" t="s">
        <v>163</v>
      </c>
      <c r="H56" t="s">
        <v>162</v>
      </c>
    </row>
    <row r="58" spans="4:17" ht="15">
      <c r="D58" s="1" t="s">
        <v>48</v>
      </c>
      <c r="E58" s="1" t="s">
        <v>49</v>
      </c>
      <c r="F58" s="1"/>
      <c r="G58" s="1"/>
      <c r="H58" s="1" t="s">
        <v>50</v>
      </c>
      <c r="I58" s="1" t="s">
        <v>51</v>
      </c>
      <c r="J58" s="1"/>
      <c r="L58" s="1" t="s">
        <v>17</v>
      </c>
      <c r="M58" s="1"/>
      <c r="N58" s="1"/>
      <c r="O58" s="1"/>
      <c r="P58" s="1"/>
      <c r="Q58" s="1"/>
    </row>
    <row r="59" spans="4:17" ht="15.75" thickBot="1">
      <c r="D59" s="6">
        <v>1</v>
      </c>
      <c r="E59" s="7" t="s">
        <v>52</v>
      </c>
      <c r="F59" s="6"/>
      <c r="G59" s="6"/>
      <c r="H59" s="6" t="s">
        <v>53</v>
      </c>
      <c r="I59" s="6"/>
      <c r="J59" s="6">
        <v>54202.64</v>
      </c>
      <c r="L59" s="12" t="s">
        <v>22</v>
      </c>
      <c r="M59" s="1" t="s">
        <v>23</v>
      </c>
      <c r="N59" s="1" t="s">
        <v>24</v>
      </c>
      <c r="O59" s="1" t="s">
        <v>25</v>
      </c>
      <c r="P59" s="1" t="s">
        <v>26</v>
      </c>
      <c r="Q59" s="1"/>
    </row>
    <row r="60" spans="4:17" ht="15.75" thickBot="1">
      <c r="D60" s="1"/>
      <c r="E60" s="1"/>
      <c r="F60" s="1"/>
      <c r="G60" s="1"/>
      <c r="H60" s="1"/>
      <c r="I60" s="1"/>
      <c r="J60" s="1"/>
      <c r="K60" t="s">
        <v>54</v>
      </c>
      <c r="L60" s="14" t="s">
        <v>153</v>
      </c>
      <c r="M60" s="11"/>
      <c r="N60" s="1"/>
      <c r="O60" s="1"/>
      <c r="P60" s="1"/>
      <c r="Q60" s="1"/>
    </row>
    <row r="61" spans="4:17" ht="15">
      <c r="D61" s="6">
        <v>2</v>
      </c>
      <c r="E61" s="7" t="s">
        <v>55</v>
      </c>
      <c r="F61" s="6"/>
      <c r="G61" s="6"/>
      <c r="H61" s="6" t="s">
        <v>53</v>
      </c>
      <c r="I61" s="6"/>
      <c r="J61" s="6">
        <v>45470.24</v>
      </c>
      <c r="L61" s="13" t="s">
        <v>120</v>
      </c>
      <c r="M61" s="1" t="s">
        <v>119</v>
      </c>
      <c r="N61" s="1">
        <v>1</v>
      </c>
      <c r="O61" s="1"/>
      <c r="P61" s="1">
        <v>142</v>
      </c>
      <c r="Q61" s="1"/>
    </row>
    <row r="62" spans="4:17" ht="15">
      <c r="D62" s="1">
        <v>3</v>
      </c>
      <c r="E62" s="1" t="s">
        <v>56</v>
      </c>
      <c r="F62" s="1"/>
      <c r="G62" s="1"/>
      <c r="H62" s="1" t="s">
        <v>53</v>
      </c>
      <c r="I62" s="1"/>
      <c r="J62" s="1"/>
      <c r="L62" s="1"/>
      <c r="M62" s="1"/>
      <c r="N62" s="1"/>
      <c r="O62" s="1"/>
      <c r="P62" s="1"/>
      <c r="Q62" s="1"/>
    </row>
    <row r="63" spans="4:17" ht="15">
      <c r="D63" s="6">
        <v>4</v>
      </c>
      <c r="E63" s="7" t="s">
        <v>57</v>
      </c>
      <c r="F63" s="6"/>
      <c r="G63" s="6"/>
      <c r="H63" s="6" t="s">
        <v>53</v>
      </c>
      <c r="I63" s="6"/>
      <c r="J63" s="6">
        <v>34908.01</v>
      </c>
      <c r="L63" s="1"/>
      <c r="M63" s="1"/>
      <c r="N63" s="1"/>
      <c r="O63" s="1"/>
      <c r="P63" s="1"/>
      <c r="Q63" s="1"/>
    </row>
    <row r="64" spans="4:17" ht="15">
      <c r="D64" s="8">
        <v>1.68</v>
      </c>
      <c r="E64" s="9" t="s">
        <v>165</v>
      </c>
      <c r="F64" s="9" t="s">
        <v>166</v>
      </c>
      <c r="G64" s="9"/>
      <c r="H64" s="1" t="s">
        <v>53</v>
      </c>
      <c r="I64" s="1"/>
      <c r="J64" s="1">
        <v>8688.96</v>
      </c>
      <c r="L64" s="1"/>
      <c r="M64" s="1"/>
      <c r="N64" s="1"/>
      <c r="O64" s="1"/>
      <c r="P64" s="1"/>
      <c r="Q64" s="1"/>
    </row>
    <row r="65" spans="4:17" ht="15">
      <c r="D65" s="8">
        <v>2.22</v>
      </c>
      <c r="E65" s="9" t="s">
        <v>167</v>
      </c>
      <c r="F65" s="9"/>
      <c r="G65" s="9"/>
      <c r="H65" s="1" t="s">
        <v>53</v>
      </c>
      <c r="I65" s="1"/>
      <c r="J65" s="1"/>
      <c r="L65" s="1"/>
      <c r="M65" s="1"/>
      <c r="N65" s="1"/>
      <c r="O65" s="1"/>
      <c r="P65" s="1"/>
      <c r="Q65" s="1"/>
    </row>
    <row r="66" spans="4:17" ht="15">
      <c r="D66" s="8"/>
      <c r="E66" s="9" t="s">
        <v>168</v>
      </c>
      <c r="F66" s="9"/>
      <c r="G66" s="9"/>
      <c r="H66" s="1" t="s">
        <v>53</v>
      </c>
      <c r="I66" s="1"/>
      <c r="J66" s="1">
        <v>11481.84</v>
      </c>
      <c r="L66" s="1"/>
      <c r="M66" s="1"/>
      <c r="N66" s="1"/>
      <c r="O66" s="1"/>
      <c r="P66" s="1"/>
      <c r="Q66" s="1"/>
    </row>
    <row r="67" spans="4:17" ht="15">
      <c r="D67" s="8">
        <v>0.69</v>
      </c>
      <c r="E67" s="9" t="s">
        <v>169</v>
      </c>
      <c r="F67" s="9"/>
      <c r="G67" s="9"/>
      <c r="H67" s="1" t="s">
        <v>61</v>
      </c>
      <c r="I67" s="1"/>
      <c r="J67" s="1"/>
      <c r="L67" s="1"/>
      <c r="M67" s="1"/>
      <c r="N67" s="1"/>
      <c r="O67" s="1"/>
      <c r="P67" s="1"/>
      <c r="Q67" s="1"/>
    </row>
    <row r="68" spans="4:17" ht="15">
      <c r="D68" s="8"/>
      <c r="E68" s="9" t="s">
        <v>170</v>
      </c>
      <c r="F68" s="9"/>
      <c r="G68" s="9"/>
      <c r="H68" s="1" t="s">
        <v>61</v>
      </c>
      <c r="I68" s="1"/>
      <c r="J68" s="1">
        <v>3568.68</v>
      </c>
      <c r="L68" s="1"/>
      <c r="M68" s="1"/>
      <c r="N68" s="1"/>
      <c r="O68" s="1"/>
      <c r="P68" s="1"/>
      <c r="Q68" s="1"/>
    </row>
    <row r="69" spans="4:17" ht="15">
      <c r="D69" s="8">
        <v>1.14</v>
      </c>
      <c r="E69" s="9" t="s">
        <v>171</v>
      </c>
      <c r="F69" s="9"/>
      <c r="G69" s="9"/>
      <c r="H69" s="1" t="s">
        <v>53</v>
      </c>
      <c r="I69" s="1"/>
      <c r="J69" s="1"/>
      <c r="L69" s="1"/>
      <c r="M69" s="1"/>
      <c r="N69" s="1"/>
      <c r="O69" s="1"/>
      <c r="P69" s="1"/>
      <c r="Q69" s="1"/>
    </row>
    <row r="70" spans="4:17" ht="15">
      <c r="D70" s="8"/>
      <c r="E70" s="9" t="s">
        <v>172</v>
      </c>
      <c r="F70" s="9"/>
      <c r="G70" s="9" t="s">
        <v>173</v>
      </c>
      <c r="H70" s="1" t="s">
        <v>53</v>
      </c>
      <c r="I70" s="1"/>
      <c r="J70" s="1">
        <v>5896.08</v>
      </c>
      <c r="L70" s="1"/>
      <c r="M70" s="1"/>
      <c r="N70" s="1"/>
      <c r="O70" s="1"/>
      <c r="P70" s="1"/>
      <c r="Q70" s="1"/>
    </row>
    <row r="71" spans="4:17" ht="15">
      <c r="D71" s="8">
        <v>0.57</v>
      </c>
      <c r="E71" s="9" t="s">
        <v>169</v>
      </c>
      <c r="F71" s="9"/>
      <c r="G71" s="9"/>
      <c r="H71" s="1"/>
      <c r="I71" s="1"/>
      <c r="J71" s="1"/>
      <c r="L71" s="1"/>
      <c r="M71" s="1"/>
      <c r="N71" s="1"/>
      <c r="O71" s="1"/>
      <c r="P71" s="1"/>
      <c r="Q71" s="1"/>
    </row>
    <row r="72" spans="4:17" ht="15">
      <c r="D72" s="8"/>
      <c r="E72" s="9" t="s">
        <v>174</v>
      </c>
      <c r="F72" s="9"/>
      <c r="G72" s="9"/>
      <c r="H72" s="1"/>
      <c r="I72" s="1"/>
      <c r="J72" s="1">
        <v>2948.04</v>
      </c>
      <c r="L72" s="1"/>
      <c r="M72" s="1"/>
      <c r="N72" s="1"/>
      <c r="O72" s="1"/>
      <c r="P72" s="1"/>
      <c r="Q72" s="1"/>
    </row>
    <row r="73" spans="4:17" ht="15">
      <c r="D73" s="8">
        <v>0.39</v>
      </c>
      <c r="E73" s="9" t="s">
        <v>175</v>
      </c>
      <c r="F73" s="9"/>
      <c r="G73" s="9"/>
      <c r="H73" s="1"/>
      <c r="I73" s="1"/>
      <c r="J73" s="1">
        <v>2017.08</v>
      </c>
      <c r="L73" s="1"/>
      <c r="M73" s="1"/>
      <c r="N73" s="1"/>
      <c r="O73" s="1"/>
      <c r="P73" s="1"/>
      <c r="Q73" s="1"/>
    </row>
    <row r="74" spans="4:17" ht="15">
      <c r="D74" s="6"/>
      <c r="E74" s="7" t="s">
        <v>65</v>
      </c>
      <c r="F74" s="6"/>
      <c r="G74" s="6"/>
      <c r="H74" s="6" t="s">
        <v>53</v>
      </c>
      <c r="I74" s="6"/>
      <c r="J74" s="6"/>
      <c r="L74" s="1"/>
      <c r="M74" s="1"/>
      <c r="N74" s="1"/>
      <c r="O74" s="1"/>
      <c r="P74" s="1"/>
      <c r="Q74" s="1"/>
    </row>
    <row r="75" spans="4:17" ht="15">
      <c r="D75" s="1"/>
      <c r="E75" s="1" t="s">
        <v>349</v>
      </c>
      <c r="F75" s="1"/>
      <c r="G75" s="1"/>
      <c r="H75" s="1"/>
      <c r="I75" s="1"/>
      <c r="J75" s="1">
        <v>0</v>
      </c>
      <c r="L75" s="1"/>
      <c r="M75" s="1"/>
      <c r="N75" s="1"/>
      <c r="O75" s="1"/>
      <c r="P75" s="1"/>
      <c r="Q75" s="1"/>
    </row>
    <row r="76" spans="4:17" ht="15">
      <c r="D76" s="1"/>
      <c r="E76" s="1" t="s">
        <v>152</v>
      </c>
      <c r="F76" s="1"/>
      <c r="G76" s="1" t="s">
        <v>153</v>
      </c>
      <c r="H76" s="1"/>
      <c r="I76" s="1"/>
      <c r="J76" s="1">
        <v>307.33</v>
      </c>
      <c r="L76" s="1"/>
      <c r="M76" s="1"/>
      <c r="N76" s="1"/>
      <c r="O76" s="1"/>
      <c r="P76" s="1"/>
      <c r="Q76" s="1"/>
    </row>
    <row r="77" spans="4:17" ht="15">
      <c r="D77" s="1"/>
      <c r="E77" s="1"/>
      <c r="F77" s="1"/>
      <c r="G77" s="1"/>
      <c r="H77" s="1"/>
      <c r="I77" s="1"/>
      <c r="J77" s="1"/>
      <c r="L77" s="1"/>
      <c r="M77" s="1"/>
      <c r="N77" s="1"/>
      <c r="O77" s="1"/>
      <c r="P77" s="1"/>
      <c r="Q77" s="1"/>
    </row>
    <row r="78" spans="4:17" ht="15">
      <c r="D78" s="1"/>
      <c r="E78" s="1"/>
      <c r="F78" s="1"/>
      <c r="G78" s="1"/>
      <c r="H78" s="1"/>
      <c r="I78" s="1"/>
      <c r="J78" s="1"/>
      <c r="L78" s="1"/>
      <c r="M78" s="1"/>
      <c r="N78" s="1"/>
      <c r="O78" s="1"/>
      <c r="P78" s="1"/>
      <c r="Q78" s="1"/>
    </row>
    <row r="79" spans="4:17" ht="15">
      <c r="D79" s="1">
        <v>5</v>
      </c>
      <c r="E79" s="1" t="s">
        <v>66</v>
      </c>
      <c r="F79" s="1"/>
      <c r="G79" s="1"/>
      <c r="H79" s="1" t="s">
        <v>53</v>
      </c>
      <c r="I79" s="1"/>
      <c r="J79" s="1"/>
      <c r="L79" s="1"/>
      <c r="M79" s="1"/>
      <c r="N79" s="1"/>
      <c r="O79" s="1"/>
      <c r="P79" s="1"/>
      <c r="Q79" s="1"/>
    </row>
    <row r="80" spans="4:17" ht="15">
      <c r="D80" s="1"/>
      <c r="E80" s="1"/>
      <c r="F80" s="1"/>
      <c r="G80" s="1"/>
      <c r="H80" s="1"/>
      <c r="I80" s="1"/>
      <c r="J80" s="1"/>
      <c r="L80" s="1"/>
      <c r="M80" s="1"/>
      <c r="N80" s="1"/>
      <c r="O80" s="1"/>
      <c r="P80" s="1"/>
      <c r="Q80" s="1"/>
    </row>
    <row r="81" spans="4:17" ht="15">
      <c r="D81" s="1"/>
      <c r="E81" s="1" t="s">
        <v>67</v>
      </c>
      <c r="F81" s="1"/>
      <c r="G81" s="1"/>
      <c r="H81" s="1" t="s">
        <v>53</v>
      </c>
      <c r="I81" s="1"/>
      <c r="J81" s="1"/>
      <c r="L81" s="1"/>
      <c r="M81" s="1"/>
      <c r="N81" s="1"/>
      <c r="O81" s="1"/>
      <c r="P81" s="1"/>
      <c r="Q81" s="1"/>
    </row>
    <row r="82" spans="4:17" ht="15">
      <c r="D82" s="1"/>
      <c r="E82" s="1" t="s">
        <v>68</v>
      </c>
      <c r="F82" s="1"/>
      <c r="G82" s="1"/>
      <c r="H82" s="1"/>
      <c r="I82" s="1"/>
      <c r="J82" s="1"/>
      <c r="L82" s="1"/>
      <c r="M82" s="1"/>
      <c r="N82" s="1"/>
      <c r="O82" s="1"/>
      <c r="P82" s="1"/>
      <c r="Q82" s="1"/>
    </row>
    <row r="83" spans="4:17" ht="15">
      <c r="D83" s="1">
        <v>6</v>
      </c>
      <c r="E83" s="1" t="s">
        <v>69</v>
      </c>
      <c r="F83" s="1"/>
      <c r="G83" s="1"/>
      <c r="H83" s="1" t="s">
        <v>53</v>
      </c>
      <c r="I83" s="1"/>
      <c r="J83" s="1"/>
      <c r="L83" s="1"/>
      <c r="M83" s="1"/>
      <c r="N83" s="1"/>
      <c r="O83" s="1"/>
      <c r="P83" s="1"/>
      <c r="Q83" s="1"/>
    </row>
    <row r="84" spans="4:17" ht="15">
      <c r="D84" s="1">
        <v>7</v>
      </c>
      <c r="E84" s="1" t="s">
        <v>70</v>
      </c>
      <c r="F84" s="1"/>
      <c r="G84" s="1"/>
      <c r="H84" s="1" t="s">
        <v>53</v>
      </c>
      <c r="I84" s="1"/>
      <c r="J84" s="1">
        <v>18560.32</v>
      </c>
      <c r="L84" s="1"/>
      <c r="M84" s="1"/>
      <c r="N84" s="1"/>
      <c r="O84" s="1"/>
      <c r="P84" s="1"/>
      <c r="Q84" s="1"/>
    </row>
    <row r="85" spans="4:17" ht="15">
      <c r="D85" s="1">
        <v>8</v>
      </c>
      <c r="E85" s="1" t="s">
        <v>55</v>
      </c>
      <c r="F85" s="1"/>
      <c r="G85" s="1"/>
      <c r="H85" s="1" t="s">
        <v>53</v>
      </c>
      <c r="I85" s="1"/>
      <c r="J85" s="1"/>
      <c r="L85" s="1"/>
      <c r="M85" s="1"/>
      <c r="N85" s="1"/>
      <c r="O85" s="1"/>
      <c r="P85" s="1"/>
      <c r="Q85" s="1"/>
    </row>
    <row r="86" spans="4:17" ht="15">
      <c r="D86" s="1">
        <v>9</v>
      </c>
      <c r="E86" s="1" t="s">
        <v>71</v>
      </c>
      <c r="F86" s="1"/>
      <c r="G86" s="1"/>
      <c r="H86" s="1" t="s">
        <v>53</v>
      </c>
      <c r="I86" s="1"/>
      <c r="J86" s="1">
        <v>7998.09</v>
      </c>
      <c r="L86" s="1"/>
      <c r="M86" s="1"/>
      <c r="N86" s="1"/>
      <c r="O86" s="1"/>
      <c r="P86" s="1"/>
      <c r="Q86" s="1"/>
    </row>
    <row r="87" spans="4:17" ht="15">
      <c r="D87" s="1">
        <v>10</v>
      </c>
      <c r="E87" s="1" t="s">
        <v>72</v>
      </c>
      <c r="F87" s="1"/>
      <c r="G87" s="1"/>
      <c r="H87" s="1" t="s">
        <v>53</v>
      </c>
      <c r="I87" s="1"/>
      <c r="J87" s="1"/>
      <c r="L87" s="1"/>
      <c r="M87" s="1"/>
      <c r="N87" s="1"/>
      <c r="O87" s="1"/>
      <c r="P87" s="1"/>
      <c r="Q87" s="1">
        <v>0</v>
      </c>
    </row>
    <row r="88" spans="4:17" ht="15">
      <c r="D88" s="1"/>
      <c r="E88" s="1"/>
      <c r="F88" s="1"/>
      <c r="G88" s="1"/>
      <c r="H88" s="1"/>
      <c r="I88" s="1"/>
      <c r="J88" s="1"/>
      <c r="L88" s="1"/>
      <c r="M88" s="1"/>
      <c r="N88" s="1"/>
      <c r="O88" s="1"/>
      <c r="P88" s="1"/>
      <c r="Q88" s="1"/>
    </row>
    <row r="91" ht="15">
      <c r="F91" t="s">
        <v>73</v>
      </c>
    </row>
    <row r="92" ht="15">
      <c r="F92" t="s">
        <v>74</v>
      </c>
    </row>
    <row r="93" spans="4:10" ht="15">
      <c r="D93" s="1" t="s">
        <v>144</v>
      </c>
      <c r="E93" s="1" t="s">
        <v>145</v>
      </c>
      <c r="F93" s="1" t="s">
        <v>146</v>
      </c>
      <c r="G93" s="1"/>
      <c r="H93" s="1" t="s">
        <v>147</v>
      </c>
      <c r="I93" s="1"/>
      <c r="J93" s="1" t="s">
        <v>149</v>
      </c>
    </row>
    <row r="94" spans="4:10" ht="15">
      <c r="D94" s="1" t="s">
        <v>148</v>
      </c>
      <c r="E94" s="1"/>
      <c r="F94" s="1"/>
      <c r="G94" s="1"/>
      <c r="H94" s="1">
        <v>3982.06</v>
      </c>
      <c r="I94" s="1"/>
      <c r="J94" s="1">
        <v>3342.59</v>
      </c>
    </row>
    <row r="95" spans="4:10" ht="15">
      <c r="D95" s="1" t="s">
        <v>160</v>
      </c>
      <c r="E95" s="1">
        <v>3342.59</v>
      </c>
      <c r="F95" s="1">
        <v>7324.65</v>
      </c>
      <c r="G95" s="1"/>
      <c r="H95" s="1">
        <v>5900.2</v>
      </c>
      <c r="I95" s="1"/>
      <c r="J95" s="1">
        <v>4767.04</v>
      </c>
    </row>
    <row r="96" spans="4:10" ht="15">
      <c r="D96" s="1"/>
      <c r="E96" s="1"/>
      <c r="F96" s="1"/>
      <c r="G96" s="1"/>
      <c r="H96" s="1"/>
      <c r="I96" s="1"/>
      <c r="J96" s="1"/>
    </row>
  </sheetData>
  <sheetProtection/>
  <printOptions/>
  <pageMargins left="0.7086614173228347" right="0.7086614173228347" top="0.22" bottom="0.29" header="0.22" footer="0.31496062992125984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Y168"/>
  <sheetViews>
    <sheetView view="pageBreakPreview" zoomScale="80" zoomScaleSheetLayoutView="80" zoomScalePageLayoutView="0" workbookViewId="0" topLeftCell="A54">
      <selection activeCell="G80" activeCellId="2" sqref="K47 J54 G80:H80"/>
    </sheetView>
  </sheetViews>
  <sheetFormatPr defaultColWidth="9.140625" defaultRowHeight="15" outlineLevelCol="1"/>
  <cols>
    <col min="1" max="1" width="9.8515625" style="61" bestFit="1" customWidth="1"/>
    <col min="2" max="2" width="12.140625" style="58" customWidth="1"/>
    <col min="3" max="3" width="9.57421875" style="58" customWidth="1"/>
    <col min="4" max="4" width="10.57421875" style="58" customWidth="1"/>
    <col min="5" max="5" width="5.57421875" style="58" customWidth="1"/>
    <col min="6" max="7" width="12.140625" style="58" customWidth="1"/>
    <col min="8" max="8" width="13.140625" style="58" customWidth="1"/>
    <col min="9" max="9" width="13.421875" style="58" customWidth="1"/>
    <col min="10" max="10" width="14.00390625" style="58" customWidth="1"/>
    <col min="11" max="11" width="19.00390625" style="58" customWidth="1"/>
    <col min="12" max="12" width="13.421875" style="58" hidden="1" customWidth="1" outlineLevel="1"/>
    <col min="13" max="13" width="19.00390625" style="58" hidden="1" customWidth="1" outlineLevel="1"/>
    <col min="14" max="15" width="7.421875" style="58" hidden="1" customWidth="1" outlineLevel="1"/>
    <col min="16" max="16" width="9.28125" style="58" hidden="1" customWidth="1" outlineLevel="1"/>
    <col min="17" max="17" width="3.7109375" style="58" hidden="1" customWidth="1" outlineLevel="1"/>
    <col min="18" max="18" width="9.140625" style="58" hidden="1" customWidth="1" outlineLevel="1"/>
    <col min="19" max="19" width="9.140625" style="58" customWidth="1" collapsed="1"/>
    <col min="20" max="20" width="6.7109375" style="58" bestFit="1" customWidth="1"/>
    <col min="21" max="21" width="12.7109375" style="58" bestFit="1" customWidth="1"/>
    <col min="22" max="25" width="13.00390625" style="58" bestFit="1" customWidth="1"/>
    <col min="26" max="16384" width="9.140625" style="58" customWidth="1"/>
  </cols>
  <sheetData>
    <row r="1" spans="1:11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2"/>
      <c r="J2" s="92"/>
      <c r="K2" s="92"/>
    </row>
    <row r="3" spans="1:11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 t="s">
        <v>5</v>
      </c>
      <c r="I6" s="96" t="s">
        <v>6</v>
      </c>
      <c r="J6" s="96"/>
      <c r="K6" s="97"/>
    </row>
    <row r="7" spans="1:11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 t="s">
        <v>9</v>
      </c>
      <c r="I7" s="96" t="s">
        <v>10</v>
      </c>
      <c r="J7" s="96"/>
      <c r="K7" s="97"/>
    </row>
    <row r="8" spans="1:11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8">
        <v>0</v>
      </c>
      <c r="I8" s="99">
        <v>48.28</v>
      </c>
      <c r="J8" s="95"/>
      <c r="K8" s="100"/>
    </row>
    <row r="9" spans="1:11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8">
        <v>2795.32</v>
      </c>
      <c r="I9" s="99">
        <v>5702.29</v>
      </c>
      <c r="J9" s="95"/>
      <c r="K9" s="100"/>
    </row>
    <row r="10" spans="1:11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8">
        <f>SUM(H8:H9)</f>
        <v>2795.32</v>
      </c>
      <c r="I10" s="95"/>
      <c r="J10" s="95"/>
      <c r="K10" s="100"/>
    </row>
    <row r="11" spans="1:11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7" ht="18.75" hidden="1">
      <c r="A14" s="92"/>
      <c r="B14" s="101" t="s">
        <v>386</v>
      </c>
      <c r="C14" s="666" t="s">
        <v>15</v>
      </c>
      <c r="D14" s="667"/>
      <c r="E14" s="156"/>
      <c r="F14" s="96"/>
      <c r="G14" s="96"/>
      <c r="H14" s="96"/>
      <c r="I14" s="96" t="s">
        <v>21</v>
      </c>
      <c r="J14" s="100"/>
      <c r="K14" s="100"/>
      <c r="L14" s="60"/>
      <c r="M14" s="60"/>
      <c r="N14" s="60"/>
      <c r="O14" s="60"/>
      <c r="P14" s="60"/>
      <c r="Q14" s="60"/>
    </row>
    <row r="15" spans="1:17" ht="14.25" customHeight="1" hidden="1">
      <c r="A15" s="92"/>
      <c r="B15" s="103"/>
      <c r="C15" s="668"/>
      <c r="D15" s="669"/>
      <c r="E15" s="157"/>
      <c r="F15" s="96"/>
      <c r="G15" s="96"/>
      <c r="H15" s="96" t="s">
        <v>311</v>
      </c>
      <c r="I15" s="96"/>
      <c r="J15" s="100"/>
      <c r="K15" s="100"/>
      <c r="L15" s="60"/>
      <c r="M15" s="60"/>
      <c r="N15" s="60"/>
      <c r="O15" s="60"/>
      <c r="P15" s="60"/>
      <c r="Q15" s="60"/>
    </row>
    <row r="16" spans="1:17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100"/>
      <c r="K16" s="100"/>
      <c r="L16" s="60"/>
      <c r="M16" s="60"/>
      <c r="N16" s="60"/>
      <c r="O16" s="60"/>
      <c r="P16" s="60"/>
      <c r="Q16" s="60"/>
    </row>
    <row r="17" spans="1:17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100"/>
      <c r="K17" s="100"/>
      <c r="L17" s="60"/>
      <c r="M17" s="60"/>
      <c r="N17" s="60"/>
      <c r="O17" s="60"/>
      <c r="P17" s="60"/>
      <c r="Q17" s="60"/>
    </row>
    <row r="18" spans="1:17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100"/>
      <c r="K18" s="100"/>
      <c r="L18" s="60"/>
      <c r="M18" s="60"/>
      <c r="N18" s="60"/>
      <c r="O18" s="60"/>
      <c r="P18" s="60"/>
      <c r="Q18" s="60"/>
    </row>
    <row r="19" spans="1:17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100"/>
      <c r="K19" s="100"/>
      <c r="L19" s="60"/>
      <c r="M19" s="60"/>
      <c r="N19" s="60"/>
      <c r="O19" s="60"/>
      <c r="P19" s="60"/>
      <c r="Q19" s="60"/>
    </row>
    <row r="20" spans="1:17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100"/>
      <c r="K20" s="100"/>
      <c r="L20" s="60"/>
      <c r="M20" s="60"/>
      <c r="N20" s="60"/>
      <c r="O20" s="60"/>
      <c r="P20" s="60"/>
      <c r="Q20" s="60"/>
    </row>
    <row r="21" spans="1:17" ht="19.5" hidden="1" thickBot="1">
      <c r="A21" s="92"/>
      <c r="B21" s="95"/>
      <c r="C21" s="95"/>
      <c r="D21" s="95"/>
      <c r="E21" s="95"/>
      <c r="F21" s="95"/>
      <c r="G21" s="106" t="s">
        <v>387</v>
      </c>
      <c r="H21" s="107" t="s">
        <v>310</v>
      </c>
      <c r="I21" s="95"/>
      <c r="J21" s="100"/>
      <c r="K21" s="100"/>
      <c r="L21" s="60"/>
      <c r="M21" s="60"/>
      <c r="N21" s="60"/>
      <c r="O21" s="60"/>
      <c r="P21" s="60"/>
      <c r="Q21" s="60"/>
    </row>
    <row r="22" spans="1:17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>
        <v>7.55</v>
      </c>
      <c r="I22" s="99">
        <f>G22*H22</f>
        <v>2625.89</v>
      </c>
      <c r="J22" s="100"/>
      <c r="K22" s="100"/>
      <c r="L22" s="60"/>
      <c r="M22" s="60"/>
      <c r="N22" s="60"/>
      <c r="O22" s="60"/>
      <c r="P22" s="60"/>
      <c r="Q22" s="60"/>
    </row>
    <row r="23" spans="1:17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100"/>
      <c r="K23" s="100"/>
      <c r="L23" s="60"/>
      <c r="M23" s="60"/>
      <c r="N23" s="60"/>
      <c r="O23" s="60"/>
      <c r="P23" s="60"/>
      <c r="Q23" s="60"/>
    </row>
    <row r="24" spans="1:17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100"/>
      <c r="K24" s="100"/>
      <c r="L24" s="60"/>
      <c r="M24" s="60"/>
      <c r="N24" s="60"/>
      <c r="O24" s="60"/>
      <c r="P24" s="60"/>
      <c r="Q24" s="60"/>
    </row>
    <row r="25" spans="1:17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100"/>
      <c r="K25" s="100"/>
      <c r="L25" s="60"/>
      <c r="M25" s="60"/>
      <c r="N25" s="60"/>
      <c r="O25" s="60"/>
      <c r="P25" s="60"/>
      <c r="Q25" s="60"/>
    </row>
    <row r="26" spans="1:17" ht="18.75" hidden="1">
      <c r="A26" s="92"/>
      <c r="B26" s="95"/>
      <c r="C26" s="95"/>
      <c r="D26" s="95"/>
      <c r="E26" s="95"/>
      <c r="F26" s="95"/>
      <c r="G26" s="95"/>
      <c r="H26" s="95"/>
      <c r="I26" s="95"/>
      <c r="J26" s="100"/>
      <c r="K26" s="100"/>
      <c r="L26" s="60"/>
      <c r="M26" s="60"/>
      <c r="N26" s="60"/>
      <c r="O26" s="60"/>
      <c r="P26" s="60"/>
      <c r="Q26" s="60"/>
    </row>
    <row r="27" spans="1:17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100"/>
      <c r="K27" s="100"/>
      <c r="L27" s="60"/>
      <c r="M27" s="60"/>
      <c r="N27" s="60"/>
      <c r="O27" s="60"/>
      <c r="P27" s="60"/>
      <c r="Q27" s="60"/>
    </row>
    <row r="28" spans="1:17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100"/>
      <c r="K28" s="100"/>
      <c r="L28" s="60"/>
      <c r="M28" s="60"/>
      <c r="N28" s="60"/>
      <c r="O28" s="60"/>
      <c r="P28" s="60"/>
      <c r="Q28" s="60"/>
    </row>
    <row r="29" spans="1:17" ht="18.75" hidden="1">
      <c r="A29" s="92"/>
      <c r="B29" s="95"/>
      <c r="C29" s="95"/>
      <c r="D29" s="95"/>
      <c r="E29" s="95"/>
      <c r="F29" s="95"/>
      <c r="G29" s="95"/>
      <c r="H29" s="95"/>
      <c r="I29" s="95"/>
      <c r="J29" s="100"/>
      <c r="K29" s="100"/>
      <c r="L29" s="60"/>
      <c r="M29" s="60"/>
      <c r="N29" s="60"/>
      <c r="O29" s="60"/>
      <c r="P29" s="60"/>
      <c r="Q29" s="60"/>
    </row>
    <row r="30" spans="1:17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100"/>
      <c r="K30" s="100"/>
      <c r="L30" s="60"/>
      <c r="M30" s="60"/>
      <c r="N30" s="60"/>
      <c r="O30" s="60"/>
      <c r="P30" s="60"/>
      <c r="Q30" s="60"/>
    </row>
    <row r="31" spans="1:17" ht="18.75" hidden="1">
      <c r="A31" s="92"/>
      <c r="B31" s="95"/>
      <c r="C31" s="95"/>
      <c r="D31" s="95"/>
      <c r="E31" s="95"/>
      <c r="F31" s="95"/>
      <c r="G31" s="95"/>
      <c r="H31" s="95"/>
      <c r="I31" s="95"/>
      <c r="J31" s="100"/>
      <c r="K31" s="100"/>
      <c r="L31" s="60"/>
      <c r="M31" s="60"/>
      <c r="N31" s="60"/>
      <c r="O31" s="60"/>
      <c r="P31" s="60"/>
      <c r="Q31" s="60"/>
    </row>
    <row r="32" spans="1:17" ht="18.75" hidden="1">
      <c r="A32" s="92"/>
      <c r="B32" s="95"/>
      <c r="C32" s="95"/>
      <c r="D32" s="95"/>
      <c r="E32" s="95"/>
      <c r="F32" s="95"/>
      <c r="G32" s="95"/>
      <c r="H32" s="95"/>
      <c r="I32" s="95"/>
      <c r="J32" s="100"/>
      <c r="K32" s="100"/>
      <c r="L32" s="60"/>
      <c r="M32" s="60"/>
      <c r="N32" s="60"/>
      <c r="O32" s="60"/>
      <c r="P32" s="60"/>
      <c r="Q32" s="60"/>
    </row>
    <row r="33" spans="1:17" ht="18.75" hidden="1">
      <c r="A33" s="92"/>
      <c r="B33" s="95"/>
      <c r="C33" s="95"/>
      <c r="D33" s="95"/>
      <c r="E33" s="95"/>
      <c r="F33" s="95"/>
      <c r="G33" s="96"/>
      <c r="H33" s="96"/>
      <c r="I33" s="109"/>
      <c r="J33" s="100"/>
      <c r="K33" s="100"/>
      <c r="L33" s="60"/>
      <c r="M33" s="60"/>
      <c r="N33" s="60"/>
      <c r="O33" s="60"/>
      <c r="P33" s="60"/>
      <c r="Q33" s="60"/>
    </row>
    <row r="34" spans="1:17" ht="18.75" hidden="1">
      <c r="A34" s="92"/>
      <c r="B34" s="95"/>
      <c r="C34" s="95"/>
      <c r="D34" s="95"/>
      <c r="E34" s="95"/>
      <c r="F34" s="95"/>
      <c r="G34" s="95"/>
      <c r="H34" s="95" t="s">
        <v>32</v>
      </c>
      <c r="I34" s="110">
        <f>SUM(I17:I33)</f>
        <v>2625.89</v>
      </c>
      <c r="J34" s="100"/>
      <c r="K34" s="100"/>
      <c r="L34" s="60"/>
      <c r="M34" s="60"/>
      <c r="N34" s="60"/>
      <c r="O34" s="60"/>
      <c r="P34" s="60"/>
      <c r="Q34" s="60"/>
    </row>
    <row r="35" spans="1:11" ht="15">
      <c r="A35" s="670" t="s">
        <v>388</v>
      </c>
      <c r="B35" s="670"/>
      <c r="C35" s="670"/>
      <c r="D35" s="670"/>
      <c r="E35" s="670"/>
      <c r="F35" s="670"/>
      <c r="G35" s="670"/>
      <c r="H35" s="670"/>
      <c r="I35" s="670"/>
      <c r="J35" s="670"/>
      <c r="K35" s="670"/>
    </row>
    <row r="36" spans="1:11" ht="15">
      <c r="A36" s="670"/>
      <c r="B36" s="670"/>
      <c r="C36" s="670"/>
      <c r="D36" s="670"/>
      <c r="E36" s="670"/>
      <c r="F36" s="670"/>
      <c r="G36" s="670"/>
      <c r="H36" s="670"/>
      <c r="I36" s="670"/>
      <c r="J36" s="670"/>
      <c r="K36" s="670"/>
    </row>
    <row r="37" spans="1:11" ht="18.75" hidden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8.75" hidden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18.75">
      <c r="A39" s="64"/>
      <c r="B39" s="65"/>
      <c r="C39" s="65"/>
      <c r="D39" s="65"/>
      <c r="E39" s="65"/>
      <c r="F39" s="65"/>
      <c r="G39" s="65"/>
      <c r="H39" s="64"/>
      <c r="I39" s="64"/>
      <c r="J39" s="92"/>
      <c r="K39" s="92"/>
    </row>
    <row r="40" spans="1:11" ht="18.75">
      <c r="A40" s="64"/>
      <c r="B40" s="64" t="s">
        <v>389</v>
      </c>
      <c r="C40" s="65"/>
      <c r="D40" s="65"/>
      <c r="E40" s="65"/>
      <c r="F40" s="65"/>
      <c r="G40" s="64"/>
      <c r="H40" s="65"/>
      <c r="I40" s="64"/>
      <c r="J40" s="92"/>
      <c r="K40" s="92"/>
    </row>
    <row r="41" spans="1:11" ht="18.75">
      <c r="A41" s="64"/>
      <c r="B41" s="65" t="s">
        <v>390</v>
      </c>
      <c r="C41" s="64" t="s">
        <v>391</v>
      </c>
      <c r="D41" s="64"/>
      <c r="E41" s="64"/>
      <c r="F41" s="65"/>
      <c r="G41" s="64"/>
      <c r="H41" s="65"/>
      <c r="I41" s="64"/>
      <c r="J41" s="92"/>
      <c r="K41" s="92"/>
    </row>
    <row r="42" spans="1:11" ht="18.75">
      <c r="A42" s="64"/>
      <c r="B42" s="65" t="s">
        <v>392</v>
      </c>
      <c r="C42" s="66">
        <v>5171.2</v>
      </c>
      <c r="D42" s="64" t="s">
        <v>393</v>
      </c>
      <c r="E42" s="64"/>
      <c r="F42" s="65"/>
      <c r="G42" s="64"/>
      <c r="H42" s="65"/>
      <c r="I42" s="64"/>
      <c r="J42" s="92"/>
      <c r="K42" s="92"/>
    </row>
    <row r="43" spans="1:11" ht="18" customHeight="1">
      <c r="A43" s="64"/>
      <c r="B43" s="65" t="s">
        <v>394</v>
      </c>
      <c r="C43" s="67" t="s">
        <v>161</v>
      </c>
      <c r="D43" s="64" t="s">
        <v>444</v>
      </c>
      <c r="E43" s="64"/>
      <c r="F43" s="64"/>
      <c r="G43" s="65"/>
      <c r="H43" s="65"/>
      <c r="I43" s="64"/>
      <c r="J43" s="92"/>
      <c r="K43" s="92"/>
    </row>
    <row r="44" spans="1:25" ht="18" customHeight="1">
      <c r="A44" s="64"/>
      <c r="B44" s="65"/>
      <c r="C44" s="67"/>
      <c r="D44" s="64"/>
      <c r="E44" s="64"/>
      <c r="F44" s="64"/>
      <c r="G44" s="65"/>
      <c r="H44" s="65"/>
      <c r="I44" s="64"/>
      <c r="J44" s="92"/>
      <c r="K44" s="92"/>
      <c r="U44" s="708" t="s">
        <v>406</v>
      </c>
      <c r="V44" s="708"/>
      <c r="W44" s="708"/>
      <c r="X44" s="708"/>
      <c r="Y44" s="708"/>
    </row>
    <row r="45" spans="1:25" ht="60" customHeight="1">
      <c r="A45" s="64"/>
      <c r="B45" s="65"/>
      <c r="C45" s="67"/>
      <c r="D45" s="64"/>
      <c r="E45" s="64"/>
      <c r="F45" s="64"/>
      <c r="G45" s="111" t="s">
        <v>397</v>
      </c>
      <c r="H45" s="112" t="s">
        <v>2</v>
      </c>
      <c r="I45" s="112" t="s">
        <v>3</v>
      </c>
      <c r="J45" s="113" t="s">
        <v>398</v>
      </c>
      <c r="K45" s="159" t="s">
        <v>399</v>
      </c>
      <c r="L45" s="68" t="s">
        <v>400</v>
      </c>
      <c r="T45" s="161" t="s">
        <v>444</v>
      </c>
      <c r="U45" s="162" t="s">
        <v>445</v>
      </c>
      <c r="V45" s="162" t="s">
        <v>446</v>
      </c>
      <c r="W45" s="162" t="s">
        <v>9</v>
      </c>
      <c r="X45" s="162" t="s">
        <v>447</v>
      </c>
      <c r="Y45" s="162" t="s">
        <v>448</v>
      </c>
    </row>
    <row r="46" spans="1:25" s="61" customFormat="1" ht="12.75" customHeight="1">
      <c r="A46" s="62"/>
      <c r="B46" s="139"/>
      <c r="C46" s="140"/>
      <c r="D46" s="62"/>
      <c r="E46" s="62"/>
      <c r="F46" s="62"/>
      <c r="G46" s="138" t="s">
        <v>53</v>
      </c>
      <c r="H46" s="138" t="s">
        <v>53</v>
      </c>
      <c r="I46" s="138" t="s">
        <v>53</v>
      </c>
      <c r="J46" s="138" t="s">
        <v>53</v>
      </c>
      <c r="K46" s="138" t="s">
        <v>53</v>
      </c>
      <c r="L46" s="141"/>
      <c r="N46" s="142" t="s">
        <v>401</v>
      </c>
      <c r="O46" s="142" t="s">
        <v>402</v>
      </c>
      <c r="P46" s="142" t="s">
        <v>441</v>
      </c>
      <c r="R46" s="142" t="s">
        <v>403</v>
      </c>
      <c r="T46" s="163" t="s">
        <v>449</v>
      </c>
      <c r="U46" s="164">
        <f>F54</f>
        <v>10206.940000000002</v>
      </c>
      <c r="V46" s="164">
        <f>G54</f>
        <v>7421.4</v>
      </c>
      <c r="W46" s="164">
        <f>H54</f>
        <v>6202.370000000001</v>
      </c>
      <c r="X46" s="164">
        <f>U46+V46-W46</f>
        <v>11425.970000000003</v>
      </c>
      <c r="Y46" s="164">
        <f>J54</f>
        <v>0</v>
      </c>
    </row>
    <row r="47" spans="1:25" ht="33" customHeight="1">
      <c r="A47" s="64"/>
      <c r="B47" s="671" t="s">
        <v>404</v>
      </c>
      <c r="C47" s="671"/>
      <c r="D47" s="671"/>
      <c r="E47" s="671"/>
      <c r="F47" s="671"/>
      <c r="G47" s="114">
        <f>G49+G50</f>
        <v>14.11</v>
      </c>
      <c r="H47" s="115">
        <f>H49+H50</f>
        <v>72965.64</v>
      </c>
      <c r="I47" s="115">
        <f>N47+O47</f>
        <v>59976.27000000001</v>
      </c>
      <c r="J47" s="116">
        <f>J50+J49</f>
        <v>96329.266</v>
      </c>
      <c r="K47" s="116">
        <f>I47-J47</f>
        <v>-36352.99599999999</v>
      </c>
      <c r="L47" s="70">
        <f>L49+L50</f>
        <v>12989.369999999992</v>
      </c>
      <c r="N47" s="69">
        <v>0.8</v>
      </c>
      <c r="O47" s="69">
        <v>59975.47000000001</v>
      </c>
      <c r="P47" s="69">
        <v>7421.4</v>
      </c>
      <c r="Q47" s="58">
        <v>0</v>
      </c>
      <c r="R47" s="69">
        <v>6202.370000000001</v>
      </c>
      <c r="T47" s="163" t="s">
        <v>450</v>
      </c>
      <c r="U47" s="165"/>
      <c r="V47" s="165"/>
      <c r="W47" s="165"/>
      <c r="X47" s="164">
        <f aca="true" t="shared" si="0" ref="X47:X57">U47+V47-W47</f>
        <v>0</v>
      </c>
      <c r="Y47" s="165"/>
    </row>
    <row r="48" spans="1:25" ht="18" customHeight="1">
      <c r="A48" s="64"/>
      <c r="B48" s="672" t="s">
        <v>405</v>
      </c>
      <c r="C48" s="673"/>
      <c r="D48" s="673"/>
      <c r="E48" s="673"/>
      <c r="F48" s="674"/>
      <c r="G48" s="117"/>
      <c r="H48" s="118"/>
      <c r="I48" s="118"/>
      <c r="J48" s="95"/>
      <c r="K48" s="95"/>
      <c r="L48" s="72"/>
      <c r="T48" s="163" t="s">
        <v>451</v>
      </c>
      <c r="U48" s="165"/>
      <c r="V48" s="165"/>
      <c r="W48" s="165"/>
      <c r="X48" s="164">
        <f t="shared" si="0"/>
        <v>0</v>
      </c>
      <c r="Y48" s="165"/>
    </row>
    <row r="49" spans="1:25" ht="18" customHeight="1">
      <c r="A49" s="64"/>
      <c r="B49" s="675" t="s">
        <v>12</v>
      </c>
      <c r="C49" s="675"/>
      <c r="D49" s="675"/>
      <c r="E49" s="675"/>
      <c r="F49" s="675"/>
      <c r="G49" s="117">
        <f>G59</f>
        <v>9.47</v>
      </c>
      <c r="H49" s="118">
        <f>ROUND(G49*C42,2)+0.01</f>
        <v>48971.270000000004</v>
      </c>
      <c r="I49" s="118">
        <f>H49</f>
        <v>48971.270000000004</v>
      </c>
      <c r="J49" s="118">
        <f>H59</f>
        <v>48971.265999999996</v>
      </c>
      <c r="K49" s="118">
        <f>I49-J49</f>
        <v>0.004000000008090865</v>
      </c>
      <c r="L49" s="72">
        <f>H49-I49</f>
        <v>0</v>
      </c>
      <c r="T49" s="163" t="s">
        <v>452</v>
      </c>
      <c r="U49" s="166"/>
      <c r="V49" s="166"/>
      <c r="W49" s="166"/>
      <c r="X49" s="164">
        <f t="shared" si="0"/>
        <v>0</v>
      </c>
      <c r="Y49" s="166"/>
    </row>
    <row r="50" spans="1:25" ht="18" customHeight="1">
      <c r="A50" s="64"/>
      <c r="B50" s="675" t="s">
        <v>65</v>
      </c>
      <c r="C50" s="675"/>
      <c r="D50" s="675"/>
      <c r="E50" s="675"/>
      <c r="F50" s="675"/>
      <c r="G50" s="117">
        <v>4.64</v>
      </c>
      <c r="H50" s="118">
        <f>ROUND(G50*C42,2)</f>
        <v>23994.37</v>
      </c>
      <c r="I50" s="118">
        <f>I47-I49</f>
        <v>11005.000000000007</v>
      </c>
      <c r="J50" s="118">
        <f>H67</f>
        <v>47358</v>
      </c>
      <c r="K50" s="118">
        <f>I50-J50</f>
        <v>-36352.99999999999</v>
      </c>
      <c r="L50" s="72">
        <f>H50-I50</f>
        <v>12989.369999999992</v>
      </c>
      <c r="T50" s="163" t="s">
        <v>453</v>
      </c>
      <c r="U50" s="165"/>
      <c r="V50" s="165"/>
      <c r="W50" s="165"/>
      <c r="X50" s="164">
        <f t="shared" si="0"/>
        <v>0</v>
      </c>
      <c r="Y50" s="165"/>
    </row>
    <row r="51" spans="1:25" ht="6.75" customHeight="1">
      <c r="A51" s="64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72">
        <f>G54-H54</f>
        <v>1219.0299999999988</v>
      </c>
      <c r="T51" s="163" t="s">
        <v>454</v>
      </c>
      <c r="U51" s="165"/>
      <c r="V51" s="165"/>
      <c r="W51" s="165"/>
      <c r="X51" s="164">
        <f t="shared" si="0"/>
        <v>0</v>
      </c>
      <c r="Y51" s="165"/>
    </row>
    <row r="52" spans="1:25" ht="12" customHeight="1">
      <c r="A52" s="92"/>
      <c r="B52" s="65"/>
      <c r="C52" s="67"/>
      <c r="D52" s="64"/>
      <c r="E52" s="64"/>
      <c r="F52" s="64"/>
      <c r="G52" s="65"/>
      <c r="H52" s="65"/>
      <c r="I52" s="64"/>
      <c r="J52" s="92"/>
      <c r="K52" s="92"/>
      <c r="T52" s="163" t="s">
        <v>455</v>
      </c>
      <c r="U52" s="165"/>
      <c r="V52" s="165"/>
      <c r="W52" s="165"/>
      <c r="X52" s="164">
        <f t="shared" si="0"/>
        <v>0</v>
      </c>
      <c r="Y52" s="165"/>
    </row>
    <row r="53" spans="1:25" ht="18" customHeight="1">
      <c r="A53" s="92"/>
      <c r="F53" s="148" t="s">
        <v>438</v>
      </c>
      <c r="G53" s="148" t="s">
        <v>2</v>
      </c>
      <c r="H53" s="148" t="s">
        <v>3</v>
      </c>
      <c r="I53" s="148" t="s">
        <v>439</v>
      </c>
      <c r="J53" s="148" t="s">
        <v>440</v>
      </c>
      <c r="K53" s="120"/>
      <c r="T53" s="163" t="s">
        <v>456</v>
      </c>
      <c r="U53" s="165"/>
      <c r="V53" s="165"/>
      <c r="W53" s="165"/>
      <c r="X53" s="164">
        <f t="shared" si="0"/>
        <v>0</v>
      </c>
      <c r="Y53" s="165"/>
    </row>
    <row r="54" spans="1:25" s="146" customFormat="1" ht="18" customHeight="1">
      <c r="A54" s="145"/>
      <c r="B54" s="706" t="s">
        <v>437</v>
      </c>
      <c r="C54" s="707"/>
      <c r="D54" s="707"/>
      <c r="E54" s="707"/>
      <c r="F54" s="149">
        <f>'12 13г'!I54</f>
        <v>10206.940000000002</v>
      </c>
      <c r="G54" s="150">
        <f>P47</f>
        <v>7421.4</v>
      </c>
      <c r="H54" s="150">
        <f>R47</f>
        <v>6202.370000000001</v>
      </c>
      <c r="I54" s="150">
        <f>G54+F54-H54</f>
        <v>11425.970000000003</v>
      </c>
      <c r="J54" s="150">
        <v>0</v>
      </c>
      <c r="K54" s="120"/>
      <c r="T54" s="163" t="s">
        <v>457</v>
      </c>
      <c r="U54" s="165"/>
      <c r="V54" s="165"/>
      <c r="W54" s="165"/>
      <c r="X54" s="164">
        <f t="shared" si="0"/>
        <v>0</v>
      </c>
      <c r="Y54" s="165"/>
    </row>
    <row r="55" spans="1:25" ht="51.75" customHeight="1">
      <c r="A55" s="92"/>
      <c r="B55" s="65"/>
      <c r="C55" s="67"/>
      <c r="D55" s="64"/>
      <c r="E55" s="64"/>
      <c r="F55" s="64"/>
      <c r="G55" s="65"/>
      <c r="H55" s="65"/>
      <c r="I55" s="64"/>
      <c r="J55" s="92"/>
      <c r="K55" s="92"/>
      <c r="T55" s="163" t="s">
        <v>458</v>
      </c>
      <c r="U55" s="165"/>
      <c r="V55" s="165"/>
      <c r="W55" s="165"/>
      <c r="X55" s="164">
        <f t="shared" si="0"/>
        <v>0</v>
      </c>
      <c r="Y55" s="165"/>
    </row>
    <row r="56" spans="1:25" ht="18.75">
      <c r="A56" s="64"/>
      <c r="B56" s="73"/>
      <c r="C56" s="74"/>
      <c r="D56" s="75"/>
      <c r="E56" s="75"/>
      <c r="F56" s="75"/>
      <c r="G56" s="76" t="s">
        <v>397</v>
      </c>
      <c r="H56" s="76" t="s">
        <v>407</v>
      </c>
      <c r="I56" s="64"/>
      <c r="J56" s="92"/>
      <c r="K56" s="92"/>
      <c r="T56" s="163" t="s">
        <v>459</v>
      </c>
      <c r="U56" s="165"/>
      <c r="V56" s="165"/>
      <c r="W56" s="165"/>
      <c r="X56" s="164">
        <f t="shared" si="0"/>
        <v>0</v>
      </c>
      <c r="Y56" s="165"/>
    </row>
    <row r="57" spans="1:25" s="61" customFormat="1" ht="11.25" customHeight="1">
      <c r="A57" s="77"/>
      <c r="B57" s="135"/>
      <c r="C57" s="136"/>
      <c r="D57" s="137"/>
      <c r="E57" s="137"/>
      <c r="F57" s="137"/>
      <c r="G57" s="138" t="s">
        <v>53</v>
      </c>
      <c r="H57" s="138" t="s">
        <v>53</v>
      </c>
      <c r="I57" s="62"/>
      <c r="T57" s="163" t="s">
        <v>460</v>
      </c>
      <c r="U57" s="165"/>
      <c r="V57" s="165"/>
      <c r="W57" s="165"/>
      <c r="X57" s="164">
        <f t="shared" si="0"/>
        <v>0</v>
      </c>
      <c r="Y57" s="165"/>
    </row>
    <row r="58" spans="1:25" ht="39.75" customHeight="1">
      <c r="A58" s="78" t="s">
        <v>408</v>
      </c>
      <c r="B58" s="676" t="s">
        <v>436</v>
      </c>
      <c r="C58" s="677"/>
      <c r="D58" s="677"/>
      <c r="E58" s="677"/>
      <c r="F58" s="677"/>
      <c r="G58" s="95"/>
      <c r="H58" s="79">
        <f>H59+H67</f>
        <v>96329.266</v>
      </c>
      <c r="I58" s="64"/>
      <c r="J58" s="92"/>
      <c r="K58" s="92"/>
      <c r="T58" s="167" t="s">
        <v>461</v>
      </c>
      <c r="U58" s="168">
        <f>SUM(U46:U57)</f>
        <v>10206.940000000002</v>
      </c>
      <c r="V58" s="168">
        <f>SUM(V46:V57)</f>
        <v>7421.4</v>
      </c>
      <c r="W58" s="168">
        <f>SUM(W46:W57)</f>
        <v>6202.370000000001</v>
      </c>
      <c r="X58" s="168">
        <f>SUM(X46:X57)</f>
        <v>11425.970000000003</v>
      </c>
      <c r="Y58" s="168">
        <f>SUM(Y46:Y57)</f>
        <v>0</v>
      </c>
    </row>
    <row r="59" spans="1:11" ht="18.75">
      <c r="A59" s="80" t="s">
        <v>410</v>
      </c>
      <c r="B59" s="678" t="s">
        <v>411</v>
      </c>
      <c r="C59" s="679"/>
      <c r="D59" s="679"/>
      <c r="E59" s="679"/>
      <c r="F59" s="680"/>
      <c r="G59" s="160">
        <f>G61+G62+G64+G66+G60</f>
        <v>9.47</v>
      </c>
      <c r="H59" s="160">
        <f>H61+H62+H64+H66+H60</f>
        <v>48971.265999999996</v>
      </c>
      <c r="I59" s="64"/>
      <c r="J59" s="92"/>
      <c r="K59" s="121"/>
    </row>
    <row r="60" spans="1:11" ht="18.75">
      <c r="A60" s="158" t="s">
        <v>412</v>
      </c>
      <c r="B60" s="681" t="s">
        <v>413</v>
      </c>
      <c r="C60" s="679"/>
      <c r="D60" s="679"/>
      <c r="E60" s="679"/>
      <c r="F60" s="680"/>
      <c r="G60" s="123">
        <v>1.87</v>
      </c>
      <c r="H60" s="160">
        <f>ROUND(G60*C42,2)</f>
        <v>9670.14</v>
      </c>
      <c r="I60" s="64"/>
      <c r="J60" s="92"/>
      <c r="K60" s="121"/>
    </row>
    <row r="61" spans="1:11" ht="45" customHeight="1">
      <c r="A61" s="158" t="s">
        <v>414</v>
      </c>
      <c r="B61" s="682" t="s">
        <v>415</v>
      </c>
      <c r="C61" s="683"/>
      <c r="D61" s="683"/>
      <c r="E61" s="683"/>
      <c r="F61" s="683"/>
      <c r="G61" s="159">
        <v>2.2</v>
      </c>
      <c r="H61" s="160">
        <f>ROUND(G61*C42,2)</f>
        <v>11376.64</v>
      </c>
      <c r="I61" s="64"/>
      <c r="J61" s="92"/>
      <c r="K61" s="121"/>
    </row>
    <row r="62" spans="1:11" ht="18.75">
      <c r="A62" s="675" t="s">
        <v>416</v>
      </c>
      <c r="B62" s="684" t="s">
        <v>417</v>
      </c>
      <c r="C62" s="685"/>
      <c r="D62" s="685"/>
      <c r="E62" s="685"/>
      <c r="F62" s="685"/>
      <c r="G62" s="686">
        <v>1.58</v>
      </c>
      <c r="H62" s="687">
        <f>ROUND(G62*C42,2)</f>
        <v>8170.5</v>
      </c>
      <c r="I62" s="64"/>
      <c r="J62" s="92"/>
      <c r="K62" s="92"/>
    </row>
    <row r="63" spans="1:11" ht="18.75" customHeight="1">
      <c r="A63" s="675"/>
      <c r="B63" s="685"/>
      <c r="C63" s="685"/>
      <c r="D63" s="685"/>
      <c r="E63" s="685"/>
      <c r="F63" s="685"/>
      <c r="G63" s="686"/>
      <c r="H63" s="687"/>
      <c r="I63" s="64"/>
      <c r="J63" s="92"/>
      <c r="K63" s="92"/>
    </row>
    <row r="64" spans="1:11" ht="21" customHeight="1">
      <c r="A64" s="675" t="s">
        <v>418</v>
      </c>
      <c r="B64" s="684" t="s">
        <v>419</v>
      </c>
      <c r="C64" s="685"/>
      <c r="D64" s="685"/>
      <c r="E64" s="685"/>
      <c r="F64" s="685"/>
      <c r="G64" s="686">
        <v>1.28</v>
      </c>
      <c r="H64" s="687">
        <f>G64*C42</f>
        <v>6619.1359999999995</v>
      </c>
      <c r="I64" s="64"/>
      <c r="J64" s="92"/>
      <c r="K64" s="92"/>
    </row>
    <row r="65" spans="1:11" ht="18.75">
      <c r="A65" s="675"/>
      <c r="B65" s="685"/>
      <c r="C65" s="685"/>
      <c r="D65" s="685"/>
      <c r="E65" s="685"/>
      <c r="F65" s="685"/>
      <c r="G65" s="686"/>
      <c r="H65" s="687"/>
      <c r="I65" s="64"/>
      <c r="J65" s="92"/>
      <c r="K65" s="92"/>
    </row>
    <row r="66" spans="1:11" ht="18.75">
      <c r="A66" s="158" t="s">
        <v>420</v>
      </c>
      <c r="B66" s="685" t="s">
        <v>421</v>
      </c>
      <c r="C66" s="685"/>
      <c r="D66" s="685"/>
      <c r="E66" s="685"/>
      <c r="F66" s="685"/>
      <c r="G66" s="76">
        <v>2.54</v>
      </c>
      <c r="H66" s="125">
        <f>ROUND(G66*C42,2)</f>
        <v>13134.85</v>
      </c>
      <c r="I66" s="64"/>
      <c r="J66" s="92"/>
      <c r="K66" s="92"/>
    </row>
    <row r="67" spans="1:11" ht="18.75">
      <c r="A67" s="79" t="s">
        <v>422</v>
      </c>
      <c r="B67" s="688" t="s">
        <v>423</v>
      </c>
      <c r="C67" s="689"/>
      <c r="D67" s="689"/>
      <c r="E67" s="689"/>
      <c r="F67" s="689"/>
      <c r="G67" s="79"/>
      <c r="H67" s="79">
        <f>H68+H69+H70+H71+H72+H73</f>
        <v>47358</v>
      </c>
      <c r="I67" s="64"/>
      <c r="J67" s="92"/>
      <c r="K67" s="92"/>
    </row>
    <row r="68" spans="1:11" ht="18.75">
      <c r="A68" s="126"/>
      <c r="B68" s="690" t="s">
        <v>424</v>
      </c>
      <c r="C68" s="683"/>
      <c r="D68" s="683"/>
      <c r="E68" s="683"/>
      <c r="F68" s="683"/>
      <c r="G68" s="127"/>
      <c r="H68" s="127"/>
      <c r="I68" s="64"/>
      <c r="J68" s="92"/>
      <c r="K68" s="92"/>
    </row>
    <row r="69" spans="1:11" ht="43.5" customHeight="1">
      <c r="A69" s="126"/>
      <c r="B69" s="690" t="s">
        <v>442</v>
      </c>
      <c r="C69" s="683"/>
      <c r="D69" s="683"/>
      <c r="E69" s="683"/>
      <c r="F69" s="683"/>
      <c r="G69" s="125"/>
      <c r="H69" s="125"/>
      <c r="I69" s="64"/>
      <c r="J69" s="92"/>
      <c r="K69" s="92"/>
    </row>
    <row r="70" spans="1:11" ht="18.75" customHeight="1">
      <c r="A70" s="126"/>
      <c r="B70" s="691" t="s">
        <v>462</v>
      </c>
      <c r="C70" s="692"/>
      <c r="D70" s="692"/>
      <c r="E70" s="692"/>
      <c r="F70" s="693"/>
      <c r="G70" s="125"/>
      <c r="H70" s="128">
        <v>47358</v>
      </c>
      <c r="I70" s="64"/>
      <c r="J70" s="92"/>
      <c r="K70" s="92"/>
    </row>
    <row r="71" spans="1:11" ht="18.75" customHeight="1">
      <c r="A71" s="126"/>
      <c r="B71" s="691" t="s">
        <v>435</v>
      </c>
      <c r="C71" s="692"/>
      <c r="D71" s="692"/>
      <c r="E71" s="692"/>
      <c r="F71" s="693"/>
      <c r="G71" s="125"/>
      <c r="H71" s="128"/>
      <c r="I71" s="64"/>
      <c r="J71" s="92"/>
      <c r="K71" s="92"/>
    </row>
    <row r="72" spans="1:11" ht="18.75" customHeight="1">
      <c r="A72" s="126"/>
      <c r="B72" s="691" t="s">
        <v>435</v>
      </c>
      <c r="C72" s="692"/>
      <c r="D72" s="692"/>
      <c r="E72" s="692"/>
      <c r="F72" s="693"/>
      <c r="G72" s="125"/>
      <c r="H72" s="128"/>
      <c r="I72" s="64"/>
      <c r="J72" s="92"/>
      <c r="K72" s="92"/>
    </row>
    <row r="73" spans="1:11" ht="18.75" customHeight="1">
      <c r="A73" s="126"/>
      <c r="B73" s="691" t="s">
        <v>435</v>
      </c>
      <c r="C73" s="692"/>
      <c r="D73" s="692"/>
      <c r="E73" s="692"/>
      <c r="F73" s="693"/>
      <c r="G73" s="125"/>
      <c r="H73" s="128"/>
      <c r="I73" s="64"/>
      <c r="J73" s="92"/>
      <c r="K73" s="92"/>
    </row>
    <row r="74" spans="1:16" ht="18.75">
      <c r="A74" s="126"/>
      <c r="B74" s="129"/>
      <c r="C74" s="130"/>
      <c r="D74" s="130"/>
      <c r="E74" s="130"/>
      <c r="F74" s="130"/>
      <c r="G74" s="131"/>
      <c r="H74" s="64"/>
      <c r="I74" s="64"/>
      <c r="J74" s="92"/>
      <c r="K74" s="92"/>
      <c r="P74" s="60">
        <v>246106.07</v>
      </c>
    </row>
    <row r="75" spans="1:11" ht="18.75">
      <c r="A75" s="126"/>
      <c r="B75" s="129"/>
      <c r="C75" s="130"/>
      <c r="D75" s="130"/>
      <c r="E75" s="130"/>
      <c r="F75" s="130"/>
      <c r="G75" s="131"/>
      <c r="H75" s="64"/>
      <c r="I75" s="64"/>
      <c r="J75" s="92"/>
      <c r="K75" s="92"/>
    </row>
    <row r="76" spans="1:11" ht="18.75">
      <c r="A76" s="126"/>
      <c r="B76" s="129"/>
      <c r="C76" s="130"/>
      <c r="D76" s="130"/>
      <c r="E76" s="130"/>
      <c r="F76" s="130"/>
      <c r="G76" s="131"/>
      <c r="H76" s="64"/>
      <c r="I76" s="64"/>
      <c r="J76" s="92"/>
      <c r="K76" s="92"/>
    </row>
    <row r="77" spans="1:11" ht="18.75">
      <c r="A77" s="126"/>
      <c r="B77" s="129"/>
      <c r="C77" s="130"/>
      <c r="D77" s="130"/>
      <c r="E77" s="130"/>
      <c r="F77" s="130"/>
      <c r="G77" s="131"/>
      <c r="H77" s="64"/>
      <c r="I77" s="64"/>
      <c r="J77" s="92"/>
      <c r="K77" s="92"/>
    </row>
    <row r="78" spans="1:11" ht="18.75">
      <c r="A78" s="126"/>
      <c r="B78" s="129"/>
      <c r="C78" s="130"/>
      <c r="D78" s="130"/>
      <c r="E78" s="130"/>
      <c r="F78" s="130"/>
      <c r="G78" s="694" t="s">
        <v>65</v>
      </c>
      <c r="H78" s="695"/>
      <c r="I78" s="696" t="s">
        <v>406</v>
      </c>
      <c r="J78" s="695"/>
      <c r="K78" s="92"/>
    </row>
    <row r="79" spans="1:10" s="61" customFormat="1" ht="12.75">
      <c r="A79" s="82"/>
      <c r="B79" s="143"/>
      <c r="C79" s="144"/>
      <c r="D79" s="144"/>
      <c r="E79" s="144"/>
      <c r="F79" s="144"/>
      <c r="G79" s="697" t="s">
        <v>53</v>
      </c>
      <c r="H79" s="698"/>
      <c r="I79" s="697" t="s">
        <v>53</v>
      </c>
      <c r="J79" s="698"/>
    </row>
    <row r="80" spans="1:13" s="60" customFormat="1" ht="18.75">
      <c r="A80" s="126"/>
      <c r="B80" s="702" t="s">
        <v>429</v>
      </c>
      <c r="C80" s="689"/>
      <c r="D80" s="689"/>
      <c r="E80" s="689"/>
      <c r="F80" s="703"/>
      <c r="G80" s="686">
        <f>'12 13г'!G81:H81</f>
        <v>323540.912</v>
      </c>
      <c r="H80" s="704"/>
      <c r="I80" s="686">
        <f>'12 13г'!I81:J81</f>
        <v>84330.37999999998</v>
      </c>
      <c r="J80" s="704"/>
      <c r="K80" s="100"/>
      <c r="L80" s="84" t="s">
        <v>430</v>
      </c>
      <c r="M80" s="84" t="s">
        <v>403</v>
      </c>
    </row>
    <row r="81" spans="1:13" ht="18.75">
      <c r="A81" s="65"/>
      <c r="B81" s="702" t="s">
        <v>431</v>
      </c>
      <c r="C81" s="689"/>
      <c r="D81" s="689"/>
      <c r="E81" s="689"/>
      <c r="F81" s="703"/>
      <c r="G81" s="686">
        <f>G80+I47-H58+J54</f>
        <v>287187.916</v>
      </c>
      <c r="H81" s="704"/>
      <c r="I81" s="705">
        <f>I80+H54-J54</f>
        <v>90532.74999999997</v>
      </c>
      <c r="J81" s="704"/>
      <c r="K81" s="92"/>
      <c r="L81" s="85">
        <f>G81</f>
        <v>287187.916</v>
      </c>
      <c r="M81" s="85">
        <f>I81</f>
        <v>90532.74999999997</v>
      </c>
    </row>
    <row r="82" spans="1:11" ht="18.75">
      <c r="A82" s="64"/>
      <c r="B82" s="64"/>
      <c r="C82" s="64"/>
      <c r="D82" s="64"/>
      <c r="E82" s="64"/>
      <c r="F82" s="64"/>
      <c r="G82" s="132"/>
      <c r="H82" s="132"/>
      <c r="I82" s="64"/>
      <c r="J82" s="92"/>
      <c r="K82" s="92"/>
    </row>
    <row r="83" spans="1:11" ht="18.75">
      <c r="A83" s="64"/>
      <c r="B83" s="92"/>
      <c r="C83" s="92"/>
      <c r="D83" s="92"/>
      <c r="E83" s="92"/>
      <c r="F83" s="92"/>
      <c r="G83" s="133"/>
      <c r="H83" s="134"/>
      <c r="I83" s="64"/>
      <c r="J83" s="92"/>
      <c r="K83" s="92"/>
    </row>
    <row r="84" spans="1:16" ht="18.75">
      <c r="A84" s="64"/>
      <c r="B84" s="92"/>
      <c r="C84" s="92"/>
      <c r="D84" s="92"/>
      <c r="E84" s="92"/>
      <c r="F84" s="92"/>
      <c r="G84" s="64"/>
      <c r="H84" s="132"/>
      <c r="I84" s="64"/>
      <c r="J84" s="92"/>
      <c r="K84" s="92"/>
      <c r="L84" s="699" t="s">
        <v>406</v>
      </c>
      <c r="M84" s="700"/>
      <c r="N84" s="700"/>
      <c r="O84" s="700"/>
      <c r="P84" s="701"/>
    </row>
    <row r="85" spans="1:16" ht="9" customHeight="1">
      <c r="A85" s="64"/>
      <c r="B85" s="92"/>
      <c r="C85" s="92"/>
      <c r="D85" s="92"/>
      <c r="E85" s="92"/>
      <c r="F85" s="92"/>
      <c r="G85" s="92"/>
      <c r="H85" s="64"/>
      <c r="I85" s="64"/>
      <c r="J85" s="92"/>
      <c r="K85" s="92"/>
      <c r="L85" s="86" t="s">
        <v>386</v>
      </c>
      <c r="M85" s="87" t="s">
        <v>145</v>
      </c>
      <c r="N85" s="86" t="s">
        <v>2</v>
      </c>
      <c r="O85" s="86" t="s">
        <v>3</v>
      </c>
      <c r="P85" s="88" t="s">
        <v>149</v>
      </c>
    </row>
    <row r="86" spans="1:16" ht="9" customHeight="1" hidden="1">
      <c r="A86" s="64"/>
      <c r="B86" s="92"/>
      <c r="C86" s="92"/>
      <c r="D86" s="92"/>
      <c r="E86" s="92"/>
      <c r="F86" s="92"/>
      <c r="G86" s="92"/>
      <c r="H86" s="64"/>
      <c r="I86" s="64"/>
      <c r="J86" s="92"/>
      <c r="K86" s="92"/>
      <c r="L86" s="89" t="s">
        <v>342</v>
      </c>
      <c r="M86" s="90">
        <f>'[2]июнь2013г'!E86</f>
        <v>10503.49</v>
      </c>
      <c r="N86" s="90">
        <f>'[2]июнь2013г'!F86</f>
        <v>7420.2</v>
      </c>
      <c r="O86" s="90">
        <f>'[2]июнь2013г'!H86</f>
        <v>6140.03</v>
      </c>
      <c r="P86" s="90">
        <f>'[2]июнь2013г'!J86</f>
        <v>11783.68</v>
      </c>
    </row>
    <row r="87" spans="1:16" ht="18.75" hidden="1">
      <c r="A87" s="64"/>
      <c r="B87" s="92"/>
      <c r="C87" s="92"/>
      <c r="D87" s="92"/>
      <c r="E87" s="92"/>
      <c r="F87" s="92"/>
      <c r="G87" s="92"/>
      <c r="H87" s="64"/>
      <c r="I87" s="64"/>
      <c r="J87" s="92"/>
      <c r="K87" s="92"/>
      <c r="L87" s="89" t="s">
        <v>346</v>
      </c>
      <c r="M87" s="90">
        <f>'[2]июнь2013г'!E87</f>
        <v>11783.68</v>
      </c>
      <c r="N87" s="90">
        <f>'[2]июнь2013г'!F87</f>
        <v>7420.2</v>
      </c>
      <c r="O87" s="90">
        <f>'[2]июнь2013г'!H87</f>
        <v>6658.44</v>
      </c>
      <c r="P87" s="90">
        <f>'[2]июнь2013г'!J87</f>
        <v>12545.42</v>
      </c>
    </row>
    <row r="88" spans="1:16" ht="18.75" hidden="1">
      <c r="A88" s="64"/>
      <c r="B88" s="92"/>
      <c r="C88" s="92"/>
      <c r="D88" s="92"/>
      <c r="E88" s="92"/>
      <c r="F88" s="92"/>
      <c r="G88" s="92"/>
      <c r="H88" s="64"/>
      <c r="I88" s="64"/>
      <c r="J88" s="92"/>
      <c r="K88" s="92"/>
      <c r="L88" s="89" t="s">
        <v>432</v>
      </c>
      <c r="M88" s="90">
        <f>'[2]июнь2013г'!E88</f>
        <v>12545.42</v>
      </c>
      <c r="N88" s="90">
        <f>'[2]июнь2013г'!F88</f>
        <v>7420.2</v>
      </c>
      <c r="O88" s="90">
        <f>'[2]июнь2013г'!H88</f>
        <v>7663.8</v>
      </c>
      <c r="P88" s="90">
        <f>'[2]июнь2013г'!J88</f>
        <v>12301.82</v>
      </c>
    </row>
    <row r="89" spans="1:16" ht="8.25" customHeight="1">
      <c r="A89" s="64"/>
      <c r="B89" s="92"/>
      <c r="C89" s="92"/>
      <c r="D89" s="92"/>
      <c r="E89" s="92"/>
      <c r="F89" s="92"/>
      <c r="G89" s="92"/>
      <c r="H89" s="64"/>
      <c r="I89" s="64"/>
      <c r="J89" s="92"/>
      <c r="K89" s="92"/>
      <c r="L89" s="89" t="s">
        <v>356</v>
      </c>
      <c r="M89" s="90">
        <f>'[2]июнь2013г'!E89</f>
        <v>12301.82</v>
      </c>
      <c r="N89" s="90">
        <f>'[2]июнь2013г'!F89</f>
        <v>7422.46</v>
      </c>
      <c r="O89" s="90">
        <f>'[2]июнь2013г'!H89</f>
        <v>6637.77</v>
      </c>
      <c r="P89" s="90">
        <f>'[2]июнь2013г'!J89</f>
        <v>13086.51</v>
      </c>
    </row>
    <row r="90" spans="1:16" ht="14.25" customHeight="1" hidden="1">
      <c r="A90" s="64"/>
      <c r="B90" s="92"/>
      <c r="C90" s="92"/>
      <c r="D90" s="92"/>
      <c r="E90" s="92"/>
      <c r="F90" s="92"/>
      <c r="G90" s="92"/>
      <c r="H90" s="64"/>
      <c r="I90" s="64"/>
      <c r="J90" s="92"/>
      <c r="K90" s="92"/>
      <c r="L90" s="89" t="s">
        <v>361</v>
      </c>
      <c r="M90" s="90">
        <f>'[2]июнь2013г'!E90</f>
        <v>13086.51</v>
      </c>
      <c r="N90" s="90">
        <f>'[2]июнь2013г'!F90</f>
        <v>7422.45</v>
      </c>
      <c r="O90" s="90">
        <f>'[2]июнь2013г'!H90</f>
        <v>6712.14</v>
      </c>
      <c r="P90" s="90">
        <f>'[2]июнь2013г'!J90</f>
        <v>13796.82</v>
      </c>
    </row>
    <row r="91" spans="1:16" ht="18.75" hidden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1" t="s">
        <v>363</v>
      </c>
      <c r="M91" s="90">
        <f>'[2]июнь2013г'!E91</f>
        <v>13796.82</v>
      </c>
      <c r="N91" s="90">
        <f>'[2]июнь2013г'!F91</f>
        <v>7422.46</v>
      </c>
      <c r="O91" s="90">
        <f>'[2]июнь2013г'!H91</f>
        <v>7245.9</v>
      </c>
      <c r="P91" s="90">
        <f>'[2]июнь2013г'!J91</f>
        <v>13973.38</v>
      </c>
    </row>
    <row r="92" spans="1:16" ht="18.75" hidden="1">
      <c r="A92" s="92"/>
      <c r="B92" s="92"/>
      <c r="C92" s="126"/>
      <c r="D92" s="92"/>
      <c r="E92" s="92"/>
      <c r="F92" s="92"/>
      <c r="G92" s="92"/>
      <c r="H92" s="92"/>
      <c r="I92" s="92"/>
      <c r="J92" s="92"/>
      <c r="K92" s="92"/>
      <c r="L92" s="89" t="s">
        <v>371</v>
      </c>
      <c r="M92" s="72">
        <f>P91</f>
        <v>13973.38</v>
      </c>
      <c r="N92" s="59">
        <v>7422.4400000000005</v>
      </c>
      <c r="O92" s="59">
        <v>6722.66</v>
      </c>
      <c r="P92" s="72">
        <f>M92+N92-O92</f>
        <v>14673.16</v>
      </c>
    </row>
    <row r="93" spans="1:11" ht="18.75" hidden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</row>
    <row r="94" spans="1:11" ht="18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</row>
    <row r="95" spans="1:11" ht="18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1:6" s="92" customFormat="1" ht="18.75">
      <c r="A96" s="92" t="s">
        <v>74</v>
      </c>
      <c r="F96" s="92" t="s">
        <v>73</v>
      </c>
    </row>
    <row r="168" ht="15">
      <c r="H168" s="58" t="s">
        <v>433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9">
    <mergeCell ref="C14:D15"/>
    <mergeCell ref="A35:K36"/>
    <mergeCell ref="B47:F47"/>
    <mergeCell ref="B48:F48"/>
    <mergeCell ref="B49:F49"/>
    <mergeCell ref="B50:F50"/>
    <mergeCell ref="B54:E54"/>
    <mergeCell ref="B58:F58"/>
    <mergeCell ref="B59:F59"/>
    <mergeCell ref="B60:F60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G78:H78"/>
    <mergeCell ref="I78:J78"/>
    <mergeCell ref="G79:H79"/>
    <mergeCell ref="I79:J79"/>
    <mergeCell ref="B66:F66"/>
    <mergeCell ref="B67:F67"/>
    <mergeCell ref="B68:F68"/>
    <mergeCell ref="B69:F69"/>
    <mergeCell ref="B70:F70"/>
    <mergeCell ref="B71:F71"/>
    <mergeCell ref="U44:Y44"/>
    <mergeCell ref="L84:P84"/>
    <mergeCell ref="B80:F80"/>
    <mergeCell ref="G80:H80"/>
    <mergeCell ref="I80:J80"/>
    <mergeCell ref="B81:F81"/>
    <mergeCell ref="G81:H81"/>
    <mergeCell ref="I81:J81"/>
    <mergeCell ref="B72:F72"/>
    <mergeCell ref="B73:F7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Y168"/>
  <sheetViews>
    <sheetView view="pageBreakPreview" zoomScale="80" zoomScaleSheetLayoutView="80" zoomScalePageLayoutView="0" workbookViewId="0" topLeftCell="A48">
      <selection activeCell="G80" activeCellId="2" sqref="K47 J54 G80:H80"/>
    </sheetView>
  </sheetViews>
  <sheetFormatPr defaultColWidth="9.140625" defaultRowHeight="15" outlineLevelCol="1"/>
  <cols>
    <col min="1" max="1" width="9.8515625" style="61" bestFit="1" customWidth="1"/>
    <col min="2" max="2" width="12.140625" style="58" customWidth="1"/>
    <col min="3" max="3" width="9.57421875" style="58" customWidth="1"/>
    <col min="4" max="4" width="10.57421875" style="58" customWidth="1"/>
    <col min="5" max="5" width="5.57421875" style="58" customWidth="1"/>
    <col min="6" max="7" width="12.140625" style="58" customWidth="1"/>
    <col min="8" max="8" width="13.140625" style="58" customWidth="1"/>
    <col min="9" max="9" width="13.421875" style="58" customWidth="1"/>
    <col min="10" max="10" width="14.00390625" style="58" customWidth="1"/>
    <col min="11" max="11" width="19.00390625" style="58" customWidth="1"/>
    <col min="12" max="12" width="13.421875" style="58" hidden="1" customWidth="1" outlineLevel="1"/>
    <col min="13" max="13" width="19.00390625" style="58" hidden="1" customWidth="1" outlineLevel="1"/>
    <col min="14" max="15" width="7.421875" style="58" hidden="1" customWidth="1" outlineLevel="1"/>
    <col min="16" max="16" width="9.28125" style="58" hidden="1" customWidth="1" outlineLevel="1"/>
    <col min="17" max="17" width="3.7109375" style="58" hidden="1" customWidth="1" outlineLevel="1"/>
    <col min="18" max="18" width="9.140625" style="58" hidden="1" customWidth="1" outlineLevel="1"/>
    <col min="19" max="19" width="9.140625" style="58" customWidth="1" collapsed="1"/>
    <col min="20" max="20" width="6.7109375" style="58" bestFit="1" customWidth="1"/>
    <col min="21" max="21" width="12.7109375" style="58" bestFit="1" customWidth="1"/>
    <col min="22" max="25" width="13.00390625" style="58" bestFit="1" customWidth="1"/>
    <col min="26" max="16384" width="9.140625" style="58" customWidth="1"/>
  </cols>
  <sheetData>
    <row r="1" spans="1:11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2"/>
      <c r="J2" s="92"/>
      <c r="K2" s="92"/>
    </row>
    <row r="3" spans="1:11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 t="s">
        <v>5</v>
      </c>
      <c r="I6" s="96" t="s">
        <v>6</v>
      </c>
      <c r="J6" s="96"/>
      <c r="K6" s="97"/>
    </row>
    <row r="7" spans="1:11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 t="s">
        <v>9</v>
      </c>
      <c r="I7" s="96" t="s">
        <v>10</v>
      </c>
      <c r="J7" s="96"/>
      <c r="K7" s="97"/>
    </row>
    <row r="8" spans="1:11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8">
        <v>0</v>
      </c>
      <c r="I8" s="99">
        <v>48.28</v>
      </c>
      <c r="J8" s="95"/>
      <c r="K8" s="100"/>
    </row>
    <row r="9" spans="1:11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8">
        <v>2795.32</v>
      </c>
      <c r="I9" s="99">
        <v>5702.29</v>
      </c>
      <c r="J9" s="95"/>
      <c r="K9" s="100"/>
    </row>
    <row r="10" spans="1:11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8">
        <f>SUM(H8:H9)</f>
        <v>2795.32</v>
      </c>
      <c r="I10" s="95"/>
      <c r="J10" s="95"/>
      <c r="K10" s="100"/>
    </row>
    <row r="11" spans="1:11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7" ht="18.75" hidden="1">
      <c r="A14" s="92"/>
      <c r="B14" s="101" t="s">
        <v>386</v>
      </c>
      <c r="C14" s="666" t="s">
        <v>15</v>
      </c>
      <c r="D14" s="667"/>
      <c r="E14" s="172"/>
      <c r="F14" s="96"/>
      <c r="G14" s="96"/>
      <c r="H14" s="96"/>
      <c r="I14" s="96" t="s">
        <v>21</v>
      </c>
      <c r="J14" s="100"/>
      <c r="K14" s="100"/>
      <c r="L14" s="60"/>
      <c r="M14" s="60"/>
      <c r="N14" s="60"/>
      <c r="O14" s="60"/>
      <c r="P14" s="60"/>
      <c r="Q14" s="60"/>
    </row>
    <row r="15" spans="1:17" ht="14.25" customHeight="1" hidden="1">
      <c r="A15" s="92"/>
      <c r="B15" s="103"/>
      <c r="C15" s="668"/>
      <c r="D15" s="669"/>
      <c r="E15" s="173"/>
      <c r="F15" s="96"/>
      <c r="G15" s="96"/>
      <c r="H15" s="96" t="s">
        <v>311</v>
      </c>
      <c r="I15" s="96"/>
      <c r="J15" s="100"/>
      <c r="K15" s="100"/>
      <c r="L15" s="60"/>
      <c r="M15" s="60"/>
      <c r="N15" s="60"/>
      <c r="O15" s="60"/>
      <c r="P15" s="60"/>
      <c r="Q15" s="60"/>
    </row>
    <row r="16" spans="1:17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100"/>
      <c r="K16" s="100"/>
      <c r="L16" s="60"/>
      <c r="M16" s="60"/>
      <c r="N16" s="60"/>
      <c r="O16" s="60"/>
      <c r="P16" s="60"/>
      <c r="Q16" s="60"/>
    </row>
    <row r="17" spans="1:17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100"/>
      <c r="K17" s="100"/>
      <c r="L17" s="60"/>
      <c r="M17" s="60"/>
      <c r="N17" s="60"/>
      <c r="O17" s="60"/>
      <c r="P17" s="60"/>
      <c r="Q17" s="60"/>
    </row>
    <row r="18" spans="1:17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100"/>
      <c r="K18" s="100"/>
      <c r="L18" s="60"/>
      <c r="M18" s="60"/>
      <c r="N18" s="60"/>
      <c r="O18" s="60"/>
      <c r="P18" s="60"/>
      <c r="Q18" s="60"/>
    </row>
    <row r="19" spans="1:17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100"/>
      <c r="K19" s="100"/>
      <c r="L19" s="60"/>
      <c r="M19" s="60"/>
      <c r="N19" s="60"/>
      <c r="O19" s="60"/>
      <c r="P19" s="60"/>
      <c r="Q19" s="60"/>
    </row>
    <row r="20" spans="1:17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100"/>
      <c r="K20" s="100"/>
      <c r="L20" s="60"/>
      <c r="M20" s="60"/>
      <c r="N20" s="60"/>
      <c r="O20" s="60"/>
      <c r="P20" s="60"/>
      <c r="Q20" s="60"/>
    </row>
    <row r="21" spans="1:17" ht="19.5" hidden="1" thickBot="1">
      <c r="A21" s="92"/>
      <c r="B21" s="95"/>
      <c r="C21" s="95"/>
      <c r="D21" s="95"/>
      <c r="E21" s="95"/>
      <c r="F21" s="95"/>
      <c r="G21" s="106" t="s">
        <v>387</v>
      </c>
      <c r="H21" s="107" t="s">
        <v>310</v>
      </c>
      <c r="I21" s="95"/>
      <c r="J21" s="100"/>
      <c r="K21" s="100"/>
      <c r="L21" s="60"/>
      <c r="M21" s="60"/>
      <c r="N21" s="60"/>
      <c r="O21" s="60"/>
      <c r="P21" s="60"/>
      <c r="Q21" s="60"/>
    </row>
    <row r="22" spans="1:17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>
        <v>7.55</v>
      </c>
      <c r="I22" s="99">
        <f>G22*H22</f>
        <v>2625.89</v>
      </c>
      <c r="J22" s="100"/>
      <c r="K22" s="100"/>
      <c r="L22" s="60"/>
      <c r="M22" s="60"/>
      <c r="N22" s="60"/>
      <c r="O22" s="60"/>
      <c r="P22" s="60"/>
      <c r="Q22" s="60"/>
    </row>
    <row r="23" spans="1:17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100"/>
      <c r="K23" s="100"/>
      <c r="L23" s="60"/>
      <c r="M23" s="60"/>
      <c r="N23" s="60"/>
      <c r="O23" s="60"/>
      <c r="P23" s="60"/>
      <c r="Q23" s="60"/>
    </row>
    <row r="24" spans="1:17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100"/>
      <c r="K24" s="100"/>
      <c r="L24" s="60"/>
      <c r="M24" s="60"/>
      <c r="N24" s="60"/>
      <c r="O24" s="60"/>
      <c r="P24" s="60"/>
      <c r="Q24" s="60"/>
    </row>
    <row r="25" spans="1:17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100"/>
      <c r="K25" s="100"/>
      <c r="L25" s="60"/>
      <c r="M25" s="60"/>
      <c r="N25" s="60"/>
      <c r="O25" s="60"/>
      <c r="P25" s="60"/>
      <c r="Q25" s="60"/>
    </row>
    <row r="26" spans="1:17" ht="18.75" hidden="1">
      <c r="A26" s="92"/>
      <c r="B26" s="95"/>
      <c r="C26" s="95"/>
      <c r="D26" s="95"/>
      <c r="E26" s="95"/>
      <c r="F26" s="95"/>
      <c r="G26" s="95"/>
      <c r="H26" s="95"/>
      <c r="I26" s="95"/>
      <c r="J26" s="100"/>
      <c r="K26" s="100"/>
      <c r="L26" s="60"/>
      <c r="M26" s="60"/>
      <c r="N26" s="60"/>
      <c r="O26" s="60"/>
      <c r="P26" s="60"/>
      <c r="Q26" s="60"/>
    </row>
    <row r="27" spans="1:17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100"/>
      <c r="K27" s="100"/>
      <c r="L27" s="60"/>
      <c r="M27" s="60"/>
      <c r="N27" s="60"/>
      <c r="O27" s="60"/>
      <c r="P27" s="60"/>
      <c r="Q27" s="60"/>
    </row>
    <row r="28" spans="1:17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100"/>
      <c r="K28" s="100"/>
      <c r="L28" s="60"/>
      <c r="M28" s="60"/>
      <c r="N28" s="60"/>
      <c r="O28" s="60"/>
      <c r="P28" s="60"/>
      <c r="Q28" s="60"/>
    </row>
    <row r="29" spans="1:17" ht="18.75" hidden="1">
      <c r="A29" s="92"/>
      <c r="B29" s="95"/>
      <c r="C29" s="95"/>
      <c r="D29" s="95"/>
      <c r="E29" s="95"/>
      <c r="F29" s="95"/>
      <c r="G29" s="95"/>
      <c r="H29" s="95"/>
      <c r="I29" s="95"/>
      <c r="J29" s="100"/>
      <c r="K29" s="100"/>
      <c r="L29" s="60"/>
      <c r="M29" s="60"/>
      <c r="N29" s="60"/>
      <c r="O29" s="60"/>
      <c r="P29" s="60"/>
      <c r="Q29" s="60"/>
    </row>
    <row r="30" spans="1:17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100"/>
      <c r="K30" s="100"/>
      <c r="L30" s="60"/>
      <c r="M30" s="60"/>
      <c r="N30" s="60"/>
      <c r="O30" s="60"/>
      <c r="P30" s="60"/>
      <c r="Q30" s="60"/>
    </row>
    <row r="31" spans="1:17" ht="18.75" hidden="1">
      <c r="A31" s="92"/>
      <c r="B31" s="95"/>
      <c r="C31" s="95"/>
      <c r="D31" s="95"/>
      <c r="E31" s="95"/>
      <c r="F31" s="95"/>
      <c r="G31" s="95"/>
      <c r="H31" s="95"/>
      <c r="I31" s="95"/>
      <c r="J31" s="100"/>
      <c r="K31" s="100"/>
      <c r="L31" s="60"/>
      <c r="M31" s="60"/>
      <c r="N31" s="60"/>
      <c r="O31" s="60"/>
      <c r="P31" s="60"/>
      <c r="Q31" s="60"/>
    </row>
    <row r="32" spans="1:17" ht="18.75" hidden="1">
      <c r="A32" s="92"/>
      <c r="B32" s="95"/>
      <c r="C32" s="95"/>
      <c r="D32" s="95"/>
      <c r="E32" s="95"/>
      <c r="F32" s="95"/>
      <c r="G32" s="95"/>
      <c r="H32" s="95"/>
      <c r="I32" s="95"/>
      <c r="J32" s="100"/>
      <c r="K32" s="100"/>
      <c r="L32" s="60"/>
      <c r="M32" s="60"/>
      <c r="N32" s="60"/>
      <c r="O32" s="60"/>
      <c r="P32" s="60"/>
      <c r="Q32" s="60"/>
    </row>
    <row r="33" spans="1:17" ht="18.75" hidden="1">
      <c r="A33" s="92"/>
      <c r="B33" s="95"/>
      <c r="C33" s="95"/>
      <c r="D33" s="95"/>
      <c r="E33" s="95"/>
      <c r="F33" s="95"/>
      <c r="G33" s="96"/>
      <c r="H33" s="96"/>
      <c r="I33" s="109"/>
      <c r="J33" s="100"/>
      <c r="K33" s="100"/>
      <c r="L33" s="60"/>
      <c r="M33" s="60"/>
      <c r="N33" s="60"/>
      <c r="O33" s="60"/>
      <c r="P33" s="60"/>
      <c r="Q33" s="60"/>
    </row>
    <row r="34" spans="1:17" ht="18.75" hidden="1">
      <c r="A34" s="92"/>
      <c r="B34" s="95"/>
      <c r="C34" s="95"/>
      <c r="D34" s="95"/>
      <c r="E34" s="95"/>
      <c r="F34" s="95"/>
      <c r="G34" s="95"/>
      <c r="H34" s="95" t="s">
        <v>32</v>
      </c>
      <c r="I34" s="110">
        <f>SUM(I17:I33)</f>
        <v>2625.89</v>
      </c>
      <c r="J34" s="100"/>
      <c r="K34" s="100"/>
      <c r="L34" s="60"/>
      <c r="M34" s="60"/>
      <c r="N34" s="60"/>
      <c r="O34" s="60"/>
      <c r="P34" s="60"/>
      <c r="Q34" s="60"/>
    </row>
    <row r="35" spans="1:11" ht="15">
      <c r="A35" s="670" t="s">
        <v>388</v>
      </c>
      <c r="B35" s="670"/>
      <c r="C35" s="670"/>
      <c r="D35" s="670"/>
      <c r="E35" s="670"/>
      <c r="F35" s="670"/>
      <c r="G35" s="670"/>
      <c r="H35" s="670"/>
      <c r="I35" s="670"/>
      <c r="J35" s="670"/>
      <c r="K35" s="670"/>
    </row>
    <row r="36" spans="1:11" ht="15">
      <c r="A36" s="670"/>
      <c r="B36" s="670"/>
      <c r="C36" s="670"/>
      <c r="D36" s="670"/>
      <c r="E36" s="670"/>
      <c r="F36" s="670"/>
      <c r="G36" s="670"/>
      <c r="H36" s="670"/>
      <c r="I36" s="670"/>
      <c r="J36" s="670"/>
      <c r="K36" s="670"/>
    </row>
    <row r="37" spans="1:11" ht="18.75" hidden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8.75" hidden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18.75">
      <c r="A39" s="64"/>
      <c r="B39" s="65"/>
      <c r="C39" s="65"/>
      <c r="D39" s="65"/>
      <c r="E39" s="65"/>
      <c r="F39" s="65"/>
      <c r="G39" s="65"/>
      <c r="H39" s="64"/>
      <c r="I39" s="64"/>
      <c r="J39" s="92"/>
      <c r="K39" s="92"/>
    </row>
    <row r="40" spans="1:11" ht="18.75">
      <c r="A40" s="64"/>
      <c r="B40" s="64" t="s">
        <v>389</v>
      </c>
      <c r="C40" s="65"/>
      <c r="D40" s="65"/>
      <c r="E40" s="65"/>
      <c r="F40" s="65"/>
      <c r="G40" s="64"/>
      <c r="H40" s="65"/>
      <c r="I40" s="64"/>
      <c r="J40" s="92"/>
      <c r="K40" s="92"/>
    </row>
    <row r="41" spans="1:11" ht="18.75">
      <c r="A41" s="64"/>
      <c r="B41" s="65" t="s">
        <v>390</v>
      </c>
      <c r="C41" s="64" t="s">
        <v>391</v>
      </c>
      <c r="D41" s="64"/>
      <c r="E41" s="64"/>
      <c r="F41" s="65"/>
      <c r="G41" s="64"/>
      <c r="H41" s="65"/>
      <c r="I41" s="64"/>
      <c r="J41" s="92"/>
      <c r="K41" s="92"/>
    </row>
    <row r="42" spans="1:11" ht="18.75">
      <c r="A42" s="64"/>
      <c r="B42" s="65" t="s">
        <v>392</v>
      </c>
      <c r="C42" s="66">
        <v>5171.2</v>
      </c>
      <c r="D42" s="64" t="s">
        <v>393</v>
      </c>
      <c r="E42" s="64"/>
      <c r="F42" s="65"/>
      <c r="G42" s="64"/>
      <c r="H42" s="65"/>
      <c r="I42" s="64"/>
      <c r="J42" s="92"/>
      <c r="K42" s="92"/>
    </row>
    <row r="43" spans="1:11" ht="18" customHeight="1">
      <c r="A43" s="64"/>
      <c r="B43" s="65" t="s">
        <v>394</v>
      </c>
      <c r="C43" s="67" t="s">
        <v>463</v>
      </c>
      <c r="D43" s="64" t="s">
        <v>444</v>
      </c>
      <c r="E43" s="64"/>
      <c r="F43" s="64"/>
      <c r="G43" s="65"/>
      <c r="H43" s="65"/>
      <c r="I43" s="64"/>
      <c r="J43" s="92"/>
      <c r="K43" s="92"/>
    </row>
    <row r="44" spans="1:25" ht="18" customHeight="1">
      <c r="A44" s="64"/>
      <c r="B44" s="65"/>
      <c r="C44" s="67"/>
      <c r="D44" s="64"/>
      <c r="E44" s="64"/>
      <c r="F44" s="64"/>
      <c r="G44" s="65"/>
      <c r="H44" s="65"/>
      <c r="I44" s="64"/>
      <c r="J44" s="92"/>
      <c r="K44" s="92"/>
      <c r="U44" s="708" t="s">
        <v>406</v>
      </c>
      <c r="V44" s="708"/>
      <c r="W44" s="708"/>
      <c r="X44" s="708"/>
      <c r="Y44" s="708"/>
    </row>
    <row r="45" spans="1:25" ht="60" customHeight="1">
      <c r="A45" s="64"/>
      <c r="B45" s="65"/>
      <c r="C45" s="67"/>
      <c r="D45" s="64"/>
      <c r="E45" s="64"/>
      <c r="F45" s="64"/>
      <c r="G45" s="111" t="s">
        <v>397</v>
      </c>
      <c r="H45" s="112" t="s">
        <v>2</v>
      </c>
      <c r="I45" s="112" t="s">
        <v>3</v>
      </c>
      <c r="J45" s="113" t="s">
        <v>398</v>
      </c>
      <c r="K45" s="169" t="s">
        <v>399</v>
      </c>
      <c r="L45" s="68" t="s">
        <v>400</v>
      </c>
      <c r="T45" s="161" t="s">
        <v>444</v>
      </c>
      <c r="U45" s="162" t="s">
        <v>445</v>
      </c>
      <c r="V45" s="162" t="s">
        <v>446</v>
      </c>
      <c r="W45" s="162" t="s">
        <v>9</v>
      </c>
      <c r="X45" s="162" t="s">
        <v>447</v>
      </c>
      <c r="Y45" s="162" t="s">
        <v>448</v>
      </c>
    </row>
    <row r="46" spans="1:25" s="61" customFormat="1" ht="12.75" customHeight="1">
      <c r="A46" s="62"/>
      <c r="B46" s="139"/>
      <c r="C46" s="140"/>
      <c r="D46" s="62"/>
      <c r="E46" s="62"/>
      <c r="F46" s="62"/>
      <c r="G46" s="138" t="s">
        <v>53</v>
      </c>
      <c r="H46" s="138" t="s">
        <v>53</v>
      </c>
      <c r="I46" s="138" t="s">
        <v>53</v>
      </c>
      <c r="J46" s="138" t="s">
        <v>53</v>
      </c>
      <c r="K46" s="138" t="s">
        <v>53</v>
      </c>
      <c r="L46" s="141"/>
      <c r="N46" s="142" t="s">
        <v>401</v>
      </c>
      <c r="O46" s="142" t="s">
        <v>402</v>
      </c>
      <c r="P46" s="142" t="s">
        <v>441</v>
      </c>
      <c r="R46" s="142" t="s">
        <v>403</v>
      </c>
      <c r="T46" s="163" t="s">
        <v>449</v>
      </c>
      <c r="U46" s="164">
        <v>10206.940000000002</v>
      </c>
      <c r="V46" s="164">
        <v>7421.4</v>
      </c>
      <c r="W46" s="164">
        <v>6202.370000000001</v>
      </c>
      <c r="X46" s="164">
        <f>U46+V46-W46</f>
        <v>11425.970000000003</v>
      </c>
      <c r="Y46" s="164">
        <f>J54</f>
        <v>97195.22999999997</v>
      </c>
    </row>
    <row r="47" spans="1:25" ht="33" customHeight="1">
      <c r="A47" s="64"/>
      <c r="B47" s="671" t="s">
        <v>404</v>
      </c>
      <c r="C47" s="671"/>
      <c r="D47" s="671"/>
      <c r="E47" s="671"/>
      <c r="F47" s="671"/>
      <c r="G47" s="114">
        <f>G49+G50</f>
        <v>14.11</v>
      </c>
      <c r="H47" s="115">
        <f>H49+H50</f>
        <v>72965.64</v>
      </c>
      <c r="I47" s="115">
        <f>N47+O47</f>
        <v>64217.09</v>
      </c>
      <c r="J47" s="116">
        <f>J50+J49</f>
        <v>139766.13600000003</v>
      </c>
      <c r="K47" s="116">
        <f>I47-J47</f>
        <v>-75549.04600000003</v>
      </c>
      <c r="L47" s="70">
        <f>L49+L50</f>
        <v>8748.550000000007</v>
      </c>
      <c r="N47" s="69">
        <v>84.78</v>
      </c>
      <c r="O47" s="69">
        <v>64132.31</v>
      </c>
      <c r="P47" s="69">
        <v>7421.4</v>
      </c>
      <c r="Q47" s="58">
        <v>0</v>
      </c>
      <c r="R47" s="69">
        <v>6662.48</v>
      </c>
      <c r="T47" s="163" t="s">
        <v>450</v>
      </c>
      <c r="U47" s="174">
        <f>X46</f>
        <v>11425.970000000003</v>
      </c>
      <c r="V47" s="174">
        <f>G54</f>
        <v>7421.4</v>
      </c>
      <c r="W47" s="174">
        <f>H54</f>
        <v>6662.48</v>
      </c>
      <c r="X47" s="164">
        <f aca="true" t="shared" si="0" ref="X47:X57">U47+V47-W47</f>
        <v>12184.890000000003</v>
      </c>
      <c r="Y47" s="165"/>
    </row>
    <row r="48" spans="1:25" ht="18" customHeight="1">
      <c r="A48" s="64"/>
      <c r="B48" s="672" t="s">
        <v>405</v>
      </c>
      <c r="C48" s="673"/>
      <c r="D48" s="673"/>
      <c r="E48" s="673"/>
      <c r="F48" s="674"/>
      <c r="G48" s="117"/>
      <c r="H48" s="118"/>
      <c r="I48" s="118"/>
      <c r="J48" s="95"/>
      <c r="K48" s="95"/>
      <c r="L48" s="72"/>
      <c r="T48" s="163" t="s">
        <v>451</v>
      </c>
      <c r="U48" s="165"/>
      <c r="V48" s="165"/>
      <c r="W48" s="165"/>
      <c r="X48" s="164">
        <f t="shared" si="0"/>
        <v>0</v>
      </c>
      <c r="Y48" s="165"/>
    </row>
    <row r="49" spans="1:25" ht="18" customHeight="1">
      <c r="A49" s="64"/>
      <c r="B49" s="675" t="s">
        <v>12</v>
      </c>
      <c r="C49" s="675"/>
      <c r="D49" s="675"/>
      <c r="E49" s="675"/>
      <c r="F49" s="675"/>
      <c r="G49" s="117">
        <f>G59</f>
        <v>9.47</v>
      </c>
      <c r="H49" s="118">
        <f>ROUND(G49*C42,2)+0.01</f>
        <v>48971.270000000004</v>
      </c>
      <c r="I49" s="118">
        <f>H49</f>
        <v>48971.270000000004</v>
      </c>
      <c r="J49" s="118">
        <f>H59</f>
        <v>48971.265999999996</v>
      </c>
      <c r="K49" s="118">
        <f>I49-J49</f>
        <v>0.004000000008090865</v>
      </c>
      <c r="L49" s="72">
        <f>H49-I49</f>
        <v>0</v>
      </c>
      <c r="T49" s="163" t="s">
        <v>452</v>
      </c>
      <c r="U49" s="166"/>
      <c r="V49" s="166"/>
      <c r="W49" s="166"/>
      <c r="X49" s="164">
        <f t="shared" si="0"/>
        <v>0</v>
      </c>
      <c r="Y49" s="166"/>
    </row>
    <row r="50" spans="1:25" ht="18" customHeight="1">
      <c r="A50" s="64"/>
      <c r="B50" s="675" t="s">
        <v>65</v>
      </c>
      <c r="C50" s="675"/>
      <c r="D50" s="675"/>
      <c r="E50" s="675"/>
      <c r="F50" s="675"/>
      <c r="G50" s="117">
        <v>4.64</v>
      </c>
      <c r="H50" s="118">
        <f>ROUND(G50*C42,2)</f>
        <v>23994.37</v>
      </c>
      <c r="I50" s="118">
        <f>I47-I49</f>
        <v>15245.819999999992</v>
      </c>
      <c r="J50" s="118">
        <f>H67-J54</f>
        <v>90794.87000000004</v>
      </c>
      <c r="K50" s="118">
        <f>I50-J50</f>
        <v>-75549.05000000005</v>
      </c>
      <c r="L50" s="72">
        <f>H50-I50</f>
        <v>8748.550000000007</v>
      </c>
      <c r="T50" s="163" t="s">
        <v>453</v>
      </c>
      <c r="U50" s="165"/>
      <c r="V50" s="165"/>
      <c r="W50" s="165"/>
      <c r="X50" s="164">
        <f t="shared" si="0"/>
        <v>0</v>
      </c>
      <c r="Y50" s="165"/>
    </row>
    <row r="51" spans="1:25" ht="6.75" customHeight="1">
      <c r="A51" s="64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72">
        <f>G54-H54</f>
        <v>758.9200000000001</v>
      </c>
      <c r="T51" s="163" t="s">
        <v>454</v>
      </c>
      <c r="U51" s="165"/>
      <c r="V51" s="165"/>
      <c r="W51" s="165"/>
      <c r="X51" s="164">
        <f t="shared" si="0"/>
        <v>0</v>
      </c>
      <c r="Y51" s="165"/>
    </row>
    <row r="52" spans="1:25" ht="12" customHeight="1">
      <c r="A52" s="92"/>
      <c r="B52" s="65"/>
      <c r="C52" s="67"/>
      <c r="D52" s="64"/>
      <c r="E52" s="64"/>
      <c r="F52" s="64"/>
      <c r="G52" s="65"/>
      <c r="H52" s="65"/>
      <c r="I52" s="64"/>
      <c r="J52" s="92"/>
      <c r="K52" s="92"/>
      <c r="T52" s="163" t="s">
        <v>455</v>
      </c>
      <c r="U52" s="165"/>
      <c r="V52" s="165"/>
      <c r="W52" s="165"/>
      <c r="X52" s="164">
        <f t="shared" si="0"/>
        <v>0</v>
      </c>
      <c r="Y52" s="165"/>
    </row>
    <row r="53" spans="1:25" ht="18" customHeight="1">
      <c r="A53" s="92"/>
      <c r="F53" s="148" t="s">
        <v>438</v>
      </c>
      <c r="G53" s="148" t="s">
        <v>2</v>
      </c>
      <c r="H53" s="148" t="s">
        <v>3</v>
      </c>
      <c r="I53" s="148" t="s">
        <v>439</v>
      </c>
      <c r="J53" s="148" t="s">
        <v>440</v>
      </c>
      <c r="K53" s="120"/>
      <c r="T53" s="163" t="s">
        <v>456</v>
      </c>
      <c r="U53" s="165"/>
      <c r="V53" s="165"/>
      <c r="W53" s="165"/>
      <c r="X53" s="164">
        <f t="shared" si="0"/>
        <v>0</v>
      </c>
      <c r="Y53" s="165"/>
    </row>
    <row r="54" spans="1:25" s="146" customFormat="1" ht="18" customHeight="1">
      <c r="A54" s="145"/>
      <c r="B54" s="706" t="s">
        <v>437</v>
      </c>
      <c r="C54" s="707"/>
      <c r="D54" s="707"/>
      <c r="E54" s="707"/>
      <c r="F54" s="149">
        <f>'01 14г'!I54</f>
        <v>11425.970000000003</v>
      </c>
      <c r="G54" s="150">
        <f>P47</f>
        <v>7421.4</v>
      </c>
      <c r="H54" s="150">
        <f>R47</f>
        <v>6662.48</v>
      </c>
      <c r="I54" s="150">
        <f>G54+F54-H54</f>
        <v>12184.890000000003</v>
      </c>
      <c r="J54" s="150">
        <f>I80+H54</f>
        <v>97195.22999999997</v>
      </c>
      <c r="K54" s="120"/>
      <c r="T54" s="163" t="s">
        <v>457</v>
      </c>
      <c r="U54" s="165"/>
      <c r="V54" s="165"/>
      <c r="W54" s="165"/>
      <c r="X54" s="164">
        <f t="shared" si="0"/>
        <v>0</v>
      </c>
      <c r="Y54" s="165"/>
    </row>
    <row r="55" spans="1:25" ht="51.75" customHeight="1">
      <c r="A55" s="92"/>
      <c r="B55" s="65"/>
      <c r="C55" s="67"/>
      <c r="D55" s="64"/>
      <c r="E55" s="64"/>
      <c r="F55" s="64"/>
      <c r="G55" s="65"/>
      <c r="H55" s="65"/>
      <c r="I55" s="64"/>
      <c r="J55" s="92"/>
      <c r="K55" s="92"/>
      <c r="T55" s="163" t="s">
        <v>458</v>
      </c>
      <c r="U55" s="165"/>
      <c r="V55" s="165"/>
      <c r="W55" s="165"/>
      <c r="X55" s="164">
        <f t="shared" si="0"/>
        <v>0</v>
      </c>
      <c r="Y55" s="165"/>
    </row>
    <row r="56" spans="1:25" ht="18.75">
      <c r="A56" s="64"/>
      <c r="B56" s="73"/>
      <c r="C56" s="74"/>
      <c r="D56" s="75"/>
      <c r="E56" s="75"/>
      <c r="F56" s="75"/>
      <c r="G56" s="76" t="s">
        <v>397</v>
      </c>
      <c r="H56" s="76" t="s">
        <v>407</v>
      </c>
      <c r="I56" s="64"/>
      <c r="J56" s="92"/>
      <c r="K56" s="92"/>
      <c r="T56" s="163" t="s">
        <v>459</v>
      </c>
      <c r="U56" s="165"/>
      <c r="V56" s="165"/>
      <c r="W56" s="165"/>
      <c r="X56" s="164">
        <f t="shared" si="0"/>
        <v>0</v>
      </c>
      <c r="Y56" s="165"/>
    </row>
    <row r="57" spans="1:25" s="61" customFormat="1" ht="11.25" customHeight="1">
      <c r="A57" s="77"/>
      <c r="B57" s="135"/>
      <c r="C57" s="136"/>
      <c r="D57" s="137"/>
      <c r="E57" s="137"/>
      <c r="F57" s="137"/>
      <c r="G57" s="138" t="s">
        <v>53</v>
      </c>
      <c r="H57" s="138" t="s">
        <v>53</v>
      </c>
      <c r="I57" s="62"/>
      <c r="T57" s="163" t="s">
        <v>460</v>
      </c>
      <c r="U57" s="165"/>
      <c r="V57" s="165"/>
      <c r="W57" s="165"/>
      <c r="X57" s="164">
        <f t="shared" si="0"/>
        <v>0</v>
      </c>
      <c r="Y57" s="165"/>
    </row>
    <row r="58" spans="1:25" ht="39.75" customHeight="1">
      <c r="A58" s="78" t="s">
        <v>408</v>
      </c>
      <c r="B58" s="676" t="s">
        <v>436</v>
      </c>
      <c r="C58" s="677"/>
      <c r="D58" s="677"/>
      <c r="E58" s="677"/>
      <c r="F58" s="677"/>
      <c r="G58" s="95"/>
      <c r="H58" s="79">
        <f>H59+H67</f>
        <v>236961.366</v>
      </c>
      <c r="I58" s="64"/>
      <c r="J58" s="92"/>
      <c r="K58" s="92"/>
      <c r="T58" s="167" t="s">
        <v>461</v>
      </c>
      <c r="U58" s="168">
        <f>SUM(U46:U57)</f>
        <v>21632.910000000003</v>
      </c>
      <c r="V58" s="168">
        <f>SUM(V46:V57)</f>
        <v>14842.8</v>
      </c>
      <c r="W58" s="168">
        <f>SUM(W46:W57)</f>
        <v>12864.85</v>
      </c>
      <c r="X58" s="168">
        <f>SUM(X46:X57)</f>
        <v>23610.860000000008</v>
      </c>
      <c r="Y58" s="168">
        <f>SUM(Y46:Y57)</f>
        <v>97195.22999999997</v>
      </c>
    </row>
    <row r="59" spans="1:11" ht="18.75">
      <c r="A59" s="80" t="s">
        <v>410</v>
      </c>
      <c r="B59" s="678" t="s">
        <v>411</v>
      </c>
      <c r="C59" s="679"/>
      <c r="D59" s="679"/>
      <c r="E59" s="679"/>
      <c r="F59" s="680"/>
      <c r="G59" s="170">
        <f>G61+G62+G64+G66+G60</f>
        <v>9.47</v>
      </c>
      <c r="H59" s="170">
        <f>H61+H62+H64+H66+H60</f>
        <v>48971.265999999996</v>
      </c>
      <c r="I59" s="64"/>
      <c r="J59" s="92"/>
      <c r="K59" s="121"/>
    </row>
    <row r="60" spans="1:11" ht="18.75">
      <c r="A60" s="171" t="s">
        <v>412</v>
      </c>
      <c r="B60" s="681" t="s">
        <v>413</v>
      </c>
      <c r="C60" s="679"/>
      <c r="D60" s="679"/>
      <c r="E60" s="679"/>
      <c r="F60" s="680"/>
      <c r="G60" s="123">
        <v>1.87</v>
      </c>
      <c r="H60" s="170">
        <f>ROUND(G60*C42,2)</f>
        <v>9670.14</v>
      </c>
      <c r="I60" s="64"/>
      <c r="J60" s="92"/>
      <c r="K60" s="121"/>
    </row>
    <row r="61" spans="1:11" ht="45" customHeight="1">
      <c r="A61" s="171" t="s">
        <v>414</v>
      </c>
      <c r="B61" s="682" t="s">
        <v>415</v>
      </c>
      <c r="C61" s="683"/>
      <c r="D61" s="683"/>
      <c r="E61" s="683"/>
      <c r="F61" s="683"/>
      <c r="G61" s="169">
        <v>2.2</v>
      </c>
      <c r="H61" s="170">
        <f>ROUND(G61*C42,2)</f>
        <v>11376.64</v>
      </c>
      <c r="I61" s="64"/>
      <c r="J61" s="92"/>
      <c r="K61" s="121"/>
    </row>
    <row r="62" spans="1:11" ht="18.75">
      <c r="A62" s="675" t="s">
        <v>416</v>
      </c>
      <c r="B62" s="684" t="s">
        <v>417</v>
      </c>
      <c r="C62" s="685"/>
      <c r="D62" s="685"/>
      <c r="E62" s="685"/>
      <c r="F62" s="685"/>
      <c r="G62" s="686">
        <v>1.58</v>
      </c>
      <c r="H62" s="687">
        <f>ROUND(G62*C42,2)</f>
        <v>8170.5</v>
      </c>
      <c r="I62" s="64"/>
      <c r="J62" s="92"/>
      <c r="K62" s="92"/>
    </row>
    <row r="63" spans="1:11" ht="18.75" customHeight="1">
      <c r="A63" s="675"/>
      <c r="B63" s="685"/>
      <c r="C63" s="685"/>
      <c r="D63" s="685"/>
      <c r="E63" s="685"/>
      <c r="F63" s="685"/>
      <c r="G63" s="686"/>
      <c r="H63" s="687"/>
      <c r="I63" s="64"/>
      <c r="J63" s="92"/>
      <c r="K63" s="92"/>
    </row>
    <row r="64" spans="1:11" ht="21" customHeight="1">
      <c r="A64" s="675" t="s">
        <v>418</v>
      </c>
      <c r="B64" s="684" t="s">
        <v>419</v>
      </c>
      <c r="C64" s="685"/>
      <c r="D64" s="685"/>
      <c r="E64" s="685"/>
      <c r="F64" s="685"/>
      <c r="G64" s="686">
        <v>1.28</v>
      </c>
      <c r="H64" s="687">
        <f>G64*C42</f>
        <v>6619.1359999999995</v>
      </c>
      <c r="I64" s="64"/>
      <c r="J64" s="92"/>
      <c r="K64" s="92"/>
    </row>
    <row r="65" spans="1:11" ht="18.75">
      <c r="A65" s="675"/>
      <c r="B65" s="685"/>
      <c r="C65" s="685"/>
      <c r="D65" s="685"/>
      <c r="E65" s="685"/>
      <c r="F65" s="685"/>
      <c r="G65" s="686"/>
      <c r="H65" s="687"/>
      <c r="I65" s="64"/>
      <c r="J65" s="92"/>
      <c r="K65" s="92"/>
    </row>
    <row r="66" spans="1:11" ht="18.75">
      <c r="A66" s="171" t="s">
        <v>420</v>
      </c>
      <c r="B66" s="685" t="s">
        <v>421</v>
      </c>
      <c r="C66" s="685"/>
      <c r="D66" s="685"/>
      <c r="E66" s="685"/>
      <c r="F66" s="685"/>
      <c r="G66" s="76">
        <v>2.54</v>
      </c>
      <c r="H66" s="125">
        <f>ROUND(G66*C42,2)</f>
        <v>13134.85</v>
      </c>
      <c r="I66" s="64"/>
      <c r="J66" s="92"/>
      <c r="K66" s="92"/>
    </row>
    <row r="67" spans="1:11" ht="18.75">
      <c r="A67" s="79" t="s">
        <v>422</v>
      </c>
      <c r="B67" s="688" t="s">
        <v>423</v>
      </c>
      <c r="C67" s="689"/>
      <c r="D67" s="689"/>
      <c r="E67" s="689"/>
      <c r="F67" s="689"/>
      <c r="G67" s="79"/>
      <c r="H67" s="79">
        <f>H68+H69+H70+H71+H72+H73</f>
        <v>187990.1</v>
      </c>
      <c r="I67" s="64"/>
      <c r="J67" s="92"/>
      <c r="K67" s="92"/>
    </row>
    <row r="68" spans="1:11" ht="18.75">
      <c r="A68" s="126"/>
      <c r="B68" s="690" t="s">
        <v>424</v>
      </c>
      <c r="C68" s="683"/>
      <c r="D68" s="683"/>
      <c r="E68" s="683"/>
      <c r="F68" s="683"/>
      <c r="G68" s="127"/>
      <c r="H68" s="127"/>
      <c r="I68" s="64"/>
      <c r="J68" s="92"/>
      <c r="K68" s="92"/>
    </row>
    <row r="69" spans="1:11" ht="43.5" customHeight="1">
      <c r="A69" s="126"/>
      <c r="B69" s="690" t="s">
        <v>442</v>
      </c>
      <c r="C69" s="683"/>
      <c r="D69" s="683"/>
      <c r="E69" s="683"/>
      <c r="F69" s="683"/>
      <c r="G69" s="125"/>
      <c r="H69" s="125"/>
      <c r="I69" s="64"/>
      <c r="J69" s="92"/>
      <c r="K69" s="92"/>
    </row>
    <row r="70" spans="1:11" ht="18.75" customHeight="1">
      <c r="A70" s="126"/>
      <c r="B70" s="691" t="s">
        <v>464</v>
      </c>
      <c r="C70" s="692"/>
      <c r="D70" s="692"/>
      <c r="E70" s="692"/>
      <c r="F70" s="693"/>
      <c r="G70" s="125"/>
      <c r="H70" s="128">
        <v>452</v>
      </c>
      <c r="I70" s="64"/>
      <c r="J70" s="92"/>
      <c r="K70" s="92"/>
    </row>
    <row r="71" spans="1:11" ht="18.75" customHeight="1">
      <c r="A71" s="126"/>
      <c r="B71" s="691" t="s">
        <v>465</v>
      </c>
      <c r="C71" s="692"/>
      <c r="D71" s="692"/>
      <c r="E71" s="692"/>
      <c r="F71" s="693"/>
      <c r="G71" s="125"/>
      <c r="H71" s="128">
        <v>187538.1</v>
      </c>
      <c r="I71" s="186" t="s">
        <v>466</v>
      </c>
      <c r="J71" s="92"/>
      <c r="K71" s="92"/>
    </row>
    <row r="72" spans="1:11" ht="18.75" customHeight="1">
      <c r="A72" s="126"/>
      <c r="B72" s="691" t="s">
        <v>435</v>
      </c>
      <c r="C72" s="692"/>
      <c r="D72" s="692"/>
      <c r="E72" s="692"/>
      <c r="F72" s="693"/>
      <c r="G72" s="125"/>
      <c r="H72" s="128"/>
      <c r="I72" s="64"/>
      <c r="J72" s="92"/>
      <c r="K72" s="92"/>
    </row>
    <row r="73" spans="1:11" ht="18.75" customHeight="1">
      <c r="A73" s="126"/>
      <c r="B73" s="691" t="s">
        <v>435</v>
      </c>
      <c r="C73" s="692"/>
      <c r="D73" s="692"/>
      <c r="E73" s="692"/>
      <c r="F73" s="693"/>
      <c r="G73" s="125"/>
      <c r="H73" s="128"/>
      <c r="I73" s="64"/>
      <c r="J73" s="92"/>
      <c r="K73" s="92"/>
    </row>
    <row r="74" spans="1:16" ht="18.75">
      <c r="A74" s="126"/>
      <c r="B74" s="129"/>
      <c r="C74" s="130"/>
      <c r="D74" s="130"/>
      <c r="E74" s="130"/>
      <c r="F74" s="130"/>
      <c r="G74" s="131"/>
      <c r="H74" s="64"/>
      <c r="I74" s="64"/>
      <c r="J74" s="92"/>
      <c r="K74" s="92"/>
      <c r="P74" s="60">
        <v>246106.07</v>
      </c>
    </row>
    <row r="75" spans="1:11" ht="18.75">
      <c r="A75" s="126"/>
      <c r="B75" s="129"/>
      <c r="C75" s="130"/>
      <c r="D75" s="130"/>
      <c r="E75" s="130"/>
      <c r="F75" s="130"/>
      <c r="G75" s="131"/>
      <c r="H75" s="64"/>
      <c r="I75" s="64"/>
      <c r="J75" s="92"/>
      <c r="K75" s="92"/>
    </row>
    <row r="76" spans="1:11" ht="18.75">
      <c r="A76" s="126"/>
      <c r="B76" s="129"/>
      <c r="C76" s="130"/>
      <c r="D76" s="130"/>
      <c r="E76" s="130"/>
      <c r="F76" s="130"/>
      <c r="G76" s="131"/>
      <c r="H76" s="64"/>
      <c r="I76" s="64"/>
      <c r="J76" s="92"/>
      <c r="K76" s="92"/>
    </row>
    <row r="77" spans="1:11" ht="18.75">
      <c r="A77" s="126"/>
      <c r="B77" s="129"/>
      <c r="C77" s="130"/>
      <c r="D77" s="130"/>
      <c r="E77" s="130"/>
      <c r="F77" s="130"/>
      <c r="G77" s="131"/>
      <c r="H77" s="64"/>
      <c r="I77" s="64"/>
      <c r="J77" s="92"/>
      <c r="K77" s="92"/>
    </row>
    <row r="78" spans="1:11" ht="18.75">
      <c r="A78" s="126"/>
      <c r="B78" s="129"/>
      <c r="C78" s="130"/>
      <c r="D78" s="130"/>
      <c r="E78" s="130"/>
      <c r="F78" s="130"/>
      <c r="G78" s="694" t="s">
        <v>65</v>
      </c>
      <c r="H78" s="695"/>
      <c r="I78" s="696" t="s">
        <v>406</v>
      </c>
      <c r="J78" s="695"/>
      <c r="K78" s="92"/>
    </row>
    <row r="79" spans="1:10" s="61" customFormat="1" ht="12.75">
      <c r="A79" s="82"/>
      <c r="B79" s="143"/>
      <c r="C79" s="144"/>
      <c r="D79" s="144"/>
      <c r="E79" s="144"/>
      <c r="F79" s="144"/>
      <c r="G79" s="697" t="s">
        <v>53</v>
      </c>
      <c r="H79" s="698"/>
      <c r="I79" s="697" t="s">
        <v>53</v>
      </c>
      <c r="J79" s="698"/>
    </row>
    <row r="80" spans="1:13" s="60" customFormat="1" ht="18.75">
      <c r="A80" s="126"/>
      <c r="B80" s="702" t="s">
        <v>429</v>
      </c>
      <c r="C80" s="689"/>
      <c r="D80" s="689"/>
      <c r="E80" s="689"/>
      <c r="F80" s="703"/>
      <c r="G80" s="686">
        <f>'01 14г'!G81:H81</f>
        <v>287187.916</v>
      </c>
      <c r="H80" s="704"/>
      <c r="I80" s="686">
        <f>'01 14г'!I81:J81</f>
        <v>90532.74999999997</v>
      </c>
      <c r="J80" s="704"/>
      <c r="K80" s="100"/>
      <c r="L80" s="84" t="s">
        <v>430</v>
      </c>
      <c r="M80" s="84" t="s">
        <v>403</v>
      </c>
    </row>
    <row r="81" spans="1:13" ht="18.75">
      <c r="A81" s="65"/>
      <c r="B81" s="702" t="s">
        <v>431</v>
      </c>
      <c r="C81" s="689"/>
      <c r="D81" s="689"/>
      <c r="E81" s="689"/>
      <c r="F81" s="703"/>
      <c r="G81" s="686">
        <f>G80+I47-H58+J54</f>
        <v>211638.87</v>
      </c>
      <c r="H81" s="704"/>
      <c r="I81" s="705">
        <f>I80+H54-J54</f>
        <v>0</v>
      </c>
      <c r="J81" s="704"/>
      <c r="K81" s="92"/>
      <c r="L81" s="85">
        <f>G81</f>
        <v>211638.87</v>
      </c>
      <c r="M81" s="85">
        <f>I81</f>
        <v>0</v>
      </c>
    </row>
    <row r="82" spans="1:11" ht="18.75">
      <c r="A82" s="64"/>
      <c r="B82" s="64"/>
      <c r="C82" s="64"/>
      <c r="D82" s="64"/>
      <c r="E82" s="64"/>
      <c r="F82" s="64"/>
      <c r="G82" s="132"/>
      <c r="H82" s="132"/>
      <c r="I82" s="64"/>
      <c r="J82" s="92"/>
      <c r="K82" s="92"/>
    </row>
    <row r="83" spans="1:16" ht="18.75">
      <c r="A83" s="64"/>
      <c r="B83" s="92"/>
      <c r="C83" s="92"/>
      <c r="D83" s="92"/>
      <c r="E83" s="92"/>
      <c r="F83" s="92"/>
      <c r="G83" s="133"/>
      <c r="H83" s="134"/>
      <c r="I83" s="64"/>
      <c r="J83" s="92"/>
      <c r="K83" s="92"/>
      <c r="L83" s="60"/>
      <c r="M83" s="60"/>
      <c r="N83" s="60"/>
      <c r="O83" s="60"/>
      <c r="P83" s="60"/>
    </row>
    <row r="84" spans="1:16" ht="18.75">
      <c r="A84" s="64"/>
      <c r="B84" s="92"/>
      <c r="C84" s="92"/>
      <c r="D84" s="92"/>
      <c r="E84" s="92"/>
      <c r="F84" s="92"/>
      <c r="G84" s="64"/>
      <c r="H84" s="132"/>
      <c r="I84" s="64"/>
      <c r="J84" s="92"/>
      <c r="K84" s="92"/>
      <c r="L84" s="709"/>
      <c r="M84" s="710"/>
      <c r="N84" s="710"/>
      <c r="O84" s="710"/>
      <c r="P84" s="710"/>
    </row>
    <row r="85" spans="1:16" ht="9" customHeight="1">
      <c r="A85" s="64"/>
      <c r="B85" s="92"/>
      <c r="C85" s="92"/>
      <c r="D85" s="92"/>
      <c r="E85" s="92"/>
      <c r="F85" s="92"/>
      <c r="G85" s="92"/>
      <c r="H85" s="64"/>
      <c r="I85" s="64"/>
      <c r="J85" s="92"/>
      <c r="K85" s="92"/>
      <c r="L85" s="175"/>
      <c r="M85" s="176"/>
      <c r="N85" s="175"/>
      <c r="O85" s="175"/>
      <c r="P85" s="177"/>
    </row>
    <row r="86" spans="1:16" ht="9" customHeight="1" hidden="1">
      <c r="A86" s="64"/>
      <c r="B86" s="92"/>
      <c r="C86" s="92"/>
      <c r="D86" s="92"/>
      <c r="E86" s="92"/>
      <c r="F86" s="92"/>
      <c r="G86" s="92"/>
      <c r="H86" s="64"/>
      <c r="I86" s="64"/>
      <c r="J86" s="92"/>
      <c r="K86" s="92"/>
      <c r="L86" s="178"/>
      <c r="M86" s="179"/>
      <c r="N86" s="179"/>
      <c r="O86" s="179"/>
      <c r="P86" s="179"/>
    </row>
    <row r="87" spans="1:16" ht="18.75" hidden="1">
      <c r="A87" s="64"/>
      <c r="B87" s="92"/>
      <c r="C87" s="92"/>
      <c r="D87" s="92"/>
      <c r="E87" s="92"/>
      <c r="F87" s="92"/>
      <c r="G87" s="92"/>
      <c r="H87" s="64"/>
      <c r="I87" s="64"/>
      <c r="J87" s="92"/>
      <c r="K87" s="92"/>
      <c r="L87" s="178"/>
      <c r="M87" s="179"/>
      <c r="N87" s="179"/>
      <c r="O87" s="179"/>
      <c r="P87" s="179"/>
    </row>
    <row r="88" spans="1:16" ht="18.75" hidden="1">
      <c r="A88" s="64"/>
      <c r="B88" s="92"/>
      <c r="C88" s="92"/>
      <c r="D88" s="92"/>
      <c r="E88" s="92"/>
      <c r="F88" s="92"/>
      <c r="G88" s="92"/>
      <c r="H88" s="64"/>
      <c r="I88" s="64"/>
      <c r="J88" s="92"/>
      <c r="K88" s="92"/>
      <c r="L88" s="178"/>
      <c r="M88" s="179"/>
      <c r="N88" s="179"/>
      <c r="O88" s="179"/>
      <c r="P88" s="179"/>
    </row>
    <row r="89" spans="1:16" ht="8.25" customHeight="1">
      <c r="A89" s="64"/>
      <c r="B89" s="92"/>
      <c r="C89" s="92"/>
      <c r="D89" s="92"/>
      <c r="E89" s="92"/>
      <c r="F89" s="92"/>
      <c r="G89" s="92"/>
      <c r="H89" s="64"/>
      <c r="I89" s="64"/>
      <c r="J89" s="92"/>
      <c r="K89" s="92"/>
      <c r="L89" s="178"/>
      <c r="M89" s="179"/>
      <c r="N89" s="179"/>
      <c r="O89" s="179"/>
      <c r="P89" s="179"/>
    </row>
    <row r="90" spans="1:16" ht="14.25" customHeight="1" hidden="1">
      <c r="A90" s="64"/>
      <c r="B90" s="92"/>
      <c r="C90" s="92"/>
      <c r="D90" s="92"/>
      <c r="E90" s="92"/>
      <c r="F90" s="92"/>
      <c r="G90" s="92"/>
      <c r="H90" s="64"/>
      <c r="I90" s="64"/>
      <c r="J90" s="92"/>
      <c r="K90" s="92"/>
      <c r="L90" s="178"/>
      <c r="M90" s="179"/>
      <c r="N90" s="179"/>
      <c r="O90" s="179"/>
      <c r="P90" s="179"/>
    </row>
    <row r="91" spans="1:16" ht="18.75" hidden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178"/>
      <c r="M91" s="179"/>
      <c r="N91" s="179"/>
      <c r="O91" s="179"/>
      <c r="P91" s="179"/>
    </row>
    <row r="92" spans="1:16" ht="18.75" hidden="1">
      <c r="A92" s="92"/>
      <c r="B92" s="92"/>
      <c r="C92" s="126"/>
      <c r="D92" s="92"/>
      <c r="E92" s="92"/>
      <c r="F92" s="92"/>
      <c r="G92" s="92"/>
      <c r="H92" s="92"/>
      <c r="I92" s="92"/>
      <c r="J92" s="92"/>
      <c r="K92" s="92"/>
      <c r="L92" s="178"/>
      <c r="M92" s="180"/>
      <c r="N92" s="60"/>
      <c r="O92" s="60"/>
      <c r="P92" s="180"/>
    </row>
    <row r="93" spans="1:16" ht="18.75" hidden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60"/>
      <c r="M93" s="60"/>
      <c r="N93" s="60"/>
      <c r="O93" s="60"/>
      <c r="P93" s="60"/>
    </row>
    <row r="94" spans="1:16" ht="18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60"/>
      <c r="M94" s="60"/>
      <c r="N94" s="60"/>
      <c r="O94" s="60"/>
      <c r="P94" s="60"/>
    </row>
    <row r="95" spans="1:16" ht="18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60"/>
      <c r="M95" s="60"/>
      <c r="N95" s="60"/>
      <c r="O95" s="60"/>
      <c r="P95" s="60"/>
    </row>
    <row r="96" spans="1:6" s="92" customFormat="1" ht="18.75">
      <c r="A96" s="92" t="s">
        <v>74</v>
      </c>
      <c r="F96" s="92" t="s">
        <v>73</v>
      </c>
    </row>
    <row r="168" ht="15">
      <c r="H168" s="58" t="s">
        <v>433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9">
    <mergeCell ref="L84:P84"/>
    <mergeCell ref="B80:F80"/>
    <mergeCell ref="G80:H80"/>
    <mergeCell ref="I80:J80"/>
    <mergeCell ref="B81:F81"/>
    <mergeCell ref="G81:H81"/>
    <mergeCell ref="I81:J81"/>
    <mergeCell ref="B72:F72"/>
    <mergeCell ref="B73:F73"/>
    <mergeCell ref="G78:H78"/>
    <mergeCell ref="I78:J78"/>
    <mergeCell ref="G79:H79"/>
    <mergeCell ref="I79:J79"/>
    <mergeCell ref="B66:F66"/>
    <mergeCell ref="B67:F67"/>
    <mergeCell ref="B68:F68"/>
    <mergeCell ref="B69:F69"/>
    <mergeCell ref="B70:F70"/>
    <mergeCell ref="B71:F71"/>
    <mergeCell ref="A62:A63"/>
    <mergeCell ref="B62:F63"/>
    <mergeCell ref="G62:G63"/>
    <mergeCell ref="H62:H63"/>
    <mergeCell ref="A64:A65"/>
    <mergeCell ref="B64:F65"/>
    <mergeCell ref="G64:G65"/>
    <mergeCell ref="H64:H65"/>
    <mergeCell ref="B50:F50"/>
    <mergeCell ref="B54:E54"/>
    <mergeCell ref="B58:F58"/>
    <mergeCell ref="B59:F59"/>
    <mergeCell ref="B60:F60"/>
    <mergeCell ref="B61:F61"/>
    <mergeCell ref="C14:D15"/>
    <mergeCell ref="A35:K36"/>
    <mergeCell ref="U44:Y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Y168"/>
  <sheetViews>
    <sheetView view="pageBreakPreview" zoomScale="80" zoomScaleSheetLayoutView="80" zoomScalePageLayoutView="0" workbookViewId="0" topLeftCell="A48">
      <selection activeCell="G80" activeCellId="2" sqref="K47 J54 G80:H80"/>
    </sheetView>
  </sheetViews>
  <sheetFormatPr defaultColWidth="9.140625" defaultRowHeight="15" outlineLevelCol="1"/>
  <cols>
    <col min="1" max="1" width="9.8515625" style="61" bestFit="1" customWidth="1"/>
    <col min="2" max="2" width="12.140625" style="58" customWidth="1"/>
    <col min="3" max="3" width="9.57421875" style="58" customWidth="1"/>
    <col min="4" max="4" width="10.57421875" style="58" customWidth="1"/>
    <col min="5" max="5" width="5.57421875" style="58" customWidth="1"/>
    <col min="6" max="7" width="12.140625" style="58" customWidth="1"/>
    <col min="8" max="8" width="13.140625" style="58" customWidth="1"/>
    <col min="9" max="9" width="13.421875" style="58" customWidth="1"/>
    <col min="10" max="10" width="14.00390625" style="58" customWidth="1"/>
    <col min="11" max="11" width="19.00390625" style="58" customWidth="1"/>
    <col min="12" max="12" width="13.421875" style="58" hidden="1" customWidth="1" outlineLevel="1"/>
    <col min="13" max="13" width="19.00390625" style="58" hidden="1" customWidth="1" outlineLevel="1"/>
    <col min="14" max="15" width="7.421875" style="58" hidden="1" customWidth="1" outlineLevel="1"/>
    <col min="16" max="16" width="9.28125" style="58" hidden="1" customWidth="1" outlineLevel="1"/>
    <col min="17" max="17" width="3.7109375" style="58" hidden="1" customWidth="1" outlineLevel="1"/>
    <col min="18" max="18" width="9.140625" style="58" hidden="1" customWidth="1" outlineLevel="1"/>
    <col min="19" max="19" width="9.140625" style="58" customWidth="1" collapsed="1"/>
    <col min="20" max="20" width="6.7109375" style="58" bestFit="1" customWidth="1"/>
    <col min="21" max="21" width="12.7109375" style="58" bestFit="1" customWidth="1"/>
    <col min="22" max="25" width="13.00390625" style="58" bestFit="1" customWidth="1"/>
    <col min="26" max="16384" width="9.140625" style="58" customWidth="1"/>
  </cols>
  <sheetData>
    <row r="1" spans="1:11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2"/>
      <c r="J2" s="92"/>
      <c r="K2" s="92"/>
    </row>
    <row r="3" spans="1:11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 t="s">
        <v>5</v>
      </c>
      <c r="I6" s="96" t="s">
        <v>6</v>
      </c>
      <c r="J6" s="96"/>
      <c r="K6" s="97"/>
    </row>
    <row r="7" spans="1:11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 t="s">
        <v>9</v>
      </c>
      <c r="I7" s="96" t="s">
        <v>10</v>
      </c>
      <c r="J7" s="96"/>
      <c r="K7" s="97"/>
    </row>
    <row r="8" spans="1:11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8">
        <v>0</v>
      </c>
      <c r="I8" s="99">
        <v>48.28</v>
      </c>
      <c r="J8" s="95"/>
      <c r="K8" s="100"/>
    </row>
    <row r="9" spans="1:11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8">
        <v>2795.32</v>
      </c>
      <c r="I9" s="99">
        <v>5702.29</v>
      </c>
      <c r="J9" s="95"/>
      <c r="K9" s="100"/>
    </row>
    <row r="10" spans="1:11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8">
        <f>SUM(H8:H9)</f>
        <v>2795.32</v>
      </c>
      <c r="I10" s="95"/>
      <c r="J10" s="95"/>
      <c r="K10" s="100"/>
    </row>
    <row r="11" spans="1:11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7" ht="18.75" hidden="1">
      <c r="A14" s="92"/>
      <c r="B14" s="101" t="s">
        <v>386</v>
      </c>
      <c r="C14" s="666" t="s">
        <v>15</v>
      </c>
      <c r="D14" s="667"/>
      <c r="E14" s="184"/>
      <c r="F14" s="96"/>
      <c r="G14" s="96"/>
      <c r="H14" s="96"/>
      <c r="I14" s="96" t="s">
        <v>21</v>
      </c>
      <c r="J14" s="100"/>
      <c r="K14" s="100"/>
      <c r="L14" s="60"/>
      <c r="M14" s="60"/>
      <c r="N14" s="60"/>
      <c r="O14" s="60"/>
      <c r="P14" s="60"/>
      <c r="Q14" s="60"/>
    </row>
    <row r="15" spans="1:17" ht="14.25" customHeight="1" hidden="1">
      <c r="A15" s="92"/>
      <c r="B15" s="103"/>
      <c r="C15" s="668"/>
      <c r="D15" s="669"/>
      <c r="E15" s="185"/>
      <c r="F15" s="96"/>
      <c r="G15" s="96"/>
      <c r="H15" s="96" t="s">
        <v>311</v>
      </c>
      <c r="I15" s="96"/>
      <c r="J15" s="100"/>
      <c r="K15" s="100"/>
      <c r="L15" s="60"/>
      <c r="M15" s="60"/>
      <c r="N15" s="60"/>
      <c r="O15" s="60"/>
      <c r="P15" s="60"/>
      <c r="Q15" s="60"/>
    </row>
    <row r="16" spans="1:17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100"/>
      <c r="K16" s="100"/>
      <c r="L16" s="60"/>
      <c r="M16" s="60"/>
      <c r="N16" s="60"/>
      <c r="O16" s="60"/>
      <c r="P16" s="60"/>
      <c r="Q16" s="60"/>
    </row>
    <row r="17" spans="1:17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100"/>
      <c r="K17" s="100"/>
      <c r="L17" s="60"/>
      <c r="M17" s="60"/>
      <c r="N17" s="60"/>
      <c r="O17" s="60"/>
      <c r="P17" s="60"/>
      <c r="Q17" s="60"/>
    </row>
    <row r="18" spans="1:17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100"/>
      <c r="K18" s="100"/>
      <c r="L18" s="60"/>
      <c r="M18" s="60"/>
      <c r="N18" s="60"/>
      <c r="O18" s="60"/>
      <c r="P18" s="60"/>
      <c r="Q18" s="60"/>
    </row>
    <row r="19" spans="1:17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100"/>
      <c r="K19" s="100"/>
      <c r="L19" s="60"/>
      <c r="M19" s="60"/>
      <c r="N19" s="60"/>
      <c r="O19" s="60"/>
      <c r="P19" s="60"/>
      <c r="Q19" s="60"/>
    </row>
    <row r="20" spans="1:17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100"/>
      <c r="K20" s="100"/>
      <c r="L20" s="60"/>
      <c r="M20" s="60"/>
      <c r="N20" s="60"/>
      <c r="O20" s="60"/>
      <c r="P20" s="60"/>
      <c r="Q20" s="60"/>
    </row>
    <row r="21" spans="1:17" ht="19.5" hidden="1" thickBot="1">
      <c r="A21" s="92"/>
      <c r="B21" s="95"/>
      <c r="C21" s="95"/>
      <c r="D21" s="95"/>
      <c r="E21" s="95"/>
      <c r="F21" s="95"/>
      <c r="G21" s="106" t="s">
        <v>387</v>
      </c>
      <c r="H21" s="107" t="s">
        <v>310</v>
      </c>
      <c r="I21" s="95"/>
      <c r="J21" s="100"/>
      <c r="K21" s="100"/>
      <c r="L21" s="60"/>
      <c r="M21" s="60"/>
      <c r="N21" s="60"/>
      <c r="O21" s="60"/>
      <c r="P21" s="60"/>
      <c r="Q21" s="60"/>
    </row>
    <row r="22" spans="1:17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>
        <v>7.55</v>
      </c>
      <c r="I22" s="99">
        <f>G22*H22</f>
        <v>2625.89</v>
      </c>
      <c r="J22" s="100"/>
      <c r="K22" s="100"/>
      <c r="L22" s="60"/>
      <c r="M22" s="60"/>
      <c r="N22" s="60"/>
      <c r="O22" s="60"/>
      <c r="P22" s="60"/>
      <c r="Q22" s="60"/>
    </row>
    <row r="23" spans="1:17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100"/>
      <c r="K23" s="100"/>
      <c r="L23" s="60"/>
      <c r="M23" s="60"/>
      <c r="N23" s="60"/>
      <c r="O23" s="60"/>
      <c r="P23" s="60"/>
      <c r="Q23" s="60"/>
    </row>
    <row r="24" spans="1:17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100"/>
      <c r="K24" s="100"/>
      <c r="L24" s="60"/>
      <c r="M24" s="60"/>
      <c r="N24" s="60"/>
      <c r="O24" s="60"/>
      <c r="P24" s="60"/>
      <c r="Q24" s="60"/>
    </row>
    <row r="25" spans="1:17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100"/>
      <c r="K25" s="100"/>
      <c r="L25" s="60"/>
      <c r="M25" s="60"/>
      <c r="N25" s="60"/>
      <c r="O25" s="60"/>
      <c r="P25" s="60"/>
      <c r="Q25" s="60"/>
    </row>
    <row r="26" spans="1:17" ht="18.75" hidden="1">
      <c r="A26" s="92"/>
      <c r="B26" s="95"/>
      <c r="C26" s="95"/>
      <c r="D26" s="95"/>
      <c r="E26" s="95"/>
      <c r="F26" s="95"/>
      <c r="G26" s="95"/>
      <c r="H26" s="95"/>
      <c r="I26" s="95"/>
      <c r="J26" s="100"/>
      <c r="K26" s="100"/>
      <c r="L26" s="60"/>
      <c r="M26" s="60"/>
      <c r="N26" s="60"/>
      <c r="O26" s="60"/>
      <c r="P26" s="60"/>
      <c r="Q26" s="60"/>
    </row>
    <row r="27" spans="1:17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100"/>
      <c r="K27" s="100"/>
      <c r="L27" s="60"/>
      <c r="M27" s="60"/>
      <c r="N27" s="60"/>
      <c r="O27" s="60"/>
      <c r="P27" s="60"/>
      <c r="Q27" s="60"/>
    </row>
    <row r="28" spans="1:17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100"/>
      <c r="K28" s="100"/>
      <c r="L28" s="60"/>
      <c r="M28" s="60"/>
      <c r="N28" s="60"/>
      <c r="O28" s="60"/>
      <c r="P28" s="60"/>
      <c r="Q28" s="60"/>
    </row>
    <row r="29" spans="1:17" ht="18.75" hidden="1">
      <c r="A29" s="92"/>
      <c r="B29" s="95"/>
      <c r="C29" s="95"/>
      <c r="D29" s="95"/>
      <c r="E29" s="95"/>
      <c r="F29" s="95"/>
      <c r="G29" s="95"/>
      <c r="H29" s="95"/>
      <c r="I29" s="95"/>
      <c r="J29" s="100"/>
      <c r="K29" s="100"/>
      <c r="L29" s="60"/>
      <c r="M29" s="60"/>
      <c r="N29" s="60"/>
      <c r="O29" s="60"/>
      <c r="P29" s="60"/>
      <c r="Q29" s="60"/>
    </row>
    <row r="30" spans="1:17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100"/>
      <c r="K30" s="100"/>
      <c r="L30" s="60"/>
      <c r="M30" s="60"/>
      <c r="N30" s="60"/>
      <c r="O30" s="60"/>
      <c r="P30" s="60"/>
      <c r="Q30" s="60"/>
    </row>
    <row r="31" spans="1:17" ht="18.75" hidden="1">
      <c r="A31" s="92"/>
      <c r="B31" s="95"/>
      <c r="C31" s="95"/>
      <c r="D31" s="95"/>
      <c r="E31" s="95"/>
      <c r="F31" s="95"/>
      <c r="G31" s="95"/>
      <c r="H31" s="95"/>
      <c r="I31" s="95"/>
      <c r="J31" s="100"/>
      <c r="K31" s="100"/>
      <c r="L31" s="60"/>
      <c r="M31" s="60"/>
      <c r="N31" s="60"/>
      <c r="O31" s="60"/>
      <c r="P31" s="60"/>
      <c r="Q31" s="60"/>
    </row>
    <row r="32" spans="1:17" ht="18.75" hidden="1">
      <c r="A32" s="92"/>
      <c r="B32" s="95"/>
      <c r="C32" s="95"/>
      <c r="D32" s="95"/>
      <c r="E32" s="95"/>
      <c r="F32" s="95"/>
      <c r="G32" s="95"/>
      <c r="H32" s="95"/>
      <c r="I32" s="95"/>
      <c r="J32" s="100"/>
      <c r="K32" s="100"/>
      <c r="L32" s="60"/>
      <c r="M32" s="60"/>
      <c r="N32" s="60"/>
      <c r="O32" s="60"/>
      <c r="P32" s="60"/>
      <c r="Q32" s="60"/>
    </row>
    <row r="33" spans="1:17" ht="18.75" hidden="1">
      <c r="A33" s="92"/>
      <c r="B33" s="95"/>
      <c r="C33" s="95"/>
      <c r="D33" s="95"/>
      <c r="E33" s="95"/>
      <c r="F33" s="95"/>
      <c r="G33" s="96"/>
      <c r="H33" s="96"/>
      <c r="I33" s="109"/>
      <c r="J33" s="100"/>
      <c r="K33" s="100"/>
      <c r="L33" s="60"/>
      <c r="M33" s="60"/>
      <c r="N33" s="60"/>
      <c r="O33" s="60"/>
      <c r="P33" s="60"/>
      <c r="Q33" s="60"/>
    </row>
    <row r="34" spans="1:17" ht="18.75" hidden="1">
      <c r="A34" s="92"/>
      <c r="B34" s="95"/>
      <c r="C34" s="95"/>
      <c r="D34" s="95"/>
      <c r="E34" s="95"/>
      <c r="F34" s="95"/>
      <c r="G34" s="95"/>
      <c r="H34" s="95" t="s">
        <v>32</v>
      </c>
      <c r="I34" s="110">
        <f>SUM(I17:I33)</f>
        <v>2625.89</v>
      </c>
      <c r="J34" s="100"/>
      <c r="K34" s="100"/>
      <c r="L34" s="60"/>
      <c r="M34" s="60"/>
      <c r="N34" s="60"/>
      <c r="O34" s="60"/>
      <c r="P34" s="60"/>
      <c r="Q34" s="60"/>
    </row>
    <row r="35" spans="1:11" ht="15">
      <c r="A35" s="670" t="s">
        <v>388</v>
      </c>
      <c r="B35" s="670"/>
      <c r="C35" s="670"/>
      <c r="D35" s="670"/>
      <c r="E35" s="670"/>
      <c r="F35" s="670"/>
      <c r="G35" s="670"/>
      <c r="H35" s="670"/>
      <c r="I35" s="670"/>
      <c r="J35" s="670"/>
      <c r="K35" s="670"/>
    </row>
    <row r="36" spans="1:11" ht="15">
      <c r="A36" s="670"/>
      <c r="B36" s="670"/>
      <c r="C36" s="670"/>
      <c r="D36" s="670"/>
      <c r="E36" s="670"/>
      <c r="F36" s="670"/>
      <c r="G36" s="670"/>
      <c r="H36" s="670"/>
      <c r="I36" s="670"/>
      <c r="J36" s="670"/>
      <c r="K36" s="670"/>
    </row>
    <row r="37" spans="1:11" ht="18.75" hidden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8.75" hidden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18.75">
      <c r="A39" s="64"/>
      <c r="B39" s="65"/>
      <c r="C39" s="65"/>
      <c r="D39" s="65"/>
      <c r="E39" s="65"/>
      <c r="F39" s="65"/>
      <c r="G39" s="65"/>
      <c r="H39" s="64"/>
      <c r="I39" s="64"/>
      <c r="J39" s="92"/>
      <c r="K39" s="92"/>
    </row>
    <row r="40" spans="1:11" ht="18.75">
      <c r="A40" s="64"/>
      <c r="B40" s="64" t="s">
        <v>389</v>
      </c>
      <c r="C40" s="65"/>
      <c r="D40" s="65"/>
      <c r="E40" s="65"/>
      <c r="F40" s="65"/>
      <c r="G40" s="64"/>
      <c r="H40" s="65"/>
      <c r="I40" s="64"/>
      <c r="J40" s="92"/>
      <c r="K40" s="92"/>
    </row>
    <row r="41" spans="1:11" ht="18.75">
      <c r="A41" s="64"/>
      <c r="B41" s="65" t="s">
        <v>390</v>
      </c>
      <c r="C41" s="64" t="s">
        <v>391</v>
      </c>
      <c r="D41" s="64"/>
      <c r="E41" s="64"/>
      <c r="F41" s="65"/>
      <c r="G41" s="64"/>
      <c r="H41" s="65"/>
      <c r="I41" s="64"/>
      <c r="J41" s="92"/>
      <c r="K41" s="92"/>
    </row>
    <row r="42" spans="1:11" ht="18.75">
      <c r="A42" s="64"/>
      <c r="B42" s="65" t="s">
        <v>392</v>
      </c>
      <c r="C42" s="66">
        <v>5171.2</v>
      </c>
      <c r="D42" s="64" t="s">
        <v>393</v>
      </c>
      <c r="E42" s="64"/>
      <c r="F42" s="65"/>
      <c r="G42" s="64"/>
      <c r="H42" s="65"/>
      <c r="I42" s="64"/>
      <c r="J42" s="92"/>
      <c r="K42" s="92"/>
    </row>
    <row r="43" spans="1:11" ht="18" customHeight="1">
      <c r="A43" s="64"/>
      <c r="B43" s="65" t="s">
        <v>394</v>
      </c>
      <c r="C43" s="67" t="s">
        <v>180</v>
      </c>
      <c r="D43" s="64" t="s">
        <v>444</v>
      </c>
      <c r="E43" s="64"/>
      <c r="F43" s="64"/>
      <c r="G43" s="65"/>
      <c r="H43" s="65"/>
      <c r="I43" s="64"/>
      <c r="J43" s="92"/>
      <c r="K43" s="92"/>
    </row>
    <row r="44" spans="1:25" ht="18" customHeight="1">
      <c r="A44" s="64"/>
      <c r="B44" s="65"/>
      <c r="C44" s="67"/>
      <c r="D44" s="64"/>
      <c r="E44" s="64"/>
      <c r="F44" s="64"/>
      <c r="G44" s="65"/>
      <c r="H44" s="65"/>
      <c r="I44" s="64"/>
      <c r="J44" s="92"/>
      <c r="K44" s="92"/>
      <c r="U44" s="708" t="s">
        <v>406</v>
      </c>
      <c r="V44" s="708"/>
      <c r="W44" s="708"/>
      <c r="X44" s="708"/>
      <c r="Y44" s="708"/>
    </row>
    <row r="45" spans="1:25" ht="60" customHeight="1">
      <c r="A45" s="64"/>
      <c r="B45" s="65"/>
      <c r="C45" s="67"/>
      <c r="D45" s="64"/>
      <c r="E45" s="64"/>
      <c r="F45" s="64"/>
      <c r="G45" s="111" t="s">
        <v>397</v>
      </c>
      <c r="H45" s="112" t="s">
        <v>2</v>
      </c>
      <c r="I45" s="112" t="s">
        <v>3</v>
      </c>
      <c r="J45" s="113" t="s">
        <v>398</v>
      </c>
      <c r="K45" s="181" t="s">
        <v>399</v>
      </c>
      <c r="L45" s="68" t="s">
        <v>400</v>
      </c>
      <c r="T45" s="161" t="s">
        <v>444</v>
      </c>
      <c r="U45" s="162" t="s">
        <v>445</v>
      </c>
      <c r="V45" s="162" t="s">
        <v>446</v>
      </c>
      <c r="W45" s="162" t="s">
        <v>9</v>
      </c>
      <c r="X45" s="162" t="s">
        <v>447</v>
      </c>
      <c r="Y45" s="162" t="s">
        <v>448</v>
      </c>
    </row>
    <row r="46" spans="1:25" s="61" customFormat="1" ht="12.75" customHeight="1">
      <c r="A46" s="62"/>
      <c r="B46" s="139"/>
      <c r="C46" s="140"/>
      <c r="D46" s="62"/>
      <c r="E46" s="62"/>
      <c r="F46" s="62"/>
      <c r="G46" s="138" t="s">
        <v>53</v>
      </c>
      <c r="H46" s="138" t="s">
        <v>53</v>
      </c>
      <c r="I46" s="138" t="s">
        <v>53</v>
      </c>
      <c r="J46" s="138" t="s">
        <v>53</v>
      </c>
      <c r="K46" s="138" t="s">
        <v>53</v>
      </c>
      <c r="L46" s="141"/>
      <c r="N46" s="142" t="s">
        <v>401</v>
      </c>
      <c r="O46" s="142" t="s">
        <v>402</v>
      </c>
      <c r="P46" s="142" t="s">
        <v>441</v>
      </c>
      <c r="R46" s="142" t="s">
        <v>403</v>
      </c>
      <c r="T46" s="163" t="s">
        <v>449</v>
      </c>
      <c r="U46" s="164">
        <v>10206.940000000002</v>
      </c>
      <c r="V46" s="164">
        <v>7421.4</v>
      </c>
      <c r="W46" s="164">
        <v>6202.370000000001</v>
      </c>
      <c r="X46" s="164">
        <v>11425.970000000003</v>
      </c>
      <c r="Y46" s="164">
        <f>J54</f>
        <v>7093.22</v>
      </c>
    </row>
    <row r="47" spans="1:25" ht="33" customHeight="1">
      <c r="A47" s="64"/>
      <c r="B47" s="671" t="s">
        <v>404</v>
      </c>
      <c r="C47" s="671"/>
      <c r="D47" s="671"/>
      <c r="E47" s="671"/>
      <c r="F47" s="671"/>
      <c r="G47" s="114">
        <f>G49+G50</f>
        <v>14.11</v>
      </c>
      <c r="H47" s="115">
        <f>H49+H50</f>
        <v>72965.64</v>
      </c>
      <c r="I47" s="115">
        <f>N47+O47</f>
        <v>68336.85</v>
      </c>
      <c r="J47" s="116">
        <f>J50+J49</f>
        <v>253265.516</v>
      </c>
      <c r="K47" s="116">
        <f>I47-J47</f>
        <v>-184928.666</v>
      </c>
      <c r="L47" s="70">
        <f>L49+L50</f>
        <v>4628.789999999997</v>
      </c>
      <c r="N47" s="69">
        <v>88.02</v>
      </c>
      <c r="O47" s="69">
        <v>68248.83</v>
      </c>
      <c r="P47" s="69">
        <v>7421.4</v>
      </c>
      <c r="Q47" s="58">
        <v>0</v>
      </c>
      <c r="R47" s="69">
        <v>7098.08</v>
      </c>
      <c r="S47" s="58">
        <v>12508.209999999997</v>
      </c>
      <c r="T47" s="163" t="s">
        <v>450</v>
      </c>
      <c r="U47" s="174">
        <v>11425.970000000003</v>
      </c>
      <c r="V47" s="174">
        <v>7421.4</v>
      </c>
      <c r="W47" s="174">
        <v>6662.48</v>
      </c>
      <c r="X47" s="164">
        <v>12184.890000000003</v>
      </c>
      <c r="Y47" s="165"/>
    </row>
    <row r="48" spans="1:25" ht="18" customHeight="1">
      <c r="A48" s="64"/>
      <c r="B48" s="672" t="s">
        <v>405</v>
      </c>
      <c r="C48" s="673"/>
      <c r="D48" s="673"/>
      <c r="E48" s="673"/>
      <c r="F48" s="674"/>
      <c r="G48" s="117"/>
      <c r="H48" s="118"/>
      <c r="I48" s="118"/>
      <c r="J48" s="95"/>
      <c r="K48" s="95"/>
      <c r="L48" s="72"/>
      <c r="T48" s="163" t="s">
        <v>451</v>
      </c>
      <c r="U48" s="174">
        <f>X47</f>
        <v>12184.890000000003</v>
      </c>
      <c r="V48" s="174">
        <f>G54</f>
        <v>7421.4</v>
      </c>
      <c r="W48" s="174">
        <f>H54</f>
        <v>7098.08</v>
      </c>
      <c r="X48" s="164">
        <f aca="true" t="shared" si="0" ref="X48:X57">U48+V48-W48</f>
        <v>12508.210000000001</v>
      </c>
      <c r="Y48" s="165"/>
    </row>
    <row r="49" spans="1:25" ht="18" customHeight="1">
      <c r="A49" s="64"/>
      <c r="B49" s="675" t="s">
        <v>12</v>
      </c>
      <c r="C49" s="675"/>
      <c r="D49" s="675"/>
      <c r="E49" s="675"/>
      <c r="F49" s="675"/>
      <c r="G49" s="117">
        <f>G59</f>
        <v>9.47</v>
      </c>
      <c r="H49" s="118">
        <f>ROUND(G49*C42,2)+0.01</f>
        <v>48971.270000000004</v>
      </c>
      <c r="I49" s="118">
        <f>H49</f>
        <v>48971.270000000004</v>
      </c>
      <c r="J49" s="118">
        <f>H59</f>
        <v>48971.265999999996</v>
      </c>
      <c r="K49" s="118">
        <f>I49-J49</f>
        <v>0.004000000008090865</v>
      </c>
      <c r="L49" s="72">
        <f>H49-I49</f>
        <v>0</v>
      </c>
      <c r="T49" s="163" t="s">
        <v>452</v>
      </c>
      <c r="U49" s="166"/>
      <c r="V49" s="166"/>
      <c r="W49" s="166"/>
      <c r="X49" s="164">
        <f t="shared" si="0"/>
        <v>0</v>
      </c>
      <c r="Y49" s="166"/>
    </row>
    <row r="50" spans="1:25" ht="18" customHeight="1">
      <c r="A50" s="64"/>
      <c r="B50" s="675" t="s">
        <v>65</v>
      </c>
      <c r="C50" s="675"/>
      <c r="D50" s="675"/>
      <c r="E50" s="675"/>
      <c r="F50" s="675"/>
      <c r="G50" s="117">
        <v>4.64</v>
      </c>
      <c r="H50" s="118">
        <f>ROUND(G50*C42,2)</f>
        <v>23994.37</v>
      </c>
      <c r="I50" s="118">
        <f>I47-I49</f>
        <v>19365.58</v>
      </c>
      <c r="J50" s="118">
        <f>H67</f>
        <v>204294.25</v>
      </c>
      <c r="K50" s="118">
        <f>I50-J50</f>
        <v>-184928.66999999998</v>
      </c>
      <c r="L50" s="72">
        <f>H50-I50</f>
        <v>4628.789999999997</v>
      </c>
      <c r="T50" s="163" t="s">
        <v>453</v>
      </c>
      <c r="U50" s="165"/>
      <c r="V50" s="165"/>
      <c r="W50" s="165"/>
      <c r="X50" s="164">
        <f t="shared" si="0"/>
        <v>0</v>
      </c>
      <c r="Y50" s="165"/>
    </row>
    <row r="51" spans="1:25" ht="6.75" customHeight="1">
      <c r="A51" s="64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72">
        <f>G54-H54</f>
        <v>323.3199999999997</v>
      </c>
      <c r="T51" s="163" t="s">
        <v>454</v>
      </c>
      <c r="U51" s="165"/>
      <c r="V51" s="165"/>
      <c r="W51" s="165"/>
      <c r="X51" s="164">
        <f t="shared" si="0"/>
        <v>0</v>
      </c>
      <c r="Y51" s="165"/>
    </row>
    <row r="52" spans="1:25" ht="12" customHeight="1">
      <c r="A52" s="92"/>
      <c r="B52" s="65"/>
      <c r="C52" s="67"/>
      <c r="D52" s="64"/>
      <c r="E52" s="64"/>
      <c r="F52" s="64"/>
      <c r="G52" s="65"/>
      <c r="H52" s="65"/>
      <c r="I52" s="64"/>
      <c r="J52" s="92"/>
      <c r="K52" s="92"/>
      <c r="T52" s="163" t="s">
        <v>455</v>
      </c>
      <c r="U52" s="165"/>
      <c r="V52" s="165"/>
      <c r="W52" s="165"/>
      <c r="X52" s="164">
        <f t="shared" si="0"/>
        <v>0</v>
      </c>
      <c r="Y52" s="165"/>
    </row>
    <row r="53" spans="1:25" ht="18" customHeight="1">
      <c r="A53" s="92"/>
      <c r="F53" s="148" t="s">
        <v>438</v>
      </c>
      <c r="G53" s="148" t="s">
        <v>2</v>
      </c>
      <c r="H53" s="148" t="s">
        <v>3</v>
      </c>
      <c r="I53" s="148" t="s">
        <v>439</v>
      </c>
      <c r="J53" s="148" t="s">
        <v>440</v>
      </c>
      <c r="K53" s="120"/>
      <c r="T53" s="163" t="s">
        <v>456</v>
      </c>
      <c r="U53" s="165"/>
      <c r="V53" s="165"/>
      <c r="W53" s="165"/>
      <c r="X53" s="164">
        <f t="shared" si="0"/>
        <v>0</v>
      </c>
      <c r="Y53" s="165"/>
    </row>
    <row r="54" spans="1:25" s="146" customFormat="1" ht="18" customHeight="1">
      <c r="A54" s="145"/>
      <c r="B54" s="706" t="s">
        <v>437</v>
      </c>
      <c r="C54" s="707"/>
      <c r="D54" s="707"/>
      <c r="E54" s="707"/>
      <c r="F54" s="149">
        <f>'02 14 г'!I54</f>
        <v>12184.890000000003</v>
      </c>
      <c r="G54" s="150">
        <f>P47</f>
        <v>7421.4</v>
      </c>
      <c r="H54" s="150">
        <f>R47</f>
        <v>7098.08</v>
      </c>
      <c r="I54" s="150">
        <f>G54+F54-H54</f>
        <v>12508.210000000001</v>
      </c>
      <c r="J54" s="150">
        <f>R47-4.86</f>
        <v>7093.22</v>
      </c>
      <c r="K54" s="120"/>
      <c r="T54" s="163" t="s">
        <v>457</v>
      </c>
      <c r="U54" s="165"/>
      <c r="V54" s="165"/>
      <c r="W54" s="165"/>
      <c r="X54" s="164">
        <f t="shared" si="0"/>
        <v>0</v>
      </c>
      <c r="Y54" s="165"/>
    </row>
    <row r="55" spans="1:25" ht="18.75">
      <c r="A55" s="92"/>
      <c r="B55" s="711" t="s">
        <v>470</v>
      </c>
      <c r="C55" s="711"/>
      <c r="D55" s="118">
        <f>0-4.86</f>
        <v>-4.86</v>
      </c>
      <c r="E55" s="118" t="s">
        <v>53</v>
      </c>
      <c r="F55" s="64"/>
      <c r="G55" s="65"/>
      <c r="H55" s="65"/>
      <c r="I55" s="64"/>
      <c r="J55" s="92"/>
      <c r="K55" s="92"/>
      <c r="T55" s="163" t="s">
        <v>458</v>
      </c>
      <c r="U55" s="165"/>
      <c r="V55" s="165"/>
      <c r="W55" s="165"/>
      <c r="X55" s="164">
        <f t="shared" si="0"/>
        <v>0</v>
      </c>
      <c r="Y55" s="165"/>
    </row>
    <row r="56" spans="1:25" ht="18.75">
      <c r="A56" s="64"/>
      <c r="B56" s="73"/>
      <c r="C56" s="74"/>
      <c r="D56" s="75"/>
      <c r="E56" s="75"/>
      <c r="F56" s="75"/>
      <c r="G56" s="76" t="s">
        <v>397</v>
      </c>
      <c r="H56" s="76" t="s">
        <v>407</v>
      </c>
      <c r="I56" s="64"/>
      <c r="J56" s="92"/>
      <c r="K56" s="92"/>
      <c r="T56" s="163" t="s">
        <v>459</v>
      </c>
      <c r="U56" s="165"/>
      <c r="V56" s="165"/>
      <c r="W56" s="165"/>
      <c r="X56" s="164">
        <f t="shared" si="0"/>
        <v>0</v>
      </c>
      <c r="Y56" s="165"/>
    </row>
    <row r="57" spans="1:25" s="61" customFormat="1" ht="11.25" customHeight="1">
      <c r="A57" s="77"/>
      <c r="B57" s="135"/>
      <c r="C57" s="136"/>
      <c r="D57" s="137"/>
      <c r="E57" s="137"/>
      <c r="F57" s="137"/>
      <c r="G57" s="138" t="s">
        <v>53</v>
      </c>
      <c r="H57" s="138" t="s">
        <v>53</v>
      </c>
      <c r="I57" s="62"/>
      <c r="T57" s="163" t="s">
        <v>460</v>
      </c>
      <c r="U57" s="165"/>
      <c r="V57" s="165"/>
      <c r="W57" s="165"/>
      <c r="X57" s="164">
        <f t="shared" si="0"/>
        <v>0</v>
      </c>
      <c r="Y57" s="165"/>
    </row>
    <row r="58" spans="1:25" ht="39.75" customHeight="1">
      <c r="A58" s="78" t="s">
        <v>408</v>
      </c>
      <c r="B58" s="676" t="s">
        <v>436</v>
      </c>
      <c r="C58" s="677"/>
      <c r="D58" s="677"/>
      <c r="E58" s="677"/>
      <c r="F58" s="677"/>
      <c r="G58" s="95"/>
      <c r="H58" s="79">
        <f>H59+H67</f>
        <v>253265.516</v>
      </c>
      <c r="I58" s="64"/>
      <c r="J58" s="92"/>
      <c r="K58" s="92"/>
      <c r="T58" s="167" t="s">
        <v>461</v>
      </c>
      <c r="U58" s="168">
        <f>SUM(U46:U57)</f>
        <v>33817.8</v>
      </c>
      <c r="V58" s="168">
        <f>SUM(V46:V57)</f>
        <v>22264.199999999997</v>
      </c>
      <c r="W58" s="168">
        <f>SUM(W46:W57)</f>
        <v>19962.93</v>
      </c>
      <c r="X58" s="168">
        <f>SUM(X46:X57)</f>
        <v>36119.07000000001</v>
      </c>
      <c r="Y58" s="168">
        <f>SUM(Y46:Y57)</f>
        <v>7093.22</v>
      </c>
    </row>
    <row r="59" spans="1:11" ht="18.75">
      <c r="A59" s="80" t="s">
        <v>410</v>
      </c>
      <c r="B59" s="678" t="s">
        <v>411</v>
      </c>
      <c r="C59" s="679"/>
      <c r="D59" s="679"/>
      <c r="E59" s="679"/>
      <c r="F59" s="680"/>
      <c r="G59" s="182">
        <f>G61+G62+G64+G66+G60</f>
        <v>9.47</v>
      </c>
      <c r="H59" s="182">
        <f>H61+H62+H64+H66+H60</f>
        <v>48971.265999999996</v>
      </c>
      <c r="I59" s="64"/>
      <c r="J59" s="92"/>
      <c r="K59" s="121"/>
    </row>
    <row r="60" spans="1:11" ht="18.75">
      <c r="A60" s="183" t="s">
        <v>412</v>
      </c>
      <c r="B60" s="681" t="s">
        <v>413</v>
      </c>
      <c r="C60" s="679"/>
      <c r="D60" s="679"/>
      <c r="E60" s="679"/>
      <c r="F60" s="680"/>
      <c r="G60" s="123">
        <v>1.87</v>
      </c>
      <c r="H60" s="182">
        <f>ROUND(G60*C42,2)</f>
        <v>9670.14</v>
      </c>
      <c r="I60" s="64"/>
      <c r="J60" s="92"/>
      <c r="K60" s="121"/>
    </row>
    <row r="61" spans="1:11" ht="45" customHeight="1">
      <c r="A61" s="183" t="s">
        <v>414</v>
      </c>
      <c r="B61" s="682" t="s">
        <v>415</v>
      </c>
      <c r="C61" s="683"/>
      <c r="D61" s="683"/>
      <c r="E61" s="683"/>
      <c r="F61" s="683"/>
      <c r="G61" s="181">
        <v>2.2</v>
      </c>
      <c r="H61" s="182">
        <f>ROUND(G61*C42,2)</f>
        <v>11376.64</v>
      </c>
      <c r="I61" s="64"/>
      <c r="J61" s="92"/>
      <c r="K61" s="121"/>
    </row>
    <row r="62" spans="1:11" ht="18.75">
      <c r="A62" s="675" t="s">
        <v>416</v>
      </c>
      <c r="B62" s="684" t="s">
        <v>417</v>
      </c>
      <c r="C62" s="685"/>
      <c r="D62" s="685"/>
      <c r="E62" s="685"/>
      <c r="F62" s="685"/>
      <c r="G62" s="686">
        <v>1.58</v>
      </c>
      <c r="H62" s="687">
        <f>ROUND(G62*C42,2)</f>
        <v>8170.5</v>
      </c>
      <c r="I62" s="64"/>
      <c r="J62" s="92"/>
      <c r="K62" s="92"/>
    </row>
    <row r="63" spans="1:11" ht="18.75" customHeight="1">
      <c r="A63" s="675"/>
      <c r="B63" s="685"/>
      <c r="C63" s="685"/>
      <c r="D63" s="685"/>
      <c r="E63" s="685"/>
      <c r="F63" s="685"/>
      <c r="G63" s="686"/>
      <c r="H63" s="687"/>
      <c r="I63" s="64"/>
      <c r="J63" s="92"/>
      <c r="K63" s="92"/>
    </row>
    <row r="64" spans="1:11" ht="21" customHeight="1">
      <c r="A64" s="675" t="s">
        <v>418</v>
      </c>
      <c r="B64" s="684" t="s">
        <v>419</v>
      </c>
      <c r="C64" s="685"/>
      <c r="D64" s="685"/>
      <c r="E64" s="685"/>
      <c r="F64" s="685"/>
      <c r="G64" s="686">
        <v>1.28</v>
      </c>
      <c r="H64" s="687">
        <f>G64*C42</f>
        <v>6619.1359999999995</v>
      </c>
      <c r="I64" s="64"/>
      <c r="J64" s="92"/>
      <c r="K64" s="92"/>
    </row>
    <row r="65" spans="1:11" ht="18.75">
      <c r="A65" s="675"/>
      <c r="B65" s="685"/>
      <c r="C65" s="685"/>
      <c r="D65" s="685"/>
      <c r="E65" s="685"/>
      <c r="F65" s="685"/>
      <c r="G65" s="686"/>
      <c r="H65" s="687"/>
      <c r="I65" s="64"/>
      <c r="J65" s="92"/>
      <c r="K65" s="92"/>
    </row>
    <row r="66" spans="1:11" ht="18.75">
      <c r="A66" s="183" t="s">
        <v>420</v>
      </c>
      <c r="B66" s="685" t="s">
        <v>421</v>
      </c>
      <c r="C66" s="685"/>
      <c r="D66" s="685"/>
      <c r="E66" s="685"/>
      <c r="F66" s="685"/>
      <c r="G66" s="76">
        <v>2.54</v>
      </c>
      <c r="H66" s="125">
        <f>ROUND(G66*C42,2)</f>
        <v>13134.85</v>
      </c>
      <c r="I66" s="64"/>
      <c r="J66" s="92"/>
      <c r="K66" s="92"/>
    </row>
    <row r="67" spans="1:11" ht="18.75">
      <c r="A67" s="79" t="s">
        <v>422</v>
      </c>
      <c r="B67" s="688" t="s">
        <v>423</v>
      </c>
      <c r="C67" s="689"/>
      <c r="D67" s="689"/>
      <c r="E67" s="689"/>
      <c r="F67" s="689"/>
      <c r="G67" s="79"/>
      <c r="H67" s="79">
        <f>H68+H69+H70+H71+H72+H73+H74</f>
        <v>204294.25</v>
      </c>
      <c r="I67" s="64"/>
      <c r="J67" s="92"/>
      <c r="K67" s="92"/>
    </row>
    <row r="68" spans="1:11" ht="18.75">
      <c r="A68" s="126"/>
      <c r="B68" s="690" t="s">
        <v>424</v>
      </c>
      <c r="C68" s="683"/>
      <c r="D68" s="683"/>
      <c r="E68" s="683"/>
      <c r="F68" s="683"/>
      <c r="G68" s="127"/>
      <c r="H68" s="127"/>
      <c r="I68" s="64"/>
      <c r="J68" s="92"/>
      <c r="K68" s="92"/>
    </row>
    <row r="69" spans="1:11" ht="43.5" customHeight="1">
      <c r="A69" s="126"/>
      <c r="B69" s="690" t="s">
        <v>442</v>
      </c>
      <c r="C69" s="683"/>
      <c r="D69" s="683"/>
      <c r="E69" s="683"/>
      <c r="F69" s="683"/>
      <c r="G69" s="125"/>
      <c r="H69" s="125"/>
      <c r="I69" s="64"/>
      <c r="J69" s="92"/>
      <c r="K69" s="92"/>
    </row>
    <row r="70" spans="1:11" ht="18.75" customHeight="1">
      <c r="A70" s="126"/>
      <c r="B70" s="691" t="s">
        <v>465</v>
      </c>
      <c r="C70" s="692"/>
      <c r="D70" s="692"/>
      <c r="E70" s="692"/>
      <c r="F70" s="693"/>
      <c r="G70" s="125"/>
      <c r="H70" s="128">
        <v>197420</v>
      </c>
      <c r="I70" s="64"/>
      <c r="J70" s="92"/>
      <c r="K70" s="92"/>
    </row>
    <row r="71" spans="1:11" ht="18.75" customHeight="1">
      <c r="A71" s="126"/>
      <c r="B71" s="691" t="s">
        <v>471</v>
      </c>
      <c r="C71" s="692"/>
      <c r="D71" s="692"/>
      <c r="E71" s="692"/>
      <c r="F71" s="693"/>
      <c r="G71" s="125"/>
      <c r="H71" s="128">
        <v>4649.5</v>
      </c>
      <c r="I71" s="186"/>
      <c r="J71" s="92"/>
      <c r="K71" s="92"/>
    </row>
    <row r="72" spans="1:11" ht="18.75" customHeight="1">
      <c r="A72" s="126"/>
      <c r="B72" s="691" t="s">
        <v>472</v>
      </c>
      <c r="C72" s="692"/>
      <c r="D72" s="692"/>
      <c r="E72" s="692"/>
      <c r="F72" s="693"/>
      <c r="G72" s="125"/>
      <c r="H72" s="128">
        <v>906.5</v>
      </c>
      <c r="I72" s="64"/>
      <c r="J72" s="92"/>
      <c r="K72" s="92"/>
    </row>
    <row r="73" spans="1:11" ht="18.75" customHeight="1">
      <c r="A73" s="126"/>
      <c r="B73" s="691" t="s">
        <v>464</v>
      </c>
      <c r="C73" s="692"/>
      <c r="D73" s="692"/>
      <c r="E73" s="692"/>
      <c r="F73" s="693"/>
      <c r="G73" s="125"/>
      <c r="H73" s="128">
        <v>217.25</v>
      </c>
      <c r="I73" s="64"/>
      <c r="J73" s="92"/>
      <c r="K73" s="92"/>
    </row>
    <row r="74" spans="1:16" ht="18.75">
      <c r="A74" s="126"/>
      <c r="B74" s="691" t="s">
        <v>473</v>
      </c>
      <c r="C74" s="692"/>
      <c r="D74" s="692"/>
      <c r="E74" s="692"/>
      <c r="F74" s="693"/>
      <c r="G74" s="125"/>
      <c r="H74" s="128">
        <v>1101</v>
      </c>
      <c r="I74" s="64"/>
      <c r="J74" s="92"/>
      <c r="K74" s="92"/>
      <c r="P74" s="60">
        <v>246106.07</v>
      </c>
    </row>
    <row r="75" spans="1:13" ht="23.25">
      <c r="A75" s="126"/>
      <c r="B75" s="129"/>
      <c r="C75" s="130"/>
      <c r="D75" s="130"/>
      <c r="E75" s="130"/>
      <c r="F75" s="130"/>
      <c r="G75" s="131"/>
      <c r="H75" s="64"/>
      <c r="I75" s="64"/>
      <c r="J75" s="92"/>
      <c r="K75" s="92"/>
      <c r="L75" s="187" t="s">
        <v>467</v>
      </c>
      <c r="M75" s="188">
        <v>4.86</v>
      </c>
    </row>
    <row r="76" spans="1:11" ht="18.75">
      <c r="A76" s="126"/>
      <c r="B76" s="129"/>
      <c r="C76" s="130"/>
      <c r="D76" s="130"/>
      <c r="E76" s="130"/>
      <c r="F76" s="130"/>
      <c r="G76" s="131"/>
      <c r="H76" s="64"/>
      <c r="I76" s="64"/>
      <c r="J76" s="92"/>
      <c r="K76" s="92"/>
    </row>
    <row r="77" spans="1:11" ht="18.75">
      <c r="A77" s="126"/>
      <c r="B77" s="129"/>
      <c r="C77" s="130"/>
      <c r="D77" s="130"/>
      <c r="E77" s="130"/>
      <c r="F77" s="130"/>
      <c r="G77" s="131"/>
      <c r="H77" s="64"/>
      <c r="I77" s="64"/>
      <c r="J77" s="92"/>
      <c r="K77" s="92"/>
    </row>
    <row r="78" spans="1:11" ht="18.75">
      <c r="A78" s="126"/>
      <c r="B78" s="129"/>
      <c r="C78" s="130"/>
      <c r="D78" s="130"/>
      <c r="E78" s="130"/>
      <c r="F78" s="130"/>
      <c r="G78" s="694" t="s">
        <v>65</v>
      </c>
      <c r="H78" s="695"/>
      <c r="I78" s="696" t="s">
        <v>406</v>
      </c>
      <c r="J78" s="695"/>
      <c r="K78" s="92"/>
    </row>
    <row r="79" spans="1:10" s="61" customFormat="1" ht="12.75">
      <c r="A79" s="82"/>
      <c r="B79" s="143"/>
      <c r="C79" s="144"/>
      <c r="D79" s="144"/>
      <c r="E79" s="144"/>
      <c r="F79" s="144"/>
      <c r="G79" s="697" t="s">
        <v>53</v>
      </c>
      <c r="H79" s="698"/>
      <c r="I79" s="697" t="s">
        <v>53</v>
      </c>
      <c r="J79" s="698"/>
    </row>
    <row r="80" spans="1:13" s="60" customFormat="1" ht="18.75">
      <c r="A80" s="126"/>
      <c r="B80" s="702" t="s">
        <v>429</v>
      </c>
      <c r="C80" s="689"/>
      <c r="D80" s="689"/>
      <c r="E80" s="689"/>
      <c r="F80" s="703"/>
      <c r="G80" s="686">
        <f>'02 14 г'!G81:H81</f>
        <v>211638.87</v>
      </c>
      <c r="H80" s="704"/>
      <c r="I80" s="686">
        <f>'02 14 г'!I81:J81</f>
        <v>0</v>
      </c>
      <c r="J80" s="704"/>
      <c r="K80" s="100"/>
      <c r="L80" s="84" t="s">
        <v>430</v>
      </c>
      <c r="M80" s="84" t="s">
        <v>403</v>
      </c>
    </row>
    <row r="81" spans="1:13" ht="18.75">
      <c r="A81" s="65"/>
      <c r="B81" s="702" t="s">
        <v>431</v>
      </c>
      <c r="C81" s="689"/>
      <c r="D81" s="689"/>
      <c r="E81" s="689"/>
      <c r="F81" s="703"/>
      <c r="G81" s="686">
        <f>G80+I47-H58+J54</f>
        <v>33803.42399999997</v>
      </c>
      <c r="H81" s="704"/>
      <c r="I81" s="705">
        <f>I80+H54-J54+D55</f>
        <v>-3.277378368693462E-13</v>
      </c>
      <c r="J81" s="704"/>
      <c r="K81" s="92"/>
      <c r="L81" s="85">
        <f>G81</f>
        <v>33803.42399999997</v>
      </c>
      <c r="M81" s="85">
        <f>I81</f>
        <v>-3.277378368693462E-13</v>
      </c>
    </row>
    <row r="82" spans="1:11" ht="18.75">
      <c r="A82" s="64"/>
      <c r="B82" s="64"/>
      <c r="C82" s="64"/>
      <c r="D82" s="64"/>
      <c r="E82" s="64"/>
      <c r="F82" s="64"/>
      <c r="G82" s="132"/>
      <c r="H82" s="132"/>
      <c r="I82" s="64"/>
      <c r="J82" s="92"/>
      <c r="K82" s="92"/>
    </row>
    <row r="83" spans="1:16" ht="18.75">
      <c r="A83" s="64"/>
      <c r="B83" s="92"/>
      <c r="C83" s="92"/>
      <c r="D83" s="92"/>
      <c r="E83" s="92"/>
      <c r="F83" s="92"/>
      <c r="G83" s="133"/>
      <c r="H83" s="134"/>
      <c r="I83" s="64"/>
      <c r="J83" s="92"/>
      <c r="K83" s="92"/>
      <c r="L83" s="60"/>
      <c r="M83" s="60"/>
      <c r="N83" s="60"/>
      <c r="O83" s="60"/>
      <c r="P83" s="60"/>
    </row>
    <row r="84" spans="1:16" ht="18.75">
      <c r="A84" s="64"/>
      <c r="B84" s="92"/>
      <c r="C84" s="92"/>
      <c r="D84" s="92"/>
      <c r="E84" s="92"/>
      <c r="F84" s="92"/>
      <c r="G84" s="64"/>
      <c r="H84" s="132"/>
      <c r="I84" s="64"/>
      <c r="J84" s="92"/>
      <c r="K84" s="92"/>
      <c r="L84" s="709"/>
      <c r="M84" s="710"/>
      <c r="N84" s="710"/>
      <c r="O84" s="710"/>
      <c r="P84" s="710"/>
    </row>
    <row r="85" spans="1:16" ht="9" customHeight="1">
      <c r="A85" s="64"/>
      <c r="B85" s="92"/>
      <c r="C85" s="92"/>
      <c r="D85" s="92"/>
      <c r="E85" s="92"/>
      <c r="F85" s="92"/>
      <c r="G85" s="92"/>
      <c r="H85" s="64"/>
      <c r="I85" s="64"/>
      <c r="J85" s="92"/>
      <c r="K85" s="92"/>
      <c r="L85" s="175"/>
      <c r="M85" s="176"/>
      <c r="N85" s="175"/>
      <c r="O85" s="175"/>
      <c r="P85" s="177"/>
    </row>
    <row r="86" spans="1:16" ht="9" customHeight="1" hidden="1">
      <c r="A86" s="64"/>
      <c r="B86" s="92"/>
      <c r="C86" s="92"/>
      <c r="D86" s="92"/>
      <c r="E86" s="92"/>
      <c r="F86" s="92"/>
      <c r="G86" s="92"/>
      <c r="H86" s="64"/>
      <c r="I86" s="64"/>
      <c r="J86" s="92"/>
      <c r="K86" s="92"/>
      <c r="L86" s="178"/>
      <c r="M86" s="179"/>
      <c r="N86" s="179"/>
      <c r="O86" s="179"/>
      <c r="P86" s="179"/>
    </row>
    <row r="87" spans="1:16" ht="18.75" hidden="1">
      <c r="A87" s="64"/>
      <c r="B87" s="92"/>
      <c r="C87" s="92"/>
      <c r="D87" s="92"/>
      <c r="E87" s="92"/>
      <c r="F87" s="92"/>
      <c r="G87" s="92"/>
      <c r="H87" s="64"/>
      <c r="I87" s="64"/>
      <c r="J87" s="92"/>
      <c r="K87" s="92"/>
      <c r="L87" s="178"/>
      <c r="M87" s="179"/>
      <c r="N87" s="179"/>
      <c r="O87" s="179"/>
      <c r="P87" s="179"/>
    </row>
    <row r="88" spans="1:16" ht="18.75" hidden="1">
      <c r="A88" s="64"/>
      <c r="B88" s="92"/>
      <c r="C88" s="92"/>
      <c r="D88" s="92"/>
      <c r="E88" s="92"/>
      <c r="F88" s="92"/>
      <c r="G88" s="92"/>
      <c r="H88" s="64"/>
      <c r="I88" s="64"/>
      <c r="J88" s="92"/>
      <c r="K88" s="92"/>
      <c r="L88" s="178"/>
      <c r="M88" s="179"/>
      <c r="N88" s="179"/>
      <c r="O88" s="179"/>
      <c r="P88" s="179"/>
    </row>
    <row r="89" spans="1:16" ht="8.25" customHeight="1">
      <c r="A89" s="64"/>
      <c r="B89" s="92"/>
      <c r="C89" s="92"/>
      <c r="D89" s="92"/>
      <c r="E89" s="92"/>
      <c r="F89" s="92"/>
      <c r="G89" s="92"/>
      <c r="H89" s="64"/>
      <c r="I89" s="64"/>
      <c r="J89" s="92"/>
      <c r="K89" s="92"/>
      <c r="L89" s="178"/>
      <c r="M89" s="179"/>
      <c r="N89" s="179"/>
      <c r="O89" s="179"/>
      <c r="P89" s="179"/>
    </row>
    <row r="90" spans="1:16" ht="14.25" customHeight="1" hidden="1">
      <c r="A90" s="64"/>
      <c r="B90" s="92"/>
      <c r="C90" s="92"/>
      <c r="D90" s="92"/>
      <c r="E90" s="92"/>
      <c r="F90" s="92"/>
      <c r="G90" s="92"/>
      <c r="H90" s="64"/>
      <c r="I90" s="64"/>
      <c r="J90" s="92"/>
      <c r="K90" s="92"/>
      <c r="L90" s="178"/>
      <c r="M90" s="179"/>
      <c r="N90" s="179"/>
      <c r="O90" s="179"/>
      <c r="P90" s="179"/>
    </row>
    <row r="91" spans="1:16" ht="18.75" hidden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178"/>
      <c r="M91" s="179"/>
      <c r="N91" s="179"/>
      <c r="O91" s="179"/>
      <c r="P91" s="179"/>
    </row>
    <row r="92" spans="1:16" ht="18.75" hidden="1">
      <c r="A92" s="92"/>
      <c r="B92" s="92"/>
      <c r="C92" s="126"/>
      <c r="D92" s="92"/>
      <c r="E92" s="92"/>
      <c r="F92" s="92"/>
      <c r="G92" s="92"/>
      <c r="H92" s="92"/>
      <c r="I92" s="92"/>
      <c r="J92" s="92"/>
      <c r="K92" s="92"/>
      <c r="L92" s="178"/>
      <c r="M92" s="180"/>
      <c r="N92" s="60"/>
      <c r="O92" s="60"/>
      <c r="P92" s="180"/>
    </row>
    <row r="93" spans="1:16" ht="18.75" hidden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60"/>
      <c r="M93" s="60"/>
      <c r="N93" s="60"/>
      <c r="O93" s="60"/>
      <c r="P93" s="60"/>
    </row>
    <row r="94" spans="1:16" ht="18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60"/>
      <c r="M94" s="60"/>
      <c r="N94" s="60"/>
      <c r="O94" s="60"/>
      <c r="P94" s="60"/>
    </row>
    <row r="95" spans="1:16" ht="18.75">
      <c r="A95" s="58" t="s">
        <v>468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60"/>
      <c r="M95" s="60"/>
      <c r="N95" s="60"/>
      <c r="O95" s="60"/>
      <c r="P95" s="60"/>
    </row>
    <row r="96" spans="1:11" s="92" customFormat="1" ht="18.75">
      <c r="A96" s="58" t="s">
        <v>469</v>
      </c>
      <c r="F96" s="92" t="s">
        <v>73</v>
      </c>
      <c r="K96" s="92" t="s">
        <v>74</v>
      </c>
    </row>
    <row r="168" ht="15">
      <c r="H168" s="58" t="s">
        <v>433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L84:P84"/>
    <mergeCell ref="B80:F80"/>
    <mergeCell ref="G80:H80"/>
    <mergeCell ref="I80:J80"/>
    <mergeCell ref="B81:F81"/>
    <mergeCell ref="G81:H81"/>
    <mergeCell ref="I81:J81"/>
    <mergeCell ref="B72:F72"/>
    <mergeCell ref="B73:F73"/>
    <mergeCell ref="G78:H78"/>
    <mergeCell ref="I78:J78"/>
    <mergeCell ref="G79:H79"/>
    <mergeCell ref="I79:J79"/>
    <mergeCell ref="B74:F74"/>
    <mergeCell ref="B66:F66"/>
    <mergeCell ref="B67:F67"/>
    <mergeCell ref="B68:F68"/>
    <mergeCell ref="B69:F69"/>
    <mergeCell ref="B70:F70"/>
    <mergeCell ref="B71:F71"/>
    <mergeCell ref="A62:A63"/>
    <mergeCell ref="B62:F63"/>
    <mergeCell ref="G62:G63"/>
    <mergeCell ref="H62:H63"/>
    <mergeCell ref="A64:A65"/>
    <mergeCell ref="B64:F65"/>
    <mergeCell ref="G64:G65"/>
    <mergeCell ref="H64:H65"/>
    <mergeCell ref="B50:F50"/>
    <mergeCell ref="B54:E54"/>
    <mergeCell ref="B58:F58"/>
    <mergeCell ref="B59:F59"/>
    <mergeCell ref="B60:F60"/>
    <mergeCell ref="B61:F61"/>
    <mergeCell ref="B55:C55"/>
    <mergeCell ref="C14:D15"/>
    <mergeCell ref="A35:K36"/>
    <mergeCell ref="U44:Y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Y168"/>
  <sheetViews>
    <sheetView view="pageBreakPreview" zoomScale="80" zoomScaleSheetLayoutView="80" zoomScalePageLayoutView="0" workbookViewId="0" topLeftCell="A54">
      <selection activeCell="G80" activeCellId="2" sqref="K47 J54 G80:H80"/>
    </sheetView>
  </sheetViews>
  <sheetFormatPr defaultColWidth="9.140625" defaultRowHeight="15" outlineLevelCol="1"/>
  <cols>
    <col min="1" max="1" width="9.8515625" style="61" bestFit="1" customWidth="1"/>
    <col min="2" max="2" width="12.140625" style="58" customWidth="1"/>
    <col min="3" max="3" width="9.57421875" style="58" customWidth="1"/>
    <col min="4" max="4" width="10.57421875" style="58" customWidth="1"/>
    <col min="5" max="5" width="5.57421875" style="58" customWidth="1"/>
    <col min="6" max="7" width="12.140625" style="58" customWidth="1"/>
    <col min="8" max="8" width="13.140625" style="58" customWidth="1"/>
    <col min="9" max="9" width="13.421875" style="58" customWidth="1"/>
    <col min="10" max="10" width="14.00390625" style="58" customWidth="1"/>
    <col min="11" max="11" width="19.00390625" style="58" customWidth="1"/>
    <col min="12" max="12" width="13.421875" style="58" hidden="1" customWidth="1" outlineLevel="1"/>
    <col min="13" max="13" width="19.00390625" style="58" hidden="1" customWidth="1" outlineLevel="1"/>
    <col min="14" max="15" width="7.421875" style="58" hidden="1" customWidth="1" outlineLevel="1"/>
    <col min="16" max="16" width="9.28125" style="58" hidden="1" customWidth="1" outlineLevel="1"/>
    <col min="17" max="17" width="3.7109375" style="58" hidden="1" customWidth="1" outlineLevel="1"/>
    <col min="18" max="18" width="9.140625" style="58" hidden="1" customWidth="1" outlineLevel="1"/>
    <col min="19" max="19" width="9.140625" style="58" customWidth="1" collapsed="1"/>
    <col min="20" max="20" width="6.7109375" style="58" bestFit="1" customWidth="1"/>
    <col min="21" max="21" width="12.7109375" style="194" bestFit="1" customWidth="1"/>
    <col min="22" max="25" width="13.00390625" style="194" bestFit="1" customWidth="1"/>
    <col min="26" max="16384" width="9.140625" style="58" customWidth="1"/>
  </cols>
  <sheetData>
    <row r="1" spans="1:11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2"/>
      <c r="J2" s="92"/>
      <c r="K2" s="92"/>
    </row>
    <row r="3" spans="1:11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 t="s">
        <v>5</v>
      </c>
      <c r="I6" s="96" t="s">
        <v>6</v>
      </c>
      <c r="J6" s="96"/>
      <c r="K6" s="97"/>
    </row>
    <row r="7" spans="1:11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 t="s">
        <v>9</v>
      </c>
      <c r="I7" s="96" t="s">
        <v>10</v>
      </c>
      <c r="J7" s="96"/>
      <c r="K7" s="97"/>
    </row>
    <row r="8" spans="1:11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8">
        <v>0</v>
      </c>
      <c r="I8" s="99">
        <v>48.28</v>
      </c>
      <c r="J8" s="95"/>
      <c r="K8" s="100"/>
    </row>
    <row r="9" spans="1:11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8">
        <v>2795.32</v>
      </c>
      <c r="I9" s="99">
        <v>5702.29</v>
      </c>
      <c r="J9" s="95"/>
      <c r="K9" s="100"/>
    </row>
    <row r="10" spans="1:11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8">
        <f>SUM(H8:H9)</f>
        <v>2795.32</v>
      </c>
      <c r="I10" s="95"/>
      <c r="J10" s="95"/>
      <c r="K10" s="100"/>
    </row>
    <row r="11" spans="1:11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7" ht="18.75" hidden="1">
      <c r="A14" s="92"/>
      <c r="B14" s="101" t="s">
        <v>386</v>
      </c>
      <c r="C14" s="666" t="s">
        <v>15</v>
      </c>
      <c r="D14" s="667"/>
      <c r="E14" s="192"/>
      <c r="F14" s="96"/>
      <c r="G14" s="96"/>
      <c r="H14" s="96"/>
      <c r="I14" s="96" t="s">
        <v>21</v>
      </c>
      <c r="J14" s="100"/>
      <c r="K14" s="100"/>
      <c r="L14" s="60"/>
      <c r="M14" s="60"/>
      <c r="N14" s="60"/>
      <c r="O14" s="60"/>
      <c r="P14" s="60"/>
      <c r="Q14" s="60"/>
    </row>
    <row r="15" spans="1:17" ht="14.25" customHeight="1" hidden="1">
      <c r="A15" s="92"/>
      <c r="B15" s="103"/>
      <c r="C15" s="668"/>
      <c r="D15" s="669"/>
      <c r="E15" s="193"/>
      <c r="F15" s="96"/>
      <c r="G15" s="96"/>
      <c r="H15" s="96" t="s">
        <v>311</v>
      </c>
      <c r="I15" s="96"/>
      <c r="J15" s="100"/>
      <c r="K15" s="100"/>
      <c r="L15" s="60"/>
      <c r="M15" s="60"/>
      <c r="N15" s="60"/>
      <c r="O15" s="60"/>
      <c r="P15" s="60"/>
      <c r="Q15" s="60"/>
    </row>
    <row r="16" spans="1:17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100"/>
      <c r="K16" s="100"/>
      <c r="L16" s="60"/>
      <c r="M16" s="60"/>
      <c r="N16" s="60"/>
      <c r="O16" s="60"/>
      <c r="P16" s="60"/>
      <c r="Q16" s="60"/>
    </row>
    <row r="17" spans="1:17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100"/>
      <c r="K17" s="100"/>
      <c r="L17" s="60"/>
      <c r="M17" s="60"/>
      <c r="N17" s="60"/>
      <c r="O17" s="60"/>
      <c r="P17" s="60"/>
      <c r="Q17" s="60"/>
    </row>
    <row r="18" spans="1:17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100"/>
      <c r="K18" s="100"/>
      <c r="L18" s="60"/>
      <c r="M18" s="60"/>
      <c r="N18" s="60"/>
      <c r="O18" s="60"/>
      <c r="P18" s="60"/>
      <c r="Q18" s="60"/>
    </row>
    <row r="19" spans="1:17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100"/>
      <c r="K19" s="100"/>
      <c r="L19" s="60"/>
      <c r="M19" s="60"/>
      <c r="N19" s="60"/>
      <c r="O19" s="60"/>
      <c r="P19" s="60"/>
      <c r="Q19" s="60"/>
    </row>
    <row r="20" spans="1:17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100"/>
      <c r="K20" s="100"/>
      <c r="L20" s="60"/>
      <c r="M20" s="60"/>
      <c r="N20" s="60"/>
      <c r="O20" s="60"/>
      <c r="P20" s="60"/>
      <c r="Q20" s="60"/>
    </row>
    <row r="21" spans="1:17" ht="19.5" hidden="1" thickBot="1">
      <c r="A21" s="92"/>
      <c r="B21" s="95"/>
      <c r="C21" s="95"/>
      <c r="D21" s="95"/>
      <c r="E21" s="95"/>
      <c r="F21" s="95"/>
      <c r="G21" s="106" t="s">
        <v>387</v>
      </c>
      <c r="H21" s="107" t="s">
        <v>310</v>
      </c>
      <c r="I21" s="95"/>
      <c r="J21" s="100"/>
      <c r="K21" s="100"/>
      <c r="L21" s="60"/>
      <c r="M21" s="60"/>
      <c r="N21" s="60"/>
      <c r="O21" s="60"/>
      <c r="P21" s="60"/>
      <c r="Q21" s="60"/>
    </row>
    <row r="22" spans="1:17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>
        <v>7.55</v>
      </c>
      <c r="I22" s="99">
        <f>G22*H22</f>
        <v>2625.89</v>
      </c>
      <c r="J22" s="100"/>
      <c r="K22" s="100"/>
      <c r="L22" s="60"/>
      <c r="M22" s="60"/>
      <c r="N22" s="60"/>
      <c r="O22" s="60"/>
      <c r="P22" s="60"/>
      <c r="Q22" s="60"/>
    </row>
    <row r="23" spans="1:17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100"/>
      <c r="K23" s="100"/>
      <c r="L23" s="60"/>
      <c r="M23" s="60"/>
      <c r="N23" s="60"/>
      <c r="O23" s="60"/>
      <c r="P23" s="60"/>
      <c r="Q23" s="60"/>
    </row>
    <row r="24" spans="1:17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100"/>
      <c r="K24" s="100"/>
      <c r="L24" s="60"/>
      <c r="M24" s="60"/>
      <c r="N24" s="60"/>
      <c r="O24" s="60"/>
      <c r="P24" s="60"/>
      <c r="Q24" s="60"/>
    </row>
    <row r="25" spans="1:17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100"/>
      <c r="K25" s="100"/>
      <c r="L25" s="60"/>
      <c r="M25" s="60"/>
      <c r="N25" s="60"/>
      <c r="O25" s="60"/>
      <c r="P25" s="60"/>
      <c r="Q25" s="60"/>
    </row>
    <row r="26" spans="1:17" ht="18.75" hidden="1">
      <c r="A26" s="92"/>
      <c r="B26" s="95"/>
      <c r="C26" s="95"/>
      <c r="D26" s="95"/>
      <c r="E26" s="95"/>
      <c r="F26" s="95"/>
      <c r="G26" s="95"/>
      <c r="H26" s="95"/>
      <c r="I26" s="95"/>
      <c r="J26" s="100"/>
      <c r="K26" s="100"/>
      <c r="L26" s="60"/>
      <c r="M26" s="60"/>
      <c r="N26" s="60"/>
      <c r="O26" s="60"/>
      <c r="P26" s="60"/>
      <c r="Q26" s="60"/>
    </row>
    <row r="27" spans="1:17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100"/>
      <c r="K27" s="100"/>
      <c r="L27" s="60"/>
      <c r="M27" s="60"/>
      <c r="N27" s="60"/>
      <c r="O27" s="60"/>
      <c r="P27" s="60"/>
      <c r="Q27" s="60"/>
    </row>
    <row r="28" spans="1:17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100"/>
      <c r="K28" s="100"/>
      <c r="L28" s="60"/>
      <c r="M28" s="60"/>
      <c r="N28" s="60"/>
      <c r="O28" s="60"/>
      <c r="P28" s="60"/>
      <c r="Q28" s="60"/>
    </row>
    <row r="29" spans="1:17" ht="18.75" hidden="1">
      <c r="A29" s="92"/>
      <c r="B29" s="95"/>
      <c r="C29" s="95"/>
      <c r="D29" s="95"/>
      <c r="E29" s="95"/>
      <c r="F29" s="95"/>
      <c r="G29" s="95"/>
      <c r="H29" s="95"/>
      <c r="I29" s="95"/>
      <c r="J29" s="100"/>
      <c r="K29" s="100"/>
      <c r="L29" s="60"/>
      <c r="M29" s="60"/>
      <c r="N29" s="60"/>
      <c r="O29" s="60"/>
      <c r="P29" s="60"/>
      <c r="Q29" s="60"/>
    </row>
    <row r="30" spans="1:17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100"/>
      <c r="K30" s="100"/>
      <c r="L30" s="60"/>
      <c r="M30" s="60"/>
      <c r="N30" s="60"/>
      <c r="O30" s="60"/>
      <c r="P30" s="60"/>
      <c r="Q30" s="60"/>
    </row>
    <row r="31" spans="1:17" ht="18.75" hidden="1">
      <c r="A31" s="92"/>
      <c r="B31" s="95"/>
      <c r="C31" s="95"/>
      <c r="D31" s="95"/>
      <c r="E31" s="95"/>
      <c r="F31" s="95"/>
      <c r="G31" s="95"/>
      <c r="H31" s="95"/>
      <c r="I31" s="95"/>
      <c r="J31" s="100"/>
      <c r="K31" s="100"/>
      <c r="L31" s="60"/>
      <c r="M31" s="60"/>
      <c r="N31" s="60"/>
      <c r="O31" s="60"/>
      <c r="P31" s="60"/>
      <c r="Q31" s="60"/>
    </row>
    <row r="32" spans="1:17" ht="18.75" hidden="1">
      <c r="A32" s="92"/>
      <c r="B32" s="95"/>
      <c r="C32" s="95"/>
      <c r="D32" s="95"/>
      <c r="E32" s="95"/>
      <c r="F32" s="95"/>
      <c r="G32" s="95"/>
      <c r="H32" s="95"/>
      <c r="I32" s="95"/>
      <c r="J32" s="100"/>
      <c r="K32" s="100"/>
      <c r="L32" s="60"/>
      <c r="M32" s="60"/>
      <c r="N32" s="60"/>
      <c r="O32" s="60"/>
      <c r="P32" s="60"/>
      <c r="Q32" s="60"/>
    </row>
    <row r="33" spans="1:17" ht="18.75" hidden="1">
      <c r="A33" s="92"/>
      <c r="B33" s="95"/>
      <c r="C33" s="95"/>
      <c r="D33" s="95"/>
      <c r="E33" s="95"/>
      <c r="F33" s="95"/>
      <c r="G33" s="96"/>
      <c r="H33" s="96"/>
      <c r="I33" s="109"/>
      <c r="J33" s="100"/>
      <c r="K33" s="100"/>
      <c r="L33" s="60"/>
      <c r="M33" s="60"/>
      <c r="N33" s="60"/>
      <c r="O33" s="60"/>
      <c r="P33" s="60"/>
      <c r="Q33" s="60"/>
    </row>
    <row r="34" spans="1:17" ht="18.75" hidden="1">
      <c r="A34" s="92"/>
      <c r="B34" s="95"/>
      <c r="C34" s="95"/>
      <c r="D34" s="95"/>
      <c r="E34" s="95"/>
      <c r="F34" s="95"/>
      <c r="G34" s="95"/>
      <c r="H34" s="95" t="s">
        <v>32</v>
      </c>
      <c r="I34" s="110">
        <f>SUM(I17:I33)</f>
        <v>2625.89</v>
      </c>
      <c r="J34" s="100"/>
      <c r="K34" s="100"/>
      <c r="L34" s="60"/>
      <c r="M34" s="60"/>
      <c r="N34" s="60"/>
      <c r="O34" s="60"/>
      <c r="P34" s="60"/>
      <c r="Q34" s="60"/>
    </row>
    <row r="35" spans="1:11" ht="15">
      <c r="A35" s="670" t="s">
        <v>388</v>
      </c>
      <c r="B35" s="670"/>
      <c r="C35" s="670"/>
      <c r="D35" s="670"/>
      <c r="E35" s="670"/>
      <c r="F35" s="670"/>
      <c r="G35" s="670"/>
      <c r="H35" s="670"/>
      <c r="I35" s="670"/>
      <c r="J35" s="670"/>
      <c r="K35" s="670"/>
    </row>
    <row r="36" spans="1:11" ht="15">
      <c r="A36" s="670"/>
      <c r="B36" s="670"/>
      <c r="C36" s="670"/>
      <c r="D36" s="670"/>
      <c r="E36" s="670"/>
      <c r="F36" s="670"/>
      <c r="G36" s="670"/>
      <c r="H36" s="670"/>
      <c r="I36" s="670"/>
      <c r="J36" s="670"/>
      <c r="K36" s="670"/>
    </row>
    <row r="37" spans="1:11" ht="18.75" hidden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8.75" hidden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18.75">
      <c r="A39" s="64"/>
      <c r="B39" s="65"/>
      <c r="C39" s="65"/>
      <c r="D39" s="65"/>
      <c r="E39" s="65"/>
      <c r="F39" s="65"/>
      <c r="G39" s="65"/>
      <c r="H39" s="64"/>
      <c r="I39" s="64"/>
      <c r="J39" s="92"/>
      <c r="K39" s="92"/>
    </row>
    <row r="40" spans="1:11" ht="18.75">
      <c r="A40" s="64"/>
      <c r="B40" s="64" t="s">
        <v>389</v>
      </c>
      <c r="C40" s="65"/>
      <c r="D40" s="65"/>
      <c r="E40" s="65"/>
      <c r="F40" s="65"/>
      <c r="G40" s="64"/>
      <c r="H40" s="65"/>
      <c r="I40" s="64"/>
      <c r="J40" s="92"/>
      <c r="K40" s="92"/>
    </row>
    <row r="41" spans="1:11" ht="18.75">
      <c r="A41" s="64"/>
      <c r="B41" s="65" t="s">
        <v>390</v>
      </c>
      <c r="C41" s="64" t="s">
        <v>391</v>
      </c>
      <c r="D41" s="64"/>
      <c r="E41" s="64"/>
      <c r="F41" s="65"/>
      <c r="G41" s="64"/>
      <c r="H41" s="65"/>
      <c r="I41" s="64"/>
      <c r="J41" s="92"/>
      <c r="K41" s="92"/>
    </row>
    <row r="42" spans="1:11" ht="18.75">
      <c r="A42" s="64"/>
      <c r="B42" s="65" t="s">
        <v>392</v>
      </c>
      <c r="C42" s="66">
        <v>5170.1</v>
      </c>
      <c r="D42" s="64" t="s">
        <v>393</v>
      </c>
      <c r="E42" s="64"/>
      <c r="F42" s="65"/>
      <c r="G42" s="64"/>
      <c r="H42" s="65"/>
      <c r="I42" s="64"/>
      <c r="J42" s="92"/>
      <c r="K42" s="92"/>
    </row>
    <row r="43" spans="1:11" ht="18" customHeight="1">
      <c r="A43" s="64"/>
      <c r="B43" s="65" t="s">
        <v>394</v>
      </c>
      <c r="C43" s="67" t="s">
        <v>200</v>
      </c>
      <c r="D43" s="64" t="s">
        <v>444</v>
      </c>
      <c r="E43" s="64"/>
      <c r="F43" s="64"/>
      <c r="G43" s="65"/>
      <c r="H43" s="65"/>
      <c r="I43" s="64"/>
      <c r="J43" s="92"/>
      <c r="K43" s="92"/>
    </row>
    <row r="44" spans="1:25" ht="18" customHeight="1">
      <c r="A44" s="64"/>
      <c r="B44" s="65"/>
      <c r="C44" s="67"/>
      <c r="D44" s="64"/>
      <c r="E44" s="64"/>
      <c r="F44" s="64"/>
      <c r="G44" s="65"/>
      <c r="H44" s="65"/>
      <c r="I44" s="64"/>
      <c r="J44" s="92"/>
      <c r="K44" s="92"/>
      <c r="U44" s="708" t="s">
        <v>406</v>
      </c>
      <c r="V44" s="708"/>
      <c r="W44" s="708"/>
      <c r="X44" s="708"/>
      <c r="Y44" s="708"/>
    </row>
    <row r="45" spans="1:25" ht="60" customHeight="1">
      <c r="A45" s="64"/>
      <c r="B45" s="65"/>
      <c r="C45" s="67"/>
      <c r="D45" s="64"/>
      <c r="E45" s="64"/>
      <c r="F45" s="64"/>
      <c r="G45" s="111" t="s">
        <v>397</v>
      </c>
      <c r="H45" s="112" t="s">
        <v>2</v>
      </c>
      <c r="I45" s="112" t="s">
        <v>3</v>
      </c>
      <c r="J45" s="113" t="s">
        <v>398</v>
      </c>
      <c r="K45" s="189" t="s">
        <v>399</v>
      </c>
      <c r="L45" s="68" t="s">
        <v>400</v>
      </c>
      <c r="T45" s="161" t="s">
        <v>444</v>
      </c>
      <c r="U45" s="162" t="s">
        <v>445</v>
      </c>
      <c r="V45" s="162" t="s">
        <v>446</v>
      </c>
      <c r="W45" s="162" t="s">
        <v>9</v>
      </c>
      <c r="X45" s="162" t="s">
        <v>447</v>
      </c>
      <c r="Y45" s="162" t="s">
        <v>448</v>
      </c>
    </row>
    <row r="46" spans="1:25" s="61" customFormat="1" ht="12.75" customHeight="1">
      <c r="A46" s="62"/>
      <c r="B46" s="139"/>
      <c r="C46" s="140"/>
      <c r="D46" s="62"/>
      <c r="E46" s="62"/>
      <c r="F46" s="62"/>
      <c r="G46" s="138" t="s">
        <v>53</v>
      </c>
      <c r="H46" s="138" t="s">
        <v>53</v>
      </c>
      <c r="I46" s="138" t="s">
        <v>53</v>
      </c>
      <c r="J46" s="138" t="s">
        <v>53</v>
      </c>
      <c r="K46" s="138" t="s">
        <v>53</v>
      </c>
      <c r="L46" s="141"/>
      <c r="N46" s="142" t="s">
        <v>402</v>
      </c>
      <c r="O46" s="142" t="s">
        <v>401</v>
      </c>
      <c r="P46" s="142" t="s">
        <v>441</v>
      </c>
      <c r="Q46" s="142" t="s">
        <v>403</v>
      </c>
      <c r="T46" s="163" t="s">
        <v>449</v>
      </c>
      <c r="U46" s="164">
        <v>10206.940000000002</v>
      </c>
      <c r="V46" s="164">
        <v>7421.4</v>
      </c>
      <c r="W46" s="164">
        <v>6202.370000000001</v>
      </c>
      <c r="X46" s="164">
        <v>11425.970000000003</v>
      </c>
      <c r="Y46" s="164">
        <v>7093.22</v>
      </c>
    </row>
    <row r="47" spans="1:25" ht="33" customHeight="1">
      <c r="A47" s="64"/>
      <c r="B47" s="671" t="s">
        <v>404</v>
      </c>
      <c r="C47" s="671"/>
      <c r="D47" s="671"/>
      <c r="E47" s="671"/>
      <c r="F47" s="671"/>
      <c r="G47" s="114">
        <f>G49+G50</f>
        <v>14.11</v>
      </c>
      <c r="H47" s="115">
        <f>H49+H50</f>
        <v>72950.12</v>
      </c>
      <c r="I47" s="115">
        <f>O47+N47</f>
        <v>63728.21000000001</v>
      </c>
      <c r="J47" s="116">
        <f>J50+J49</f>
        <v>48960.85799999999</v>
      </c>
      <c r="K47" s="116">
        <f>I47-J47</f>
        <v>14767.352000000014</v>
      </c>
      <c r="L47" s="70">
        <f>L49+L50</f>
        <v>9221.909999999993</v>
      </c>
      <c r="N47" s="201">
        <v>63728.21000000001</v>
      </c>
      <c r="O47" s="201">
        <v>0</v>
      </c>
      <c r="P47" s="202">
        <v>7419.759999999999</v>
      </c>
      <c r="Q47" s="201">
        <v>6598.68</v>
      </c>
      <c r="T47" s="163" t="s">
        <v>450</v>
      </c>
      <c r="U47" s="195">
        <v>11425.970000000003</v>
      </c>
      <c r="V47" s="195">
        <v>7421.4</v>
      </c>
      <c r="W47" s="195">
        <v>6662.48</v>
      </c>
      <c r="X47" s="164">
        <v>12184.890000000003</v>
      </c>
      <c r="Y47" s="196"/>
    </row>
    <row r="48" spans="1:25" ht="18" customHeight="1">
      <c r="A48" s="64"/>
      <c r="B48" s="672" t="s">
        <v>405</v>
      </c>
      <c r="C48" s="673"/>
      <c r="D48" s="673"/>
      <c r="E48" s="673"/>
      <c r="F48" s="674"/>
      <c r="G48" s="117"/>
      <c r="H48" s="118"/>
      <c r="I48" s="118"/>
      <c r="J48" s="95"/>
      <c r="K48" s="95"/>
      <c r="L48" s="72"/>
      <c r="T48" s="163" t="s">
        <v>451</v>
      </c>
      <c r="U48" s="195">
        <v>12184.890000000003</v>
      </c>
      <c r="V48" s="195">
        <v>7421.4</v>
      </c>
      <c r="W48" s="195">
        <v>7098.08</v>
      </c>
      <c r="X48" s="164">
        <v>12508.210000000001</v>
      </c>
      <c r="Y48" s="196"/>
    </row>
    <row r="49" spans="1:25" ht="18" customHeight="1">
      <c r="A49" s="64"/>
      <c r="B49" s="675" t="s">
        <v>12</v>
      </c>
      <c r="C49" s="675"/>
      <c r="D49" s="675"/>
      <c r="E49" s="675"/>
      <c r="F49" s="675"/>
      <c r="G49" s="117">
        <f>G59</f>
        <v>9.47</v>
      </c>
      <c r="H49" s="118">
        <f>ROUND(G49*C42,2)+0.01</f>
        <v>48960.86</v>
      </c>
      <c r="I49" s="118">
        <f>H49</f>
        <v>48960.86</v>
      </c>
      <c r="J49" s="118">
        <f>H59</f>
        <v>48960.85799999999</v>
      </c>
      <c r="K49" s="118">
        <f>I49-J49</f>
        <v>0.0020000000076834112</v>
      </c>
      <c r="L49" s="72">
        <f>H49-I49</f>
        <v>0</v>
      </c>
      <c r="T49" s="163" t="s">
        <v>452</v>
      </c>
      <c r="U49" s="197">
        <f>X48</f>
        <v>12508.210000000001</v>
      </c>
      <c r="V49" s="197">
        <f>G54</f>
        <v>7419.759999999999</v>
      </c>
      <c r="W49" s="197">
        <f>H54</f>
        <v>6598.68</v>
      </c>
      <c r="X49" s="164">
        <f>U49+V49-W49</f>
        <v>13329.29</v>
      </c>
      <c r="Y49" s="198"/>
    </row>
    <row r="50" spans="1:25" ht="18" customHeight="1">
      <c r="A50" s="64"/>
      <c r="B50" s="675" t="s">
        <v>65</v>
      </c>
      <c r="C50" s="675"/>
      <c r="D50" s="675"/>
      <c r="E50" s="675"/>
      <c r="F50" s="675"/>
      <c r="G50" s="117">
        <v>4.64</v>
      </c>
      <c r="H50" s="118">
        <f>ROUND(G50*C42,2)</f>
        <v>23989.26</v>
      </c>
      <c r="I50" s="118">
        <f>I47-I49</f>
        <v>14767.350000000006</v>
      </c>
      <c r="J50" s="118">
        <f>H67</f>
        <v>0</v>
      </c>
      <c r="K50" s="118">
        <f>I50-J50</f>
        <v>14767.350000000006</v>
      </c>
      <c r="L50" s="72">
        <f>H50-I50</f>
        <v>9221.909999999993</v>
      </c>
      <c r="T50" s="163" t="s">
        <v>453</v>
      </c>
      <c r="U50" s="196"/>
      <c r="V50" s="196"/>
      <c r="W50" s="196"/>
      <c r="X50" s="164">
        <f aca="true" t="shared" si="0" ref="X50:X57">U50+V50-W50</f>
        <v>0</v>
      </c>
      <c r="Y50" s="196"/>
    </row>
    <row r="51" spans="1:25" ht="6.75" customHeight="1">
      <c r="A51" s="64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72">
        <f>G54-H54</f>
        <v>821.079999999999</v>
      </c>
      <c r="T51" s="163" t="s">
        <v>454</v>
      </c>
      <c r="U51" s="196"/>
      <c r="V51" s="196"/>
      <c r="W51" s="196"/>
      <c r="X51" s="164">
        <f t="shared" si="0"/>
        <v>0</v>
      </c>
      <c r="Y51" s="196"/>
    </row>
    <row r="52" spans="1:25" ht="12" customHeight="1">
      <c r="A52" s="92"/>
      <c r="B52" s="65"/>
      <c r="C52" s="67"/>
      <c r="D52" s="64"/>
      <c r="E52" s="64"/>
      <c r="F52" s="64"/>
      <c r="G52" s="65"/>
      <c r="H52" s="65"/>
      <c r="I52" s="64"/>
      <c r="J52" s="92"/>
      <c r="K52" s="92"/>
      <c r="T52" s="163" t="s">
        <v>455</v>
      </c>
      <c r="U52" s="196"/>
      <c r="V52" s="196"/>
      <c r="W52" s="196"/>
      <c r="X52" s="164">
        <f t="shared" si="0"/>
        <v>0</v>
      </c>
      <c r="Y52" s="196"/>
    </row>
    <row r="53" spans="1:25" ht="18" customHeight="1">
      <c r="A53" s="92"/>
      <c r="F53" s="148" t="s">
        <v>438</v>
      </c>
      <c r="G53" s="148" t="s">
        <v>2</v>
      </c>
      <c r="H53" s="148" t="s">
        <v>3</v>
      </c>
      <c r="I53" s="148" t="s">
        <v>439</v>
      </c>
      <c r="J53" s="148" t="s">
        <v>440</v>
      </c>
      <c r="K53" s="120"/>
      <c r="T53" s="163" t="s">
        <v>456</v>
      </c>
      <c r="U53" s="196"/>
      <c r="V53" s="196"/>
      <c r="W53" s="196"/>
      <c r="X53" s="164">
        <f t="shared" si="0"/>
        <v>0</v>
      </c>
      <c r="Y53" s="196"/>
    </row>
    <row r="54" spans="1:25" s="146" customFormat="1" ht="18" customHeight="1">
      <c r="A54" s="145"/>
      <c r="B54" s="706" t="s">
        <v>437</v>
      </c>
      <c r="C54" s="707"/>
      <c r="D54" s="707"/>
      <c r="E54" s="707"/>
      <c r="F54" s="149">
        <f>'03 14 г'!I54</f>
        <v>12508.210000000001</v>
      </c>
      <c r="G54" s="150">
        <f>P47</f>
        <v>7419.759999999999</v>
      </c>
      <c r="H54" s="150">
        <f>Q47</f>
        <v>6598.68</v>
      </c>
      <c r="I54" s="150">
        <f>G54+F54-H54</f>
        <v>13329.29</v>
      </c>
      <c r="J54" s="150">
        <v>0</v>
      </c>
      <c r="K54" s="120"/>
      <c r="T54" s="163" t="s">
        <v>457</v>
      </c>
      <c r="U54" s="196"/>
      <c r="V54" s="196"/>
      <c r="W54" s="196"/>
      <c r="X54" s="164">
        <f t="shared" si="0"/>
        <v>0</v>
      </c>
      <c r="Y54" s="196"/>
    </row>
    <row r="55" spans="1:25" ht="18.75">
      <c r="A55" s="92"/>
      <c r="B55" s="711"/>
      <c r="C55" s="711"/>
      <c r="D55" s="118"/>
      <c r="E55" s="118"/>
      <c r="F55" s="64"/>
      <c r="G55" s="65"/>
      <c r="H55" s="65"/>
      <c r="I55" s="64"/>
      <c r="J55" s="92"/>
      <c r="K55" s="92"/>
      <c r="T55" s="163" t="s">
        <v>458</v>
      </c>
      <c r="U55" s="196"/>
      <c r="V55" s="196"/>
      <c r="W55" s="196"/>
      <c r="X55" s="164">
        <f t="shared" si="0"/>
        <v>0</v>
      </c>
      <c r="Y55" s="196"/>
    </row>
    <row r="56" spans="1:25" ht="18.75">
      <c r="A56" s="64"/>
      <c r="B56" s="73"/>
      <c r="C56" s="74"/>
      <c r="D56" s="75"/>
      <c r="E56" s="75"/>
      <c r="F56" s="75"/>
      <c r="G56" s="76" t="s">
        <v>397</v>
      </c>
      <c r="H56" s="76" t="s">
        <v>407</v>
      </c>
      <c r="I56" s="64"/>
      <c r="J56" s="92"/>
      <c r="K56" s="92"/>
      <c r="T56" s="163" t="s">
        <v>459</v>
      </c>
      <c r="U56" s="196"/>
      <c r="V56" s="196"/>
      <c r="W56" s="196"/>
      <c r="X56" s="164">
        <f t="shared" si="0"/>
        <v>0</v>
      </c>
      <c r="Y56" s="196"/>
    </row>
    <row r="57" spans="1:25" s="61" customFormat="1" ht="11.25" customHeight="1">
      <c r="A57" s="77"/>
      <c r="B57" s="135"/>
      <c r="C57" s="136"/>
      <c r="D57" s="137"/>
      <c r="E57" s="137"/>
      <c r="F57" s="137"/>
      <c r="G57" s="138" t="s">
        <v>53</v>
      </c>
      <c r="H57" s="138" t="s">
        <v>53</v>
      </c>
      <c r="I57" s="62"/>
      <c r="T57" s="163" t="s">
        <v>460</v>
      </c>
      <c r="U57" s="196"/>
      <c r="V57" s="196"/>
      <c r="W57" s="196"/>
      <c r="X57" s="164">
        <f t="shared" si="0"/>
        <v>0</v>
      </c>
      <c r="Y57" s="196"/>
    </row>
    <row r="58" spans="1:25" ht="39.75" customHeight="1">
      <c r="A58" s="78" t="s">
        <v>408</v>
      </c>
      <c r="B58" s="676" t="s">
        <v>436</v>
      </c>
      <c r="C58" s="677"/>
      <c r="D58" s="677"/>
      <c r="E58" s="677"/>
      <c r="F58" s="677"/>
      <c r="G58" s="95"/>
      <c r="H58" s="79">
        <f>H59+H67</f>
        <v>48960.85799999999</v>
      </c>
      <c r="I58" s="64"/>
      <c r="J58" s="92"/>
      <c r="K58" s="92"/>
      <c r="T58" s="167" t="s">
        <v>461</v>
      </c>
      <c r="U58" s="168">
        <f>SUM(U46:U57)</f>
        <v>46326.01</v>
      </c>
      <c r="V58" s="168">
        <f>SUM(V46:V57)</f>
        <v>29683.959999999995</v>
      </c>
      <c r="W58" s="168">
        <f>SUM(W46:W57)</f>
        <v>26561.61</v>
      </c>
      <c r="X58" s="168">
        <f>SUM(X46:X57)</f>
        <v>49448.36000000001</v>
      </c>
      <c r="Y58" s="168">
        <f>SUM(Y46:Y57)</f>
        <v>7093.22</v>
      </c>
    </row>
    <row r="59" spans="1:11" ht="18.75">
      <c r="A59" s="80" t="s">
        <v>410</v>
      </c>
      <c r="B59" s="678" t="s">
        <v>411</v>
      </c>
      <c r="C59" s="679"/>
      <c r="D59" s="679"/>
      <c r="E59" s="679"/>
      <c r="F59" s="680"/>
      <c r="G59" s="190">
        <f>G61+G62+G64+G66+G60</f>
        <v>9.47</v>
      </c>
      <c r="H59" s="190">
        <f>H61+H62+H64+H66+H60</f>
        <v>48960.85799999999</v>
      </c>
      <c r="I59" s="64"/>
      <c r="J59" s="92"/>
      <c r="K59" s="121"/>
    </row>
    <row r="60" spans="1:11" ht="18.75">
      <c r="A60" s="191" t="s">
        <v>412</v>
      </c>
      <c r="B60" s="681" t="s">
        <v>413</v>
      </c>
      <c r="C60" s="679"/>
      <c r="D60" s="679"/>
      <c r="E60" s="679"/>
      <c r="F60" s="680"/>
      <c r="G60" s="123">
        <v>1.87</v>
      </c>
      <c r="H60" s="190">
        <f>ROUND(G60*C42,2)</f>
        <v>9668.09</v>
      </c>
      <c r="I60" s="64"/>
      <c r="J60" s="92"/>
      <c r="K60" s="121"/>
    </row>
    <row r="61" spans="1:11" ht="45" customHeight="1">
      <c r="A61" s="191" t="s">
        <v>414</v>
      </c>
      <c r="B61" s="682" t="s">
        <v>415</v>
      </c>
      <c r="C61" s="683"/>
      <c r="D61" s="683"/>
      <c r="E61" s="683"/>
      <c r="F61" s="683"/>
      <c r="G61" s="189">
        <v>2.2</v>
      </c>
      <c r="H61" s="190">
        <f>ROUND(G61*C42,2)+0.01</f>
        <v>11374.23</v>
      </c>
      <c r="I61" s="64"/>
      <c r="J61" s="92"/>
      <c r="K61" s="121"/>
    </row>
    <row r="62" spans="1:11" ht="18.75">
      <c r="A62" s="675" t="s">
        <v>416</v>
      </c>
      <c r="B62" s="684" t="s">
        <v>417</v>
      </c>
      <c r="C62" s="685"/>
      <c r="D62" s="685"/>
      <c r="E62" s="685"/>
      <c r="F62" s="685"/>
      <c r="G62" s="686">
        <v>1.58</v>
      </c>
      <c r="H62" s="687">
        <f>ROUND(G62*C42,2)</f>
        <v>8168.76</v>
      </c>
      <c r="I62" s="64"/>
      <c r="J62" s="92"/>
      <c r="K62" s="92"/>
    </row>
    <row r="63" spans="1:11" ht="18.75" customHeight="1">
      <c r="A63" s="675"/>
      <c r="B63" s="685"/>
      <c r="C63" s="685"/>
      <c r="D63" s="685"/>
      <c r="E63" s="685"/>
      <c r="F63" s="685"/>
      <c r="G63" s="686"/>
      <c r="H63" s="687"/>
      <c r="I63" s="64"/>
      <c r="J63" s="92"/>
      <c r="K63" s="92"/>
    </row>
    <row r="64" spans="1:11" ht="21" customHeight="1">
      <c r="A64" s="675" t="s">
        <v>418</v>
      </c>
      <c r="B64" s="684" t="s">
        <v>419</v>
      </c>
      <c r="C64" s="685"/>
      <c r="D64" s="685"/>
      <c r="E64" s="685"/>
      <c r="F64" s="685"/>
      <c r="G64" s="686">
        <v>1.28</v>
      </c>
      <c r="H64" s="687">
        <f>G64*C42</f>
        <v>6617.728000000001</v>
      </c>
      <c r="I64" s="64"/>
      <c r="J64" s="92"/>
      <c r="K64" s="92"/>
    </row>
    <row r="65" spans="1:11" ht="18.75">
      <c r="A65" s="675"/>
      <c r="B65" s="685"/>
      <c r="C65" s="685"/>
      <c r="D65" s="685"/>
      <c r="E65" s="685"/>
      <c r="F65" s="685"/>
      <c r="G65" s="686"/>
      <c r="H65" s="687"/>
      <c r="I65" s="64"/>
      <c r="J65" s="92"/>
      <c r="K65" s="92"/>
    </row>
    <row r="66" spans="1:11" ht="18.75">
      <c r="A66" s="191" t="s">
        <v>420</v>
      </c>
      <c r="B66" s="685" t="s">
        <v>421</v>
      </c>
      <c r="C66" s="685"/>
      <c r="D66" s="685"/>
      <c r="E66" s="685"/>
      <c r="F66" s="685"/>
      <c r="G66" s="76">
        <v>2.54</v>
      </c>
      <c r="H66" s="125">
        <f>ROUND(G66*C42,2)</f>
        <v>13132.05</v>
      </c>
      <c r="I66" s="64"/>
      <c r="J66" s="92"/>
      <c r="K66" s="92"/>
    </row>
    <row r="67" spans="1:11" ht="18.75">
      <c r="A67" s="79" t="s">
        <v>422</v>
      </c>
      <c r="B67" s="688" t="s">
        <v>423</v>
      </c>
      <c r="C67" s="689"/>
      <c r="D67" s="689"/>
      <c r="E67" s="689"/>
      <c r="F67" s="689"/>
      <c r="G67" s="79"/>
      <c r="H67" s="79">
        <f>H68+H69+H70+H71+H72+H73+H74</f>
        <v>0</v>
      </c>
      <c r="I67" s="64"/>
      <c r="J67" s="92"/>
      <c r="K67" s="92"/>
    </row>
    <row r="68" spans="1:11" ht="18.75">
      <c r="A68" s="126"/>
      <c r="B68" s="690" t="s">
        <v>424</v>
      </c>
      <c r="C68" s="683"/>
      <c r="D68" s="683"/>
      <c r="E68" s="683"/>
      <c r="F68" s="683"/>
      <c r="G68" s="127"/>
      <c r="H68" s="127"/>
      <c r="I68" s="64"/>
      <c r="J68" s="92"/>
      <c r="K68" s="92"/>
    </row>
    <row r="69" spans="1:11" ht="43.5" customHeight="1">
      <c r="A69" s="126"/>
      <c r="B69" s="690" t="s">
        <v>442</v>
      </c>
      <c r="C69" s="683"/>
      <c r="D69" s="683"/>
      <c r="E69" s="683"/>
      <c r="F69" s="683"/>
      <c r="G69" s="125"/>
      <c r="H69" s="125"/>
      <c r="I69" s="64"/>
      <c r="J69" s="92"/>
      <c r="K69" s="92"/>
    </row>
    <row r="70" spans="1:11" ht="18.75" customHeight="1">
      <c r="A70" s="126"/>
      <c r="B70" s="691" t="s">
        <v>435</v>
      </c>
      <c r="C70" s="692"/>
      <c r="D70" s="692"/>
      <c r="E70" s="692"/>
      <c r="F70" s="693"/>
      <c r="G70" s="125"/>
      <c r="H70" s="128"/>
      <c r="I70" s="64"/>
      <c r="J70" s="92"/>
      <c r="K70" s="92"/>
    </row>
    <row r="71" spans="1:11" ht="18.75" customHeight="1">
      <c r="A71" s="126"/>
      <c r="B71" s="691" t="s">
        <v>435</v>
      </c>
      <c r="C71" s="692"/>
      <c r="D71" s="692"/>
      <c r="E71" s="692"/>
      <c r="F71" s="693"/>
      <c r="G71" s="125"/>
      <c r="H71" s="128"/>
      <c r="I71" s="186"/>
      <c r="J71" s="92"/>
      <c r="K71" s="92"/>
    </row>
    <row r="72" spans="1:11" ht="18.75" customHeight="1">
      <c r="A72" s="126"/>
      <c r="B72" s="691" t="s">
        <v>435</v>
      </c>
      <c r="C72" s="692"/>
      <c r="D72" s="692"/>
      <c r="E72" s="692"/>
      <c r="F72" s="693"/>
      <c r="G72" s="125"/>
      <c r="H72" s="128"/>
      <c r="I72" s="64"/>
      <c r="J72" s="92"/>
      <c r="K72" s="92"/>
    </row>
    <row r="73" spans="1:11" ht="18.75" customHeight="1">
      <c r="A73" s="126"/>
      <c r="B73" s="691" t="s">
        <v>435</v>
      </c>
      <c r="C73" s="692"/>
      <c r="D73" s="692"/>
      <c r="E73" s="692"/>
      <c r="F73" s="693"/>
      <c r="G73" s="125"/>
      <c r="H73" s="128"/>
      <c r="I73" s="64"/>
      <c r="J73" s="92"/>
      <c r="K73" s="92"/>
    </row>
    <row r="74" spans="1:16" ht="18.75" customHeight="1">
      <c r="A74" s="126"/>
      <c r="B74" s="691" t="s">
        <v>435</v>
      </c>
      <c r="C74" s="692"/>
      <c r="D74" s="692"/>
      <c r="E74" s="692"/>
      <c r="F74" s="693"/>
      <c r="G74" s="125"/>
      <c r="H74" s="128"/>
      <c r="I74" s="64"/>
      <c r="J74" s="92"/>
      <c r="K74" s="92"/>
      <c r="P74" s="60">
        <v>246106.07</v>
      </c>
    </row>
    <row r="75" spans="1:13" ht="23.25">
      <c r="A75" s="126"/>
      <c r="B75" s="129"/>
      <c r="C75" s="130"/>
      <c r="D75" s="130"/>
      <c r="E75" s="130"/>
      <c r="F75" s="130"/>
      <c r="G75" s="131"/>
      <c r="H75" s="64"/>
      <c r="I75" s="64"/>
      <c r="J75" s="92"/>
      <c r="K75" s="92"/>
      <c r="L75" s="187"/>
      <c r="M75" s="188"/>
    </row>
    <row r="76" spans="1:11" ht="18.75">
      <c r="A76" s="126"/>
      <c r="B76" s="129"/>
      <c r="C76" s="130"/>
      <c r="D76" s="130"/>
      <c r="E76" s="130"/>
      <c r="F76" s="130"/>
      <c r="G76" s="131"/>
      <c r="H76" s="64"/>
      <c r="I76" s="64"/>
      <c r="J76" s="92"/>
      <c r="K76" s="92"/>
    </row>
    <row r="77" spans="1:11" ht="18.75">
      <c r="A77" s="126"/>
      <c r="B77" s="129"/>
      <c r="C77" s="130"/>
      <c r="D77" s="130"/>
      <c r="E77" s="130"/>
      <c r="F77" s="130"/>
      <c r="G77" s="131"/>
      <c r="H77" s="64"/>
      <c r="I77" s="64"/>
      <c r="J77" s="92"/>
      <c r="K77" s="92"/>
    </row>
    <row r="78" spans="1:11" ht="18.75">
      <c r="A78" s="126"/>
      <c r="B78" s="129"/>
      <c r="C78" s="130"/>
      <c r="D78" s="130"/>
      <c r="E78" s="130"/>
      <c r="F78" s="130"/>
      <c r="G78" s="694" t="s">
        <v>65</v>
      </c>
      <c r="H78" s="695"/>
      <c r="I78" s="696" t="s">
        <v>406</v>
      </c>
      <c r="J78" s="695"/>
      <c r="K78" s="92"/>
    </row>
    <row r="79" spans="1:25" s="61" customFormat="1" ht="12.75">
      <c r="A79" s="82"/>
      <c r="B79" s="143"/>
      <c r="C79" s="144"/>
      <c r="D79" s="144"/>
      <c r="E79" s="144"/>
      <c r="F79" s="144"/>
      <c r="G79" s="697" t="s">
        <v>53</v>
      </c>
      <c r="H79" s="698"/>
      <c r="I79" s="697" t="s">
        <v>53</v>
      </c>
      <c r="J79" s="698"/>
      <c r="U79" s="199"/>
      <c r="V79" s="199"/>
      <c r="W79" s="199"/>
      <c r="X79" s="199"/>
      <c r="Y79" s="199"/>
    </row>
    <row r="80" spans="1:25" s="60" customFormat="1" ht="18.75">
      <c r="A80" s="126"/>
      <c r="B80" s="702" t="s">
        <v>429</v>
      </c>
      <c r="C80" s="689"/>
      <c r="D80" s="689"/>
      <c r="E80" s="689"/>
      <c r="F80" s="703"/>
      <c r="G80" s="686">
        <f>'03 14 г'!G81:H81</f>
        <v>33803.42399999997</v>
      </c>
      <c r="H80" s="704"/>
      <c r="I80" s="686">
        <f>'03 14 г'!I81:J81</f>
        <v>-3.277378368693462E-13</v>
      </c>
      <c r="J80" s="704"/>
      <c r="K80" s="100"/>
      <c r="L80" s="84" t="s">
        <v>430</v>
      </c>
      <c r="M80" s="84" t="s">
        <v>403</v>
      </c>
      <c r="U80" s="84"/>
      <c r="V80" s="84"/>
      <c r="W80" s="84"/>
      <c r="X80" s="84"/>
      <c r="Y80" s="84"/>
    </row>
    <row r="81" spans="1:13" ht="18.75">
      <c r="A81" s="65"/>
      <c r="B81" s="702" t="s">
        <v>431</v>
      </c>
      <c r="C81" s="689"/>
      <c r="D81" s="689"/>
      <c r="E81" s="689"/>
      <c r="F81" s="703"/>
      <c r="G81" s="686">
        <f>G80+I47-H58+J54</f>
        <v>48570.77599999998</v>
      </c>
      <c r="H81" s="704"/>
      <c r="I81" s="705">
        <f>I80+H54-J54</f>
        <v>6598.68</v>
      </c>
      <c r="J81" s="704"/>
      <c r="K81" s="92"/>
      <c r="L81" s="85">
        <f>G81</f>
        <v>48570.77599999998</v>
      </c>
      <c r="M81" s="85">
        <f>I81</f>
        <v>6598.68</v>
      </c>
    </row>
    <row r="82" spans="1:11" ht="18.75">
      <c r="A82" s="64"/>
      <c r="B82" s="64"/>
      <c r="C82" s="64"/>
      <c r="D82" s="64"/>
      <c r="E82" s="64"/>
      <c r="F82" s="64"/>
      <c r="G82" s="132"/>
      <c r="H82" s="132"/>
      <c r="I82" s="64"/>
      <c r="J82" s="92"/>
      <c r="K82" s="92"/>
    </row>
    <row r="83" spans="1:16" ht="18.75">
      <c r="A83" s="64"/>
      <c r="B83" s="92"/>
      <c r="C83" s="92"/>
      <c r="D83" s="92"/>
      <c r="E83" s="92"/>
      <c r="F83" s="92"/>
      <c r="G83" s="133"/>
      <c r="H83" s="134"/>
      <c r="I83" s="64"/>
      <c r="J83" s="92"/>
      <c r="K83" s="92"/>
      <c r="L83" s="60"/>
      <c r="M83" s="60"/>
      <c r="N83" s="60"/>
      <c r="O83" s="60"/>
      <c r="P83" s="60"/>
    </row>
    <row r="84" spans="1:16" ht="18.75">
      <c r="A84" s="64"/>
      <c r="B84" s="92"/>
      <c r="C84" s="92"/>
      <c r="D84" s="92"/>
      <c r="E84" s="92"/>
      <c r="F84" s="92"/>
      <c r="G84" s="64"/>
      <c r="H84" s="132"/>
      <c r="I84" s="64"/>
      <c r="J84" s="92"/>
      <c r="K84" s="92"/>
      <c r="L84" s="709"/>
      <c r="M84" s="710"/>
      <c r="N84" s="710"/>
      <c r="O84" s="710"/>
      <c r="P84" s="710"/>
    </row>
    <row r="85" spans="1:16" ht="9" customHeight="1">
      <c r="A85" s="64"/>
      <c r="B85" s="92"/>
      <c r="C85" s="92"/>
      <c r="D85" s="92"/>
      <c r="E85" s="92"/>
      <c r="F85" s="92"/>
      <c r="G85" s="92"/>
      <c r="H85" s="64"/>
      <c r="I85" s="64"/>
      <c r="J85" s="92"/>
      <c r="K85" s="92"/>
      <c r="L85" s="175"/>
      <c r="M85" s="176"/>
      <c r="N85" s="175"/>
      <c r="O85" s="175"/>
      <c r="P85" s="177"/>
    </row>
    <row r="86" spans="1:16" ht="9" customHeight="1" hidden="1">
      <c r="A86" s="64"/>
      <c r="B86" s="92"/>
      <c r="C86" s="92"/>
      <c r="D86" s="92"/>
      <c r="E86" s="92"/>
      <c r="F86" s="92"/>
      <c r="G86" s="92"/>
      <c r="H86" s="64"/>
      <c r="I86" s="64"/>
      <c r="J86" s="92"/>
      <c r="K86" s="92"/>
      <c r="L86" s="178"/>
      <c r="M86" s="179"/>
      <c r="N86" s="179"/>
      <c r="O86" s="179"/>
      <c r="P86" s="179"/>
    </row>
    <row r="87" spans="1:16" ht="18.75" hidden="1">
      <c r="A87" s="64"/>
      <c r="B87" s="92"/>
      <c r="C87" s="92"/>
      <c r="D87" s="92"/>
      <c r="E87" s="92"/>
      <c r="F87" s="92"/>
      <c r="G87" s="92"/>
      <c r="H87" s="64"/>
      <c r="I87" s="64"/>
      <c r="J87" s="92"/>
      <c r="K87" s="92"/>
      <c r="L87" s="178"/>
      <c r="M87" s="179"/>
      <c r="N87" s="179"/>
      <c r="O87" s="179"/>
      <c r="P87" s="179"/>
    </row>
    <row r="88" spans="1:16" ht="18.75" hidden="1">
      <c r="A88" s="64"/>
      <c r="B88" s="92"/>
      <c r="C88" s="92"/>
      <c r="D88" s="92"/>
      <c r="E88" s="92"/>
      <c r="F88" s="92"/>
      <c r="G88" s="92"/>
      <c r="H88" s="64"/>
      <c r="I88" s="64"/>
      <c r="J88" s="92"/>
      <c r="K88" s="92"/>
      <c r="L88" s="178"/>
      <c r="M88" s="179"/>
      <c r="N88" s="179"/>
      <c r="O88" s="179"/>
      <c r="P88" s="179"/>
    </row>
    <row r="89" spans="1:16" ht="8.25" customHeight="1">
      <c r="A89" s="64"/>
      <c r="B89" s="92"/>
      <c r="C89" s="92"/>
      <c r="D89" s="92"/>
      <c r="E89" s="92"/>
      <c r="F89" s="92"/>
      <c r="G89" s="92"/>
      <c r="H89" s="64"/>
      <c r="I89" s="64"/>
      <c r="J89" s="92"/>
      <c r="K89" s="92"/>
      <c r="L89" s="178"/>
      <c r="M89" s="179"/>
      <c r="N89" s="179"/>
      <c r="O89" s="179"/>
      <c r="P89" s="179"/>
    </row>
    <row r="90" spans="1:16" ht="14.25" customHeight="1" hidden="1">
      <c r="A90" s="64"/>
      <c r="B90" s="92"/>
      <c r="C90" s="92"/>
      <c r="D90" s="92"/>
      <c r="E90" s="92"/>
      <c r="F90" s="92"/>
      <c r="G90" s="92"/>
      <c r="H90" s="64"/>
      <c r="I90" s="64"/>
      <c r="J90" s="92"/>
      <c r="K90" s="92"/>
      <c r="L90" s="178"/>
      <c r="M90" s="179"/>
      <c r="N90" s="179"/>
      <c r="O90" s="179"/>
      <c r="P90" s="179"/>
    </row>
    <row r="91" spans="1:16" ht="18.75" hidden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178"/>
      <c r="M91" s="179"/>
      <c r="N91" s="179"/>
      <c r="O91" s="179"/>
      <c r="P91" s="179"/>
    </row>
    <row r="92" spans="1:16" ht="18.75" hidden="1">
      <c r="A92" s="92"/>
      <c r="B92" s="92"/>
      <c r="C92" s="126"/>
      <c r="D92" s="92"/>
      <c r="E92" s="92"/>
      <c r="F92" s="92"/>
      <c r="G92" s="92"/>
      <c r="H92" s="92"/>
      <c r="I92" s="92"/>
      <c r="J92" s="92"/>
      <c r="K92" s="92"/>
      <c r="L92" s="178"/>
      <c r="M92" s="180"/>
      <c r="N92" s="60"/>
      <c r="O92" s="60"/>
      <c r="P92" s="180"/>
    </row>
    <row r="93" spans="1:16" ht="18.75" hidden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60"/>
      <c r="M93" s="60"/>
      <c r="N93" s="60"/>
      <c r="O93" s="60"/>
      <c r="P93" s="60"/>
    </row>
    <row r="94" spans="1:16" ht="18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60"/>
      <c r="M94" s="60"/>
      <c r="N94" s="60"/>
      <c r="O94" s="60"/>
      <c r="P94" s="60"/>
    </row>
    <row r="95" spans="1:16" ht="18.75">
      <c r="A95" s="58" t="s">
        <v>468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60"/>
      <c r="M95" s="60"/>
      <c r="N95" s="60"/>
      <c r="O95" s="60"/>
      <c r="P95" s="60"/>
    </row>
    <row r="96" spans="1:25" s="92" customFormat="1" ht="18.75">
      <c r="A96" s="58" t="s">
        <v>469</v>
      </c>
      <c r="F96" s="92" t="s">
        <v>73</v>
      </c>
      <c r="K96" s="92" t="s">
        <v>74</v>
      </c>
      <c r="U96" s="200"/>
      <c r="V96" s="200"/>
      <c r="W96" s="200"/>
      <c r="X96" s="200"/>
      <c r="Y96" s="200"/>
    </row>
    <row r="168" ht="15">
      <c r="H168" s="58" t="s">
        <v>433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L84:P84"/>
    <mergeCell ref="B80:F80"/>
    <mergeCell ref="G80:H80"/>
    <mergeCell ref="I80:J80"/>
    <mergeCell ref="B81:F81"/>
    <mergeCell ref="G81:H81"/>
    <mergeCell ref="I81:J81"/>
    <mergeCell ref="B72:F72"/>
    <mergeCell ref="B73:F73"/>
    <mergeCell ref="B74:F74"/>
    <mergeCell ref="G78:H78"/>
    <mergeCell ref="I78:J78"/>
    <mergeCell ref="G79:H79"/>
    <mergeCell ref="I79:J79"/>
    <mergeCell ref="B66:F66"/>
    <mergeCell ref="B67:F67"/>
    <mergeCell ref="B68:F68"/>
    <mergeCell ref="B69:F69"/>
    <mergeCell ref="B70:F70"/>
    <mergeCell ref="B71:F71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50:F50"/>
    <mergeCell ref="B54:E54"/>
    <mergeCell ref="B55:C55"/>
    <mergeCell ref="B58:F58"/>
    <mergeCell ref="B59:F59"/>
    <mergeCell ref="B60:F60"/>
    <mergeCell ref="C14:D15"/>
    <mergeCell ref="A35:K36"/>
    <mergeCell ref="U44:Y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Y168"/>
  <sheetViews>
    <sheetView view="pageBreakPreview" zoomScale="80" zoomScaleSheetLayoutView="80" zoomScalePageLayoutView="0" workbookViewId="0" topLeftCell="A48">
      <selection activeCell="G80" activeCellId="2" sqref="K47 J54 G80:H80"/>
    </sheetView>
  </sheetViews>
  <sheetFormatPr defaultColWidth="9.140625" defaultRowHeight="15" outlineLevelCol="1"/>
  <cols>
    <col min="1" max="1" width="9.8515625" style="61" bestFit="1" customWidth="1"/>
    <col min="2" max="2" width="12.140625" style="58" customWidth="1"/>
    <col min="3" max="3" width="9.57421875" style="58" customWidth="1"/>
    <col min="4" max="4" width="10.57421875" style="58" customWidth="1"/>
    <col min="5" max="5" width="5.57421875" style="58" customWidth="1"/>
    <col min="6" max="7" width="12.140625" style="58" customWidth="1"/>
    <col min="8" max="8" width="13.140625" style="58" customWidth="1"/>
    <col min="9" max="9" width="13.421875" style="58" customWidth="1"/>
    <col min="10" max="10" width="14.00390625" style="58" customWidth="1"/>
    <col min="11" max="11" width="19.00390625" style="58" customWidth="1"/>
    <col min="12" max="12" width="13.421875" style="58" hidden="1" customWidth="1" outlineLevel="1"/>
    <col min="13" max="13" width="19.00390625" style="58" hidden="1" customWidth="1" outlineLevel="1"/>
    <col min="14" max="15" width="7.421875" style="58" hidden="1" customWidth="1" outlineLevel="1"/>
    <col min="16" max="16" width="9.28125" style="58" hidden="1" customWidth="1" outlineLevel="1"/>
    <col min="17" max="17" width="3.7109375" style="58" hidden="1" customWidth="1" outlineLevel="1"/>
    <col min="18" max="18" width="9.140625" style="58" hidden="1" customWidth="1" outlineLevel="1"/>
    <col min="19" max="19" width="9.140625" style="58" customWidth="1" collapsed="1"/>
    <col min="20" max="20" width="6.7109375" style="58" bestFit="1" customWidth="1"/>
    <col min="21" max="21" width="12.7109375" style="194" bestFit="1" customWidth="1"/>
    <col min="22" max="25" width="13.00390625" style="194" bestFit="1" customWidth="1"/>
    <col min="26" max="16384" width="9.140625" style="58" customWidth="1"/>
  </cols>
  <sheetData>
    <row r="1" spans="1:11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2"/>
      <c r="J2" s="92"/>
      <c r="K2" s="92"/>
    </row>
    <row r="3" spans="1:11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 t="s">
        <v>5</v>
      </c>
      <c r="I6" s="96" t="s">
        <v>6</v>
      </c>
      <c r="J6" s="96"/>
      <c r="K6" s="97"/>
    </row>
    <row r="7" spans="1:11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 t="s">
        <v>9</v>
      </c>
      <c r="I7" s="96" t="s">
        <v>10</v>
      </c>
      <c r="J7" s="96"/>
      <c r="K7" s="97"/>
    </row>
    <row r="8" spans="1:11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8">
        <v>0</v>
      </c>
      <c r="I8" s="99">
        <v>48.28</v>
      </c>
      <c r="J8" s="95"/>
      <c r="K8" s="100"/>
    </row>
    <row r="9" spans="1:11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8">
        <v>2795.32</v>
      </c>
      <c r="I9" s="99">
        <v>5702.29</v>
      </c>
      <c r="J9" s="95"/>
      <c r="K9" s="100"/>
    </row>
    <row r="10" spans="1:11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8">
        <f>SUM(H8:H9)</f>
        <v>2795.32</v>
      </c>
      <c r="I10" s="95"/>
      <c r="J10" s="95"/>
      <c r="K10" s="100"/>
    </row>
    <row r="11" spans="1:11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7" ht="18.75" hidden="1">
      <c r="A14" s="92"/>
      <c r="B14" s="101" t="s">
        <v>386</v>
      </c>
      <c r="C14" s="666" t="s">
        <v>15</v>
      </c>
      <c r="D14" s="667"/>
      <c r="E14" s="203"/>
      <c r="F14" s="96"/>
      <c r="G14" s="96"/>
      <c r="H14" s="96"/>
      <c r="I14" s="96" t="s">
        <v>21</v>
      </c>
      <c r="J14" s="100"/>
      <c r="K14" s="100"/>
      <c r="L14" s="60"/>
      <c r="M14" s="60"/>
      <c r="N14" s="60"/>
      <c r="O14" s="60"/>
      <c r="P14" s="60"/>
      <c r="Q14" s="60"/>
    </row>
    <row r="15" spans="1:17" ht="14.25" customHeight="1" hidden="1">
      <c r="A15" s="92"/>
      <c r="B15" s="103"/>
      <c r="C15" s="668"/>
      <c r="D15" s="669"/>
      <c r="E15" s="204"/>
      <c r="F15" s="96"/>
      <c r="G15" s="96"/>
      <c r="H15" s="96" t="s">
        <v>311</v>
      </c>
      <c r="I15" s="96"/>
      <c r="J15" s="100"/>
      <c r="K15" s="100"/>
      <c r="L15" s="60"/>
      <c r="M15" s="60"/>
      <c r="N15" s="60"/>
      <c r="O15" s="60"/>
      <c r="P15" s="60"/>
      <c r="Q15" s="60"/>
    </row>
    <row r="16" spans="1:17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100"/>
      <c r="K16" s="100"/>
      <c r="L16" s="60"/>
      <c r="M16" s="60"/>
      <c r="N16" s="60"/>
      <c r="O16" s="60"/>
      <c r="P16" s="60"/>
      <c r="Q16" s="60"/>
    </row>
    <row r="17" spans="1:17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100"/>
      <c r="K17" s="100"/>
      <c r="L17" s="60"/>
      <c r="M17" s="60"/>
      <c r="N17" s="60"/>
      <c r="O17" s="60"/>
      <c r="P17" s="60"/>
      <c r="Q17" s="60"/>
    </row>
    <row r="18" spans="1:17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100"/>
      <c r="K18" s="100"/>
      <c r="L18" s="60"/>
      <c r="M18" s="60"/>
      <c r="N18" s="60"/>
      <c r="O18" s="60"/>
      <c r="P18" s="60"/>
      <c r="Q18" s="60"/>
    </row>
    <row r="19" spans="1:17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100"/>
      <c r="K19" s="100"/>
      <c r="L19" s="60"/>
      <c r="M19" s="60"/>
      <c r="N19" s="60"/>
      <c r="O19" s="60"/>
      <c r="P19" s="60"/>
      <c r="Q19" s="60"/>
    </row>
    <row r="20" spans="1:17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100"/>
      <c r="K20" s="100"/>
      <c r="L20" s="60"/>
      <c r="M20" s="60"/>
      <c r="N20" s="60"/>
      <c r="O20" s="60"/>
      <c r="P20" s="60"/>
      <c r="Q20" s="60"/>
    </row>
    <row r="21" spans="1:17" ht="19.5" hidden="1" thickBot="1">
      <c r="A21" s="92"/>
      <c r="B21" s="95"/>
      <c r="C21" s="95"/>
      <c r="D21" s="95"/>
      <c r="E21" s="95"/>
      <c r="F21" s="95"/>
      <c r="G21" s="106" t="s">
        <v>387</v>
      </c>
      <c r="H21" s="107" t="s">
        <v>310</v>
      </c>
      <c r="I21" s="95"/>
      <c r="J21" s="100"/>
      <c r="K21" s="100"/>
      <c r="L21" s="60"/>
      <c r="M21" s="60"/>
      <c r="N21" s="60"/>
      <c r="O21" s="60"/>
      <c r="P21" s="60"/>
      <c r="Q21" s="60"/>
    </row>
    <row r="22" spans="1:17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>
        <v>7.55</v>
      </c>
      <c r="I22" s="99">
        <f>G22*H22</f>
        <v>2625.89</v>
      </c>
      <c r="J22" s="100"/>
      <c r="K22" s="100"/>
      <c r="L22" s="60"/>
      <c r="M22" s="60"/>
      <c r="N22" s="60"/>
      <c r="O22" s="60"/>
      <c r="P22" s="60"/>
      <c r="Q22" s="60"/>
    </row>
    <row r="23" spans="1:17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100"/>
      <c r="K23" s="100"/>
      <c r="L23" s="60"/>
      <c r="M23" s="60"/>
      <c r="N23" s="60"/>
      <c r="O23" s="60"/>
      <c r="P23" s="60"/>
      <c r="Q23" s="60"/>
    </row>
    <row r="24" spans="1:17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100"/>
      <c r="K24" s="100"/>
      <c r="L24" s="60"/>
      <c r="M24" s="60"/>
      <c r="N24" s="60"/>
      <c r="O24" s="60"/>
      <c r="P24" s="60"/>
      <c r="Q24" s="60"/>
    </row>
    <row r="25" spans="1:17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100"/>
      <c r="K25" s="100"/>
      <c r="L25" s="60"/>
      <c r="M25" s="60"/>
      <c r="N25" s="60"/>
      <c r="O25" s="60"/>
      <c r="P25" s="60"/>
      <c r="Q25" s="60"/>
    </row>
    <row r="26" spans="1:17" ht="18.75" hidden="1">
      <c r="A26" s="92"/>
      <c r="B26" s="95"/>
      <c r="C26" s="95"/>
      <c r="D26" s="95"/>
      <c r="E26" s="95"/>
      <c r="F26" s="95"/>
      <c r="G26" s="95"/>
      <c r="H26" s="95"/>
      <c r="I26" s="95"/>
      <c r="J26" s="100"/>
      <c r="K26" s="100"/>
      <c r="L26" s="60"/>
      <c r="M26" s="60"/>
      <c r="N26" s="60"/>
      <c r="O26" s="60"/>
      <c r="P26" s="60"/>
      <c r="Q26" s="60"/>
    </row>
    <row r="27" spans="1:17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100"/>
      <c r="K27" s="100"/>
      <c r="L27" s="60"/>
      <c r="M27" s="60"/>
      <c r="N27" s="60"/>
      <c r="O27" s="60"/>
      <c r="P27" s="60"/>
      <c r="Q27" s="60"/>
    </row>
    <row r="28" spans="1:17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100"/>
      <c r="K28" s="100"/>
      <c r="L28" s="60"/>
      <c r="M28" s="60"/>
      <c r="N28" s="60"/>
      <c r="O28" s="60"/>
      <c r="P28" s="60"/>
      <c r="Q28" s="60"/>
    </row>
    <row r="29" spans="1:17" ht="18.75" hidden="1">
      <c r="A29" s="92"/>
      <c r="B29" s="95"/>
      <c r="C29" s="95"/>
      <c r="D29" s="95"/>
      <c r="E29" s="95"/>
      <c r="F29" s="95"/>
      <c r="G29" s="95"/>
      <c r="H29" s="95"/>
      <c r="I29" s="95"/>
      <c r="J29" s="100"/>
      <c r="K29" s="100"/>
      <c r="L29" s="60"/>
      <c r="M29" s="60"/>
      <c r="N29" s="60"/>
      <c r="O29" s="60"/>
      <c r="P29" s="60"/>
      <c r="Q29" s="60"/>
    </row>
    <row r="30" spans="1:17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100"/>
      <c r="K30" s="100"/>
      <c r="L30" s="60"/>
      <c r="M30" s="60"/>
      <c r="N30" s="60"/>
      <c r="O30" s="60"/>
      <c r="P30" s="60"/>
      <c r="Q30" s="60"/>
    </row>
    <row r="31" spans="1:17" ht="18.75" hidden="1">
      <c r="A31" s="92"/>
      <c r="B31" s="95"/>
      <c r="C31" s="95"/>
      <c r="D31" s="95"/>
      <c r="E31" s="95"/>
      <c r="F31" s="95"/>
      <c r="G31" s="95"/>
      <c r="H31" s="95"/>
      <c r="I31" s="95"/>
      <c r="J31" s="100"/>
      <c r="K31" s="100"/>
      <c r="L31" s="60"/>
      <c r="M31" s="60"/>
      <c r="N31" s="60"/>
      <c r="O31" s="60"/>
      <c r="P31" s="60"/>
      <c r="Q31" s="60"/>
    </row>
    <row r="32" spans="1:17" ht="18.75" hidden="1">
      <c r="A32" s="92"/>
      <c r="B32" s="95"/>
      <c r="C32" s="95"/>
      <c r="D32" s="95"/>
      <c r="E32" s="95"/>
      <c r="F32" s="95"/>
      <c r="G32" s="95"/>
      <c r="H32" s="95"/>
      <c r="I32" s="95"/>
      <c r="J32" s="100"/>
      <c r="K32" s="100"/>
      <c r="L32" s="60"/>
      <c r="M32" s="60"/>
      <c r="N32" s="60"/>
      <c r="O32" s="60"/>
      <c r="P32" s="60"/>
      <c r="Q32" s="60"/>
    </row>
    <row r="33" spans="1:17" ht="18.75" hidden="1">
      <c r="A33" s="92"/>
      <c r="B33" s="95"/>
      <c r="C33" s="95"/>
      <c r="D33" s="95"/>
      <c r="E33" s="95"/>
      <c r="F33" s="95"/>
      <c r="G33" s="96"/>
      <c r="H33" s="96"/>
      <c r="I33" s="109"/>
      <c r="J33" s="100"/>
      <c r="K33" s="100"/>
      <c r="L33" s="60"/>
      <c r="M33" s="60"/>
      <c r="N33" s="60"/>
      <c r="O33" s="60"/>
      <c r="P33" s="60"/>
      <c r="Q33" s="60"/>
    </row>
    <row r="34" spans="1:17" ht="18.75" hidden="1">
      <c r="A34" s="92"/>
      <c r="B34" s="95"/>
      <c r="C34" s="95"/>
      <c r="D34" s="95"/>
      <c r="E34" s="95"/>
      <c r="F34" s="95"/>
      <c r="G34" s="95"/>
      <c r="H34" s="95" t="s">
        <v>32</v>
      </c>
      <c r="I34" s="110">
        <f>SUM(I17:I33)</f>
        <v>2625.89</v>
      </c>
      <c r="J34" s="100"/>
      <c r="K34" s="100"/>
      <c r="L34" s="60"/>
      <c r="M34" s="60"/>
      <c r="N34" s="60"/>
      <c r="O34" s="60"/>
      <c r="P34" s="60"/>
      <c r="Q34" s="60"/>
    </row>
    <row r="35" spans="1:11" ht="15">
      <c r="A35" s="670" t="s">
        <v>388</v>
      </c>
      <c r="B35" s="670"/>
      <c r="C35" s="670"/>
      <c r="D35" s="670"/>
      <c r="E35" s="670"/>
      <c r="F35" s="670"/>
      <c r="G35" s="670"/>
      <c r="H35" s="670"/>
      <c r="I35" s="670"/>
      <c r="J35" s="670"/>
      <c r="K35" s="670"/>
    </row>
    <row r="36" spans="1:11" ht="15">
      <c r="A36" s="670"/>
      <c r="B36" s="670"/>
      <c r="C36" s="670"/>
      <c r="D36" s="670"/>
      <c r="E36" s="670"/>
      <c r="F36" s="670"/>
      <c r="G36" s="670"/>
      <c r="H36" s="670"/>
      <c r="I36" s="670"/>
      <c r="J36" s="670"/>
      <c r="K36" s="670"/>
    </row>
    <row r="37" spans="1:11" ht="18.75" hidden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8.75" hidden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18.75">
      <c r="A39" s="64"/>
      <c r="B39" s="65"/>
      <c r="C39" s="65"/>
      <c r="D39" s="65"/>
      <c r="E39" s="65"/>
      <c r="F39" s="65"/>
      <c r="G39" s="65"/>
      <c r="H39" s="64"/>
      <c r="I39" s="64"/>
      <c r="J39" s="92"/>
      <c r="K39" s="92"/>
    </row>
    <row r="40" spans="1:11" ht="18.75">
      <c r="A40" s="64"/>
      <c r="B40" s="64" t="s">
        <v>389</v>
      </c>
      <c r="C40" s="65"/>
      <c r="D40" s="65"/>
      <c r="E40" s="65"/>
      <c r="F40" s="65"/>
      <c r="G40" s="64"/>
      <c r="H40" s="65"/>
      <c r="I40" s="64"/>
      <c r="J40" s="92"/>
      <c r="K40" s="92"/>
    </row>
    <row r="41" spans="1:11" ht="18.75">
      <c r="A41" s="64"/>
      <c r="B41" s="65" t="s">
        <v>390</v>
      </c>
      <c r="C41" s="64" t="s">
        <v>391</v>
      </c>
      <c r="D41" s="64"/>
      <c r="E41" s="64"/>
      <c r="F41" s="65"/>
      <c r="G41" s="64"/>
      <c r="H41" s="65"/>
      <c r="I41" s="64"/>
      <c r="J41" s="92"/>
      <c r="K41" s="92"/>
    </row>
    <row r="42" spans="1:11" ht="18.75">
      <c r="A42" s="64"/>
      <c r="B42" s="65" t="s">
        <v>392</v>
      </c>
      <c r="C42" s="66">
        <v>5171.4</v>
      </c>
      <c r="D42" s="64" t="s">
        <v>393</v>
      </c>
      <c r="E42" s="64"/>
      <c r="F42" s="65"/>
      <c r="G42" s="64"/>
      <c r="H42" s="65"/>
      <c r="I42" s="64"/>
      <c r="J42" s="92"/>
      <c r="K42" s="92"/>
    </row>
    <row r="43" spans="1:11" ht="18" customHeight="1">
      <c r="A43" s="64"/>
      <c r="B43" s="65" t="s">
        <v>394</v>
      </c>
      <c r="C43" s="67" t="s">
        <v>453</v>
      </c>
      <c r="D43" s="64" t="s">
        <v>444</v>
      </c>
      <c r="E43" s="64"/>
      <c r="F43" s="64"/>
      <c r="G43" s="65"/>
      <c r="H43" s="65"/>
      <c r="I43" s="64"/>
      <c r="J43" s="92"/>
      <c r="K43" s="92"/>
    </row>
    <row r="44" spans="1:25" ht="18" customHeight="1">
      <c r="A44" s="64"/>
      <c r="B44" s="65"/>
      <c r="C44" s="67"/>
      <c r="D44" s="64"/>
      <c r="E44" s="64"/>
      <c r="F44" s="64"/>
      <c r="G44" s="65"/>
      <c r="H44" s="65"/>
      <c r="I44" s="64"/>
      <c r="J44" s="92"/>
      <c r="K44" s="92"/>
      <c r="U44" s="708" t="s">
        <v>406</v>
      </c>
      <c r="V44" s="708"/>
      <c r="W44" s="708"/>
      <c r="X44" s="708"/>
      <c r="Y44" s="708"/>
    </row>
    <row r="45" spans="1:25" ht="60" customHeight="1">
      <c r="A45" s="64"/>
      <c r="B45" s="65"/>
      <c r="C45" s="67"/>
      <c r="D45" s="64"/>
      <c r="E45" s="64"/>
      <c r="F45" s="64"/>
      <c r="G45" s="111" t="s">
        <v>397</v>
      </c>
      <c r="H45" s="112" t="s">
        <v>2</v>
      </c>
      <c r="I45" s="112" t="s">
        <v>3</v>
      </c>
      <c r="J45" s="113" t="s">
        <v>398</v>
      </c>
      <c r="K45" s="206" t="s">
        <v>399</v>
      </c>
      <c r="L45" s="68" t="s">
        <v>400</v>
      </c>
      <c r="T45" s="161" t="s">
        <v>444</v>
      </c>
      <c r="U45" s="162" t="s">
        <v>445</v>
      </c>
      <c r="V45" s="162" t="s">
        <v>446</v>
      </c>
      <c r="W45" s="162" t="s">
        <v>9</v>
      </c>
      <c r="X45" s="162" t="s">
        <v>447</v>
      </c>
      <c r="Y45" s="162" t="s">
        <v>448</v>
      </c>
    </row>
    <row r="46" spans="1:25" s="61" customFormat="1" ht="12.75" customHeight="1">
      <c r="A46" s="62"/>
      <c r="B46" s="139"/>
      <c r="C46" s="140"/>
      <c r="D46" s="62"/>
      <c r="E46" s="62"/>
      <c r="F46" s="62"/>
      <c r="G46" s="138" t="s">
        <v>53</v>
      </c>
      <c r="H46" s="138" t="s">
        <v>53</v>
      </c>
      <c r="I46" s="138" t="s">
        <v>53</v>
      </c>
      <c r="J46" s="138" t="s">
        <v>53</v>
      </c>
      <c r="K46" s="138" t="s">
        <v>53</v>
      </c>
      <c r="L46" s="141"/>
      <c r="N46" s="142" t="s">
        <v>402</v>
      </c>
      <c r="O46" s="142" t="s">
        <v>401</v>
      </c>
      <c r="P46" s="142" t="s">
        <v>441</v>
      </c>
      <c r="Q46" s="142" t="s">
        <v>403</v>
      </c>
      <c r="T46" s="163" t="s">
        <v>449</v>
      </c>
      <c r="U46" s="164">
        <v>10206.940000000002</v>
      </c>
      <c r="V46" s="164">
        <v>7421.4</v>
      </c>
      <c r="W46" s="164">
        <v>6202.370000000001</v>
      </c>
      <c r="X46" s="164">
        <v>11425.970000000003</v>
      </c>
      <c r="Y46" s="164">
        <v>7093.22</v>
      </c>
    </row>
    <row r="47" spans="1:25" ht="33" customHeight="1">
      <c r="A47" s="64"/>
      <c r="B47" s="671" t="s">
        <v>404</v>
      </c>
      <c r="C47" s="671"/>
      <c r="D47" s="671"/>
      <c r="E47" s="671"/>
      <c r="F47" s="671"/>
      <c r="G47" s="114">
        <f>G49+G50</f>
        <v>14.11</v>
      </c>
      <c r="H47" s="115">
        <f>H49+H50</f>
        <v>72968.47</v>
      </c>
      <c r="I47" s="115">
        <f>O47+N47</f>
        <v>68185.27</v>
      </c>
      <c r="J47" s="116">
        <f>J50+J49</f>
        <v>59060.872</v>
      </c>
      <c r="K47" s="116">
        <f>I47-J47</f>
        <v>9124.398000000001</v>
      </c>
      <c r="L47" s="70">
        <f>L49+L50</f>
        <v>4783.200000000001</v>
      </c>
      <c r="N47" s="213">
        <v>67999.64</v>
      </c>
      <c r="O47" s="213">
        <v>185.63</v>
      </c>
      <c r="P47" s="214">
        <v>7421.7</v>
      </c>
      <c r="Q47" s="213">
        <v>7059.630000000001</v>
      </c>
      <c r="T47" s="163" t="s">
        <v>450</v>
      </c>
      <c r="U47" s="195">
        <v>11425.970000000003</v>
      </c>
      <c r="V47" s="195">
        <v>7421.4</v>
      </c>
      <c r="W47" s="195">
        <v>6662.48</v>
      </c>
      <c r="X47" s="164">
        <v>12184.890000000003</v>
      </c>
      <c r="Y47" s="196"/>
    </row>
    <row r="48" spans="1:25" ht="18" customHeight="1">
      <c r="A48" s="64"/>
      <c r="B48" s="672" t="s">
        <v>405</v>
      </c>
      <c r="C48" s="673"/>
      <c r="D48" s="673"/>
      <c r="E48" s="673"/>
      <c r="F48" s="674"/>
      <c r="G48" s="117"/>
      <c r="H48" s="118"/>
      <c r="I48" s="118"/>
      <c r="J48" s="95"/>
      <c r="K48" s="95"/>
      <c r="L48" s="72"/>
      <c r="T48" s="163" t="s">
        <v>451</v>
      </c>
      <c r="U48" s="195">
        <v>12184.890000000003</v>
      </c>
      <c r="V48" s="195">
        <v>7421.4</v>
      </c>
      <c r="W48" s="195">
        <v>7098.08</v>
      </c>
      <c r="X48" s="164">
        <v>12508.210000000001</v>
      </c>
      <c r="Y48" s="196"/>
    </row>
    <row r="49" spans="1:25" ht="18" customHeight="1">
      <c r="A49" s="64"/>
      <c r="B49" s="675" t="s">
        <v>12</v>
      </c>
      <c r="C49" s="675"/>
      <c r="D49" s="675"/>
      <c r="E49" s="675"/>
      <c r="F49" s="675"/>
      <c r="G49" s="117">
        <f>G59</f>
        <v>9.47</v>
      </c>
      <c r="H49" s="118">
        <f>ROUND(G49*C42,2)+0.01</f>
        <v>48973.170000000006</v>
      </c>
      <c r="I49" s="118">
        <f>H49</f>
        <v>48973.170000000006</v>
      </c>
      <c r="J49" s="118">
        <f>H59</f>
        <v>48973.172000000006</v>
      </c>
      <c r="K49" s="118">
        <f>I49-J49</f>
        <v>-0.0020000000004074536</v>
      </c>
      <c r="L49" s="72">
        <f>H49-I49</f>
        <v>0</v>
      </c>
      <c r="T49" s="163" t="s">
        <v>452</v>
      </c>
      <c r="U49" s="197">
        <v>12508.210000000001</v>
      </c>
      <c r="V49" s="197">
        <v>7419.759999999999</v>
      </c>
      <c r="W49" s="197">
        <v>6598.68</v>
      </c>
      <c r="X49" s="164">
        <v>13329.29</v>
      </c>
      <c r="Y49" s="198"/>
    </row>
    <row r="50" spans="1:25" ht="18" customHeight="1">
      <c r="A50" s="64"/>
      <c r="B50" s="675" t="s">
        <v>65</v>
      </c>
      <c r="C50" s="675"/>
      <c r="D50" s="675"/>
      <c r="E50" s="675"/>
      <c r="F50" s="675"/>
      <c r="G50" s="117">
        <v>4.64</v>
      </c>
      <c r="H50" s="118">
        <f>ROUND(G50*C42,2)</f>
        <v>23995.3</v>
      </c>
      <c r="I50" s="118">
        <f>I47-I49</f>
        <v>19212.1</v>
      </c>
      <c r="J50" s="118">
        <f>H67</f>
        <v>10087.7</v>
      </c>
      <c r="K50" s="118">
        <f>I50-J50</f>
        <v>9124.399999999998</v>
      </c>
      <c r="L50" s="72">
        <f>H50-I50</f>
        <v>4783.200000000001</v>
      </c>
      <c r="T50" s="163" t="s">
        <v>453</v>
      </c>
      <c r="U50" s="195">
        <f>X49</f>
        <v>13329.29</v>
      </c>
      <c r="V50" s="195">
        <f>G54</f>
        <v>7421.7</v>
      </c>
      <c r="W50" s="195">
        <f>H54</f>
        <v>7059.630000000001</v>
      </c>
      <c r="X50" s="164">
        <f aca="true" t="shared" si="0" ref="X50:X57">U50+V50-W50</f>
        <v>13691.36</v>
      </c>
      <c r="Y50" s="196"/>
    </row>
    <row r="51" spans="1:25" ht="18.75">
      <c r="A51" s="64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72">
        <f>G54-H54</f>
        <v>362.0699999999988</v>
      </c>
      <c r="T51" s="163" t="s">
        <v>454</v>
      </c>
      <c r="U51" s="196"/>
      <c r="V51" s="196"/>
      <c r="W51" s="196"/>
      <c r="X51" s="164">
        <f t="shared" si="0"/>
        <v>0</v>
      </c>
      <c r="Y51" s="196"/>
    </row>
    <row r="52" spans="1:25" ht="12" customHeight="1">
      <c r="A52" s="92"/>
      <c r="B52" s="65"/>
      <c r="C52" s="67"/>
      <c r="D52" s="64"/>
      <c r="E52" s="64"/>
      <c r="F52" s="64"/>
      <c r="G52" s="65"/>
      <c r="H52" s="65"/>
      <c r="I52" s="64"/>
      <c r="J52" s="92"/>
      <c r="K52" s="92"/>
      <c r="T52" s="163" t="s">
        <v>455</v>
      </c>
      <c r="U52" s="196"/>
      <c r="V52" s="196"/>
      <c r="W52" s="196"/>
      <c r="X52" s="164">
        <f t="shared" si="0"/>
        <v>0</v>
      </c>
      <c r="Y52" s="196"/>
    </row>
    <row r="53" spans="1:25" ht="18" customHeight="1">
      <c r="A53" s="92"/>
      <c r="F53" s="148" t="s">
        <v>438</v>
      </c>
      <c r="G53" s="148" t="s">
        <v>2</v>
      </c>
      <c r="H53" s="148" t="s">
        <v>3</v>
      </c>
      <c r="I53" s="148" t="s">
        <v>439</v>
      </c>
      <c r="J53" s="148" t="s">
        <v>440</v>
      </c>
      <c r="K53" s="120"/>
      <c r="T53" s="163" t="s">
        <v>456</v>
      </c>
      <c r="U53" s="196"/>
      <c r="V53" s="196"/>
      <c r="W53" s="196"/>
      <c r="X53" s="164">
        <f t="shared" si="0"/>
        <v>0</v>
      </c>
      <c r="Y53" s="196"/>
    </row>
    <row r="54" spans="1:25" s="146" customFormat="1" ht="18" customHeight="1">
      <c r="A54" s="145"/>
      <c r="B54" s="706" t="s">
        <v>437</v>
      </c>
      <c r="C54" s="707"/>
      <c r="D54" s="707"/>
      <c r="E54" s="707"/>
      <c r="F54" s="149">
        <f>'04 14 г'!I54</f>
        <v>13329.29</v>
      </c>
      <c r="G54" s="150">
        <f>P47</f>
        <v>7421.7</v>
      </c>
      <c r="H54" s="150">
        <f>Q47</f>
        <v>7059.630000000001</v>
      </c>
      <c r="I54" s="150">
        <f>G54+F54-H54</f>
        <v>13691.36</v>
      </c>
      <c r="J54" s="150">
        <v>0</v>
      </c>
      <c r="K54" s="120"/>
      <c r="T54" s="163" t="s">
        <v>457</v>
      </c>
      <c r="U54" s="196"/>
      <c r="V54" s="196"/>
      <c r="W54" s="196"/>
      <c r="X54" s="164">
        <f t="shared" si="0"/>
        <v>0</v>
      </c>
      <c r="Y54" s="196"/>
    </row>
    <row r="55" spans="1:25" ht="18.75">
      <c r="A55" s="92"/>
      <c r="B55" s="711"/>
      <c r="C55" s="711"/>
      <c r="D55" s="118"/>
      <c r="E55" s="118"/>
      <c r="F55" s="64"/>
      <c r="G55" s="65"/>
      <c r="H55" s="65"/>
      <c r="I55" s="64"/>
      <c r="J55" s="92"/>
      <c r="K55" s="92"/>
      <c r="T55" s="163" t="s">
        <v>458</v>
      </c>
      <c r="U55" s="196"/>
      <c r="V55" s="196"/>
      <c r="W55" s="196"/>
      <c r="X55" s="164">
        <f t="shared" si="0"/>
        <v>0</v>
      </c>
      <c r="Y55" s="196"/>
    </row>
    <row r="56" spans="1:25" ht="18.75">
      <c r="A56" s="64"/>
      <c r="B56" s="73"/>
      <c r="C56" s="74"/>
      <c r="D56" s="75"/>
      <c r="E56" s="75"/>
      <c r="F56" s="75"/>
      <c r="G56" s="76" t="s">
        <v>397</v>
      </c>
      <c r="H56" s="76" t="s">
        <v>407</v>
      </c>
      <c r="I56" s="64"/>
      <c r="J56" s="92"/>
      <c r="K56" s="92"/>
      <c r="T56" s="163" t="s">
        <v>459</v>
      </c>
      <c r="U56" s="196"/>
      <c r="V56" s="196"/>
      <c r="W56" s="196"/>
      <c r="X56" s="164">
        <f t="shared" si="0"/>
        <v>0</v>
      </c>
      <c r="Y56" s="196"/>
    </row>
    <row r="57" spans="1:25" s="61" customFormat="1" ht="11.25" customHeight="1">
      <c r="A57" s="77"/>
      <c r="B57" s="135"/>
      <c r="C57" s="136"/>
      <c r="D57" s="137"/>
      <c r="E57" s="137"/>
      <c r="F57" s="137"/>
      <c r="G57" s="138" t="s">
        <v>53</v>
      </c>
      <c r="H57" s="138" t="s">
        <v>53</v>
      </c>
      <c r="I57" s="62"/>
      <c r="T57" s="163" t="s">
        <v>460</v>
      </c>
      <c r="U57" s="196"/>
      <c r="V57" s="196"/>
      <c r="W57" s="196"/>
      <c r="X57" s="164">
        <f t="shared" si="0"/>
        <v>0</v>
      </c>
      <c r="Y57" s="196"/>
    </row>
    <row r="58" spans="1:25" ht="39.75" customHeight="1">
      <c r="A58" s="78" t="s">
        <v>408</v>
      </c>
      <c r="B58" s="676" t="s">
        <v>436</v>
      </c>
      <c r="C58" s="677"/>
      <c r="D58" s="677"/>
      <c r="E58" s="677"/>
      <c r="F58" s="677"/>
      <c r="G58" s="95"/>
      <c r="H58" s="79">
        <f>H59+H67</f>
        <v>59060.872</v>
      </c>
      <c r="I58" s="64"/>
      <c r="J58" s="92"/>
      <c r="K58" s="92"/>
      <c r="T58" s="167" t="s">
        <v>461</v>
      </c>
      <c r="U58" s="168">
        <f>SUM(U46:U57)</f>
        <v>59655.3</v>
      </c>
      <c r="V58" s="168">
        <f>SUM(V46:V57)</f>
        <v>37105.659999999996</v>
      </c>
      <c r="W58" s="168">
        <f>SUM(W46:W57)</f>
        <v>33621.240000000005</v>
      </c>
      <c r="X58" s="168">
        <f>SUM(X46:X57)</f>
        <v>63139.72000000001</v>
      </c>
      <c r="Y58" s="168">
        <f>SUM(Y46:Y57)</f>
        <v>7093.22</v>
      </c>
    </row>
    <row r="59" spans="1:11" ht="18.75">
      <c r="A59" s="80" t="s">
        <v>410</v>
      </c>
      <c r="B59" s="678" t="s">
        <v>411</v>
      </c>
      <c r="C59" s="679"/>
      <c r="D59" s="679"/>
      <c r="E59" s="679"/>
      <c r="F59" s="680"/>
      <c r="G59" s="207">
        <f>G61+G62+G64+G66+G60</f>
        <v>9.47</v>
      </c>
      <c r="H59" s="207">
        <f>H61+H62+H64+H66+H60</f>
        <v>48973.172000000006</v>
      </c>
      <c r="I59" s="64"/>
      <c r="J59" s="92"/>
      <c r="K59" s="121"/>
    </row>
    <row r="60" spans="1:11" ht="18.75">
      <c r="A60" s="205" t="s">
        <v>412</v>
      </c>
      <c r="B60" s="681" t="s">
        <v>413</v>
      </c>
      <c r="C60" s="679"/>
      <c r="D60" s="679"/>
      <c r="E60" s="679"/>
      <c r="F60" s="680"/>
      <c r="G60" s="123">
        <v>1.87</v>
      </c>
      <c r="H60" s="207">
        <f>ROUND(G60*C42,2)</f>
        <v>9670.52</v>
      </c>
      <c r="I60" s="64"/>
      <c r="J60" s="92"/>
      <c r="K60" s="121"/>
    </row>
    <row r="61" spans="1:11" ht="45" customHeight="1">
      <c r="A61" s="205" t="s">
        <v>414</v>
      </c>
      <c r="B61" s="682" t="s">
        <v>415</v>
      </c>
      <c r="C61" s="683"/>
      <c r="D61" s="683"/>
      <c r="E61" s="683"/>
      <c r="F61" s="683"/>
      <c r="G61" s="206">
        <v>2.2</v>
      </c>
      <c r="H61" s="207">
        <f>ROUND(G61*C42,2)+0.01</f>
        <v>11377.09</v>
      </c>
      <c r="I61" s="64"/>
      <c r="J61" s="92"/>
      <c r="K61" s="121"/>
    </row>
    <row r="62" spans="1:11" ht="18.75">
      <c r="A62" s="675" t="s">
        <v>416</v>
      </c>
      <c r="B62" s="684" t="s">
        <v>417</v>
      </c>
      <c r="C62" s="685"/>
      <c r="D62" s="685"/>
      <c r="E62" s="685"/>
      <c r="F62" s="685"/>
      <c r="G62" s="686">
        <v>1.58</v>
      </c>
      <c r="H62" s="687">
        <f>ROUND(G62*C42,2)</f>
        <v>8170.81</v>
      </c>
      <c r="I62" s="64"/>
      <c r="J62" s="92"/>
      <c r="K62" s="92"/>
    </row>
    <row r="63" spans="1:11" ht="18.75" customHeight="1">
      <c r="A63" s="675"/>
      <c r="B63" s="685"/>
      <c r="C63" s="685"/>
      <c r="D63" s="685"/>
      <c r="E63" s="685"/>
      <c r="F63" s="685"/>
      <c r="G63" s="686"/>
      <c r="H63" s="687"/>
      <c r="I63" s="64"/>
      <c r="J63" s="92"/>
      <c r="K63" s="92"/>
    </row>
    <row r="64" spans="1:11" ht="21" customHeight="1">
      <c r="A64" s="675" t="s">
        <v>418</v>
      </c>
      <c r="B64" s="684" t="s">
        <v>419</v>
      </c>
      <c r="C64" s="685"/>
      <c r="D64" s="685"/>
      <c r="E64" s="685"/>
      <c r="F64" s="685"/>
      <c r="G64" s="686">
        <v>1.28</v>
      </c>
      <c r="H64" s="687">
        <f>G64*C42</f>
        <v>6619.392</v>
      </c>
      <c r="I64" s="64"/>
      <c r="J64" s="92"/>
      <c r="K64" s="92"/>
    </row>
    <row r="65" spans="1:11" ht="18.75">
      <c r="A65" s="675"/>
      <c r="B65" s="685"/>
      <c r="C65" s="685"/>
      <c r="D65" s="685"/>
      <c r="E65" s="685"/>
      <c r="F65" s="685"/>
      <c r="G65" s="686"/>
      <c r="H65" s="687"/>
      <c r="I65" s="64"/>
      <c r="J65" s="92"/>
      <c r="K65" s="92"/>
    </row>
    <row r="66" spans="1:11" ht="18.75">
      <c r="A66" s="205" t="s">
        <v>420</v>
      </c>
      <c r="B66" s="685" t="s">
        <v>421</v>
      </c>
      <c r="C66" s="685"/>
      <c r="D66" s="685"/>
      <c r="E66" s="685"/>
      <c r="F66" s="685"/>
      <c r="G66" s="76">
        <v>2.54</v>
      </c>
      <c r="H66" s="125">
        <f>ROUND(G66*C42,2)</f>
        <v>13135.36</v>
      </c>
      <c r="I66" s="64"/>
      <c r="J66" s="92"/>
      <c r="K66" s="92"/>
    </row>
    <row r="67" spans="1:11" ht="18.75">
      <c r="A67" s="79" t="s">
        <v>422</v>
      </c>
      <c r="B67" s="688" t="s">
        <v>423</v>
      </c>
      <c r="C67" s="689"/>
      <c r="D67" s="689"/>
      <c r="E67" s="689"/>
      <c r="F67" s="689"/>
      <c r="G67" s="79"/>
      <c r="H67" s="79">
        <f>H68+H69+H70+H71+H72+H73+H74</f>
        <v>10087.7</v>
      </c>
      <c r="I67" s="64"/>
      <c r="J67" s="92"/>
      <c r="K67" s="92"/>
    </row>
    <row r="68" spans="1:11" ht="18.75">
      <c r="A68" s="126"/>
      <c r="B68" s="690" t="s">
        <v>424</v>
      </c>
      <c r="C68" s="683"/>
      <c r="D68" s="683"/>
      <c r="E68" s="683"/>
      <c r="F68" s="683"/>
      <c r="G68" s="127"/>
      <c r="H68" s="127"/>
      <c r="I68" s="64"/>
      <c r="J68" s="92"/>
      <c r="K68" s="92"/>
    </row>
    <row r="69" spans="1:11" ht="43.5" customHeight="1">
      <c r="A69" s="126"/>
      <c r="B69" s="690" t="s">
        <v>442</v>
      </c>
      <c r="C69" s="683"/>
      <c r="D69" s="683"/>
      <c r="E69" s="683"/>
      <c r="F69" s="683"/>
      <c r="G69" s="125"/>
      <c r="H69" s="125"/>
      <c r="I69" s="64"/>
      <c r="J69" s="92"/>
      <c r="K69" s="92"/>
    </row>
    <row r="70" spans="1:11" ht="18.75" customHeight="1">
      <c r="A70" s="126"/>
      <c r="B70" s="691" t="s">
        <v>474</v>
      </c>
      <c r="C70" s="692"/>
      <c r="D70" s="692"/>
      <c r="E70" s="692"/>
      <c r="F70" s="693"/>
      <c r="G70" s="125"/>
      <c r="H70" s="128">
        <v>5571</v>
      </c>
      <c r="I70" s="64"/>
      <c r="J70" s="92"/>
      <c r="K70" s="92"/>
    </row>
    <row r="71" spans="1:11" ht="18.75" customHeight="1">
      <c r="A71" s="126"/>
      <c r="B71" s="691" t="s">
        <v>475</v>
      </c>
      <c r="C71" s="692"/>
      <c r="D71" s="692"/>
      <c r="E71" s="692"/>
      <c r="F71" s="693"/>
      <c r="G71" s="125"/>
      <c r="H71" s="128">
        <v>2946</v>
      </c>
      <c r="I71" s="186"/>
      <c r="J71" s="92"/>
      <c r="K71" s="92"/>
    </row>
    <row r="72" spans="1:11" ht="18.75" customHeight="1">
      <c r="A72" s="126"/>
      <c r="B72" s="691" t="s">
        <v>476</v>
      </c>
      <c r="C72" s="692"/>
      <c r="D72" s="692"/>
      <c r="E72" s="692"/>
      <c r="F72" s="693"/>
      <c r="G72" s="125"/>
      <c r="H72" s="128">
        <v>1570.7</v>
      </c>
      <c r="I72" s="64"/>
      <c r="J72" s="92"/>
      <c r="K72" s="92"/>
    </row>
    <row r="73" spans="1:11" ht="18.75" customHeight="1">
      <c r="A73" s="126"/>
      <c r="B73" s="691" t="s">
        <v>435</v>
      </c>
      <c r="C73" s="692"/>
      <c r="D73" s="692"/>
      <c r="E73" s="692"/>
      <c r="F73" s="693"/>
      <c r="G73" s="125"/>
      <c r="H73" s="128"/>
      <c r="I73" s="64"/>
      <c r="J73" s="92"/>
      <c r="K73" s="92"/>
    </row>
    <row r="74" spans="1:16" ht="18.75" customHeight="1">
      <c r="A74" s="126"/>
      <c r="B74" s="691" t="s">
        <v>435</v>
      </c>
      <c r="C74" s="692"/>
      <c r="D74" s="692"/>
      <c r="E74" s="692"/>
      <c r="F74" s="693"/>
      <c r="G74" s="125"/>
      <c r="H74" s="128"/>
      <c r="I74" s="64"/>
      <c r="J74" s="92"/>
      <c r="K74" s="92"/>
      <c r="P74" s="60">
        <v>246106.07</v>
      </c>
    </row>
    <row r="75" spans="1:13" ht="23.25">
      <c r="A75" s="126"/>
      <c r="B75" s="129"/>
      <c r="C75" s="130"/>
      <c r="D75" s="130"/>
      <c r="E75" s="130"/>
      <c r="F75" s="130"/>
      <c r="G75" s="131"/>
      <c r="H75" s="64"/>
      <c r="I75" s="64"/>
      <c r="J75" s="92"/>
      <c r="K75" s="92"/>
      <c r="L75" s="187"/>
      <c r="M75" s="188"/>
    </row>
    <row r="76" spans="1:11" ht="18.75">
      <c r="A76" s="126"/>
      <c r="B76" s="129"/>
      <c r="C76" s="130"/>
      <c r="D76" s="130"/>
      <c r="E76" s="130"/>
      <c r="F76" s="130"/>
      <c r="G76" s="131"/>
      <c r="H76" s="64"/>
      <c r="I76" s="64"/>
      <c r="J76" s="92"/>
      <c r="K76" s="92"/>
    </row>
    <row r="77" spans="1:11" ht="18.75">
      <c r="A77" s="126"/>
      <c r="B77" s="129"/>
      <c r="C77" s="130"/>
      <c r="D77" s="130"/>
      <c r="E77" s="130"/>
      <c r="F77" s="130"/>
      <c r="G77" s="131"/>
      <c r="H77" s="64"/>
      <c r="I77" s="64"/>
      <c r="J77" s="92"/>
      <c r="K77" s="92"/>
    </row>
    <row r="78" spans="1:11" ht="18.75">
      <c r="A78" s="126"/>
      <c r="B78" s="129"/>
      <c r="C78" s="130"/>
      <c r="D78" s="130"/>
      <c r="E78" s="130"/>
      <c r="F78" s="130"/>
      <c r="G78" s="694" t="s">
        <v>65</v>
      </c>
      <c r="H78" s="695"/>
      <c r="I78" s="696" t="s">
        <v>406</v>
      </c>
      <c r="J78" s="695"/>
      <c r="K78" s="92"/>
    </row>
    <row r="79" spans="1:25" s="61" customFormat="1" ht="12.75">
      <c r="A79" s="82"/>
      <c r="B79" s="143"/>
      <c r="C79" s="144"/>
      <c r="D79" s="144"/>
      <c r="E79" s="144"/>
      <c r="F79" s="144"/>
      <c r="G79" s="697" t="s">
        <v>53</v>
      </c>
      <c r="H79" s="698"/>
      <c r="I79" s="697" t="s">
        <v>53</v>
      </c>
      <c r="J79" s="698"/>
      <c r="U79" s="199"/>
      <c r="V79" s="199"/>
      <c r="W79" s="199"/>
      <c r="X79" s="199"/>
      <c r="Y79" s="199"/>
    </row>
    <row r="80" spans="1:25" s="60" customFormat="1" ht="18.75">
      <c r="A80" s="126"/>
      <c r="B80" s="702" t="s">
        <v>429</v>
      </c>
      <c r="C80" s="689"/>
      <c r="D80" s="689"/>
      <c r="E80" s="689"/>
      <c r="F80" s="703"/>
      <c r="G80" s="686">
        <f>'04 14 г'!G81:H81</f>
        <v>48570.77599999998</v>
      </c>
      <c r="H80" s="704"/>
      <c r="I80" s="686">
        <f>'04 14 г'!I81:J81</f>
        <v>6598.68</v>
      </c>
      <c r="J80" s="704"/>
      <c r="K80" s="100"/>
      <c r="L80" s="84" t="s">
        <v>430</v>
      </c>
      <c r="M80" s="84" t="s">
        <v>403</v>
      </c>
      <c r="U80" s="84"/>
      <c r="V80" s="84"/>
      <c r="W80" s="84"/>
      <c r="X80" s="84"/>
      <c r="Y80" s="84"/>
    </row>
    <row r="81" spans="1:13" ht="18.75">
      <c r="A81" s="65"/>
      <c r="B81" s="702" t="s">
        <v>431</v>
      </c>
      <c r="C81" s="689"/>
      <c r="D81" s="689"/>
      <c r="E81" s="689"/>
      <c r="F81" s="703"/>
      <c r="G81" s="686">
        <f>G80+I47-H58+J54</f>
        <v>57695.173999999985</v>
      </c>
      <c r="H81" s="704"/>
      <c r="I81" s="705">
        <f>I80+H54-J54</f>
        <v>13658.310000000001</v>
      </c>
      <c r="J81" s="704"/>
      <c r="K81" s="92"/>
      <c r="L81" s="85">
        <f>G81</f>
        <v>57695.173999999985</v>
      </c>
      <c r="M81" s="85">
        <f>I81</f>
        <v>13658.310000000001</v>
      </c>
    </row>
    <row r="82" spans="1:11" ht="18.75">
      <c r="A82" s="64"/>
      <c r="B82" s="64"/>
      <c r="C82" s="64"/>
      <c r="D82" s="64"/>
      <c r="E82" s="64"/>
      <c r="F82" s="64"/>
      <c r="G82" s="132"/>
      <c r="H82" s="132"/>
      <c r="I82" s="64"/>
      <c r="J82" s="92"/>
      <c r="K82" s="92"/>
    </row>
    <row r="83" spans="1:16" ht="18.75">
      <c r="A83" s="64"/>
      <c r="B83" s="92"/>
      <c r="C83" s="92"/>
      <c r="D83" s="92"/>
      <c r="E83" s="92"/>
      <c r="F83" s="92"/>
      <c r="G83" s="133"/>
      <c r="H83" s="134"/>
      <c r="I83" s="64"/>
      <c r="J83" s="92"/>
      <c r="K83" s="92"/>
      <c r="L83" s="60"/>
      <c r="M83" s="60"/>
      <c r="N83" s="60"/>
      <c r="O83" s="60"/>
      <c r="P83" s="60"/>
    </row>
    <row r="84" spans="1:16" ht="18.75">
      <c r="A84" s="64"/>
      <c r="B84" s="92"/>
      <c r="C84" s="92"/>
      <c r="D84" s="92"/>
      <c r="E84" s="92"/>
      <c r="F84" s="92"/>
      <c r="G84" s="64"/>
      <c r="H84" s="132"/>
      <c r="I84" s="64"/>
      <c r="J84" s="92"/>
      <c r="K84" s="92"/>
      <c r="L84" s="709"/>
      <c r="M84" s="710"/>
      <c r="N84" s="710"/>
      <c r="O84" s="710"/>
      <c r="P84" s="710"/>
    </row>
    <row r="85" spans="1:16" ht="9" customHeight="1">
      <c r="A85" s="64"/>
      <c r="B85" s="92"/>
      <c r="C85" s="92"/>
      <c r="D85" s="92"/>
      <c r="E85" s="92"/>
      <c r="F85" s="92"/>
      <c r="G85" s="92"/>
      <c r="H85" s="64"/>
      <c r="I85" s="64"/>
      <c r="J85" s="92"/>
      <c r="K85" s="92"/>
      <c r="L85" s="175"/>
      <c r="M85" s="176"/>
      <c r="N85" s="175"/>
      <c r="O85" s="175"/>
      <c r="P85" s="177"/>
    </row>
    <row r="86" spans="1:16" ht="9" customHeight="1" hidden="1">
      <c r="A86" s="64"/>
      <c r="B86" s="92"/>
      <c r="C86" s="92"/>
      <c r="D86" s="92"/>
      <c r="E86" s="92"/>
      <c r="F86" s="92"/>
      <c r="G86" s="92"/>
      <c r="H86" s="64"/>
      <c r="I86" s="64"/>
      <c r="J86" s="92"/>
      <c r="K86" s="92"/>
      <c r="L86" s="178"/>
      <c r="M86" s="179"/>
      <c r="N86" s="179"/>
      <c r="O86" s="179"/>
      <c r="P86" s="179"/>
    </row>
    <row r="87" spans="1:16" ht="18.75" hidden="1">
      <c r="A87" s="64"/>
      <c r="B87" s="92"/>
      <c r="C87" s="92"/>
      <c r="D87" s="92"/>
      <c r="E87" s="92"/>
      <c r="F87" s="92"/>
      <c r="G87" s="92"/>
      <c r="H87" s="64"/>
      <c r="I87" s="64"/>
      <c r="J87" s="92"/>
      <c r="K87" s="92"/>
      <c r="L87" s="178"/>
      <c r="M87" s="179"/>
      <c r="N87" s="179"/>
      <c r="O87" s="179"/>
      <c r="P87" s="179"/>
    </row>
    <row r="88" spans="1:16" ht="18.75" hidden="1">
      <c r="A88" s="64"/>
      <c r="B88" s="92"/>
      <c r="C88" s="92"/>
      <c r="D88" s="92"/>
      <c r="E88" s="92"/>
      <c r="F88" s="92"/>
      <c r="G88" s="92"/>
      <c r="H88" s="64"/>
      <c r="I88" s="64"/>
      <c r="J88" s="92"/>
      <c r="K88" s="92"/>
      <c r="L88" s="178"/>
      <c r="M88" s="179"/>
      <c r="N88" s="179"/>
      <c r="O88" s="179"/>
      <c r="P88" s="179"/>
    </row>
    <row r="89" spans="1:16" ht="8.25" customHeight="1">
      <c r="A89" s="64"/>
      <c r="B89" s="92"/>
      <c r="C89" s="92"/>
      <c r="D89" s="92"/>
      <c r="E89" s="92"/>
      <c r="F89" s="92"/>
      <c r="G89" s="92"/>
      <c r="H89" s="64"/>
      <c r="I89" s="64"/>
      <c r="J89" s="92"/>
      <c r="K89" s="92"/>
      <c r="L89" s="178"/>
      <c r="M89" s="179"/>
      <c r="N89" s="179"/>
      <c r="O89" s="179"/>
      <c r="P89" s="179"/>
    </row>
    <row r="90" spans="1:16" ht="14.25" customHeight="1" hidden="1">
      <c r="A90" s="64"/>
      <c r="B90" s="92"/>
      <c r="C90" s="92"/>
      <c r="D90" s="92"/>
      <c r="E90" s="92"/>
      <c r="F90" s="92"/>
      <c r="G90" s="92"/>
      <c r="H90" s="64"/>
      <c r="I90" s="64"/>
      <c r="J90" s="92"/>
      <c r="K90" s="92"/>
      <c r="L90" s="178"/>
      <c r="M90" s="179"/>
      <c r="N90" s="179"/>
      <c r="O90" s="179"/>
      <c r="P90" s="179"/>
    </row>
    <row r="91" spans="1:16" ht="18.75" hidden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178"/>
      <c r="M91" s="179"/>
      <c r="N91" s="179"/>
      <c r="O91" s="179"/>
      <c r="P91" s="179"/>
    </row>
    <row r="92" spans="1:16" ht="18.75" hidden="1">
      <c r="A92" s="92"/>
      <c r="B92" s="92"/>
      <c r="C92" s="126"/>
      <c r="D92" s="92"/>
      <c r="E92" s="92"/>
      <c r="F92" s="92"/>
      <c r="G92" s="92"/>
      <c r="H92" s="92"/>
      <c r="I92" s="92"/>
      <c r="J92" s="92"/>
      <c r="K92" s="92"/>
      <c r="L92" s="178"/>
      <c r="M92" s="180"/>
      <c r="N92" s="60"/>
      <c r="O92" s="60"/>
      <c r="P92" s="180"/>
    </row>
    <row r="93" spans="1:16" ht="18.75" hidden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60"/>
      <c r="M93" s="60"/>
      <c r="N93" s="60"/>
      <c r="O93" s="60"/>
      <c r="P93" s="60"/>
    </row>
    <row r="94" spans="1:16" ht="18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60"/>
      <c r="M94" s="60"/>
      <c r="N94" s="60"/>
      <c r="O94" s="60"/>
      <c r="P94" s="60"/>
    </row>
    <row r="95" spans="1:16" ht="18.75">
      <c r="A95" s="58" t="s">
        <v>468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60"/>
      <c r="M95" s="60"/>
      <c r="N95" s="60"/>
      <c r="O95" s="60"/>
      <c r="P95" s="60"/>
    </row>
    <row r="96" spans="1:25" s="92" customFormat="1" ht="18.75">
      <c r="A96" s="58" t="s">
        <v>469</v>
      </c>
      <c r="F96" s="92" t="s">
        <v>73</v>
      </c>
      <c r="K96" s="92" t="s">
        <v>74</v>
      </c>
      <c r="U96" s="200"/>
      <c r="V96" s="200"/>
      <c r="W96" s="200"/>
      <c r="X96" s="200"/>
      <c r="Y96" s="200"/>
    </row>
    <row r="168" ht="15">
      <c r="H168" s="58" t="s">
        <v>433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C14:D15"/>
    <mergeCell ref="A35:K36"/>
    <mergeCell ref="U44:Y44"/>
    <mergeCell ref="B47:F47"/>
    <mergeCell ref="B48:F48"/>
    <mergeCell ref="B49:F49"/>
    <mergeCell ref="B50:F50"/>
    <mergeCell ref="B54:E54"/>
    <mergeCell ref="B55:C55"/>
    <mergeCell ref="B58:F58"/>
    <mergeCell ref="B59:F59"/>
    <mergeCell ref="B60:F60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G78:H78"/>
    <mergeCell ref="I78:J78"/>
    <mergeCell ref="G79:H79"/>
    <mergeCell ref="I79:J79"/>
    <mergeCell ref="L84:P84"/>
    <mergeCell ref="B80:F80"/>
    <mergeCell ref="G80:H80"/>
    <mergeCell ref="I80:J80"/>
    <mergeCell ref="B81:F81"/>
    <mergeCell ref="G81:H81"/>
    <mergeCell ref="I81:J8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Y168"/>
  <sheetViews>
    <sheetView view="pageBreakPreview" zoomScale="80" zoomScaleSheetLayoutView="80" zoomScalePageLayoutView="0" workbookViewId="0" topLeftCell="A48">
      <selection activeCell="G80" activeCellId="2" sqref="K47 J54 G80:H80"/>
    </sheetView>
  </sheetViews>
  <sheetFormatPr defaultColWidth="9.140625" defaultRowHeight="15" outlineLevelCol="1"/>
  <cols>
    <col min="1" max="1" width="9.8515625" style="61" bestFit="1" customWidth="1"/>
    <col min="2" max="2" width="12.140625" style="58" customWidth="1"/>
    <col min="3" max="3" width="9.57421875" style="58" customWidth="1"/>
    <col min="4" max="4" width="10.57421875" style="58" customWidth="1"/>
    <col min="5" max="5" width="5.57421875" style="58" customWidth="1"/>
    <col min="6" max="7" width="12.140625" style="58" customWidth="1"/>
    <col min="8" max="8" width="13.140625" style="58" customWidth="1"/>
    <col min="9" max="9" width="13.421875" style="58" customWidth="1"/>
    <col min="10" max="10" width="14.00390625" style="58" customWidth="1"/>
    <col min="11" max="11" width="19.00390625" style="58" customWidth="1"/>
    <col min="12" max="12" width="13.421875" style="58" hidden="1" customWidth="1" outlineLevel="1"/>
    <col min="13" max="13" width="19.00390625" style="58" hidden="1" customWidth="1" outlineLevel="1"/>
    <col min="14" max="15" width="7.421875" style="58" hidden="1" customWidth="1" outlineLevel="1"/>
    <col min="16" max="16" width="9.28125" style="58" hidden="1" customWidth="1" outlineLevel="1"/>
    <col min="17" max="17" width="5.00390625" style="58" hidden="1" customWidth="1" outlineLevel="1"/>
    <col min="18" max="18" width="9.140625" style="58" hidden="1" customWidth="1" outlineLevel="1"/>
    <col min="19" max="19" width="9.140625" style="58" customWidth="1" collapsed="1"/>
    <col min="20" max="20" width="6.7109375" style="58" bestFit="1" customWidth="1"/>
    <col min="21" max="21" width="12.7109375" style="194" bestFit="1" customWidth="1"/>
    <col min="22" max="25" width="13.00390625" style="194" bestFit="1" customWidth="1"/>
    <col min="26" max="16384" width="9.140625" style="58" customWidth="1"/>
  </cols>
  <sheetData>
    <row r="1" spans="1:11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2"/>
      <c r="J2" s="92"/>
      <c r="K2" s="92"/>
    </row>
    <row r="3" spans="1:11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 t="s">
        <v>5</v>
      </c>
      <c r="I6" s="96" t="s">
        <v>6</v>
      </c>
      <c r="J6" s="96"/>
      <c r="K6" s="97"/>
    </row>
    <row r="7" spans="1:11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 t="s">
        <v>9</v>
      </c>
      <c r="I7" s="96" t="s">
        <v>10</v>
      </c>
      <c r="J7" s="96"/>
      <c r="K7" s="97"/>
    </row>
    <row r="8" spans="1:11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8">
        <v>0</v>
      </c>
      <c r="I8" s="99">
        <v>48.28</v>
      </c>
      <c r="J8" s="95"/>
      <c r="K8" s="100"/>
    </row>
    <row r="9" spans="1:11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8">
        <v>2795.32</v>
      </c>
      <c r="I9" s="99">
        <v>5702.29</v>
      </c>
      <c r="J9" s="95"/>
      <c r="K9" s="100"/>
    </row>
    <row r="10" spans="1:11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8">
        <f>SUM(H8:H9)</f>
        <v>2795.32</v>
      </c>
      <c r="I10" s="95"/>
      <c r="J10" s="95"/>
      <c r="K10" s="100"/>
    </row>
    <row r="11" spans="1:11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7" ht="18.75" hidden="1">
      <c r="A14" s="92"/>
      <c r="B14" s="101" t="s">
        <v>386</v>
      </c>
      <c r="C14" s="666" t="s">
        <v>15</v>
      </c>
      <c r="D14" s="667"/>
      <c r="E14" s="208"/>
      <c r="F14" s="96"/>
      <c r="G14" s="96"/>
      <c r="H14" s="96"/>
      <c r="I14" s="96" t="s">
        <v>21</v>
      </c>
      <c r="J14" s="100"/>
      <c r="K14" s="100"/>
      <c r="L14" s="60"/>
      <c r="M14" s="60"/>
      <c r="N14" s="60"/>
      <c r="O14" s="60"/>
      <c r="P14" s="60"/>
      <c r="Q14" s="60"/>
    </row>
    <row r="15" spans="1:17" ht="14.25" customHeight="1" hidden="1">
      <c r="A15" s="92"/>
      <c r="B15" s="103"/>
      <c r="C15" s="668"/>
      <c r="D15" s="669"/>
      <c r="E15" s="209"/>
      <c r="F15" s="96"/>
      <c r="G15" s="96"/>
      <c r="H15" s="96" t="s">
        <v>311</v>
      </c>
      <c r="I15" s="96"/>
      <c r="J15" s="100"/>
      <c r="K15" s="100"/>
      <c r="L15" s="60"/>
      <c r="M15" s="60"/>
      <c r="N15" s="60"/>
      <c r="O15" s="60"/>
      <c r="P15" s="60"/>
      <c r="Q15" s="60"/>
    </row>
    <row r="16" spans="1:17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100"/>
      <c r="K16" s="100"/>
      <c r="L16" s="60"/>
      <c r="M16" s="60"/>
      <c r="N16" s="60"/>
      <c r="O16" s="60"/>
      <c r="P16" s="60"/>
      <c r="Q16" s="60"/>
    </row>
    <row r="17" spans="1:17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100"/>
      <c r="K17" s="100"/>
      <c r="L17" s="60"/>
      <c r="M17" s="60"/>
      <c r="N17" s="60"/>
      <c r="O17" s="60"/>
      <c r="P17" s="60"/>
      <c r="Q17" s="60"/>
    </row>
    <row r="18" spans="1:17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100"/>
      <c r="K18" s="100"/>
      <c r="L18" s="60"/>
      <c r="M18" s="60"/>
      <c r="N18" s="60"/>
      <c r="O18" s="60"/>
      <c r="P18" s="60"/>
      <c r="Q18" s="60"/>
    </row>
    <row r="19" spans="1:17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100"/>
      <c r="K19" s="100"/>
      <c r="L19" s="60"/>
      <c r="M19" s="60"/>
      <c r="N19" s="60"/>
      <c r="O19" s="60"/>
      <c r="P19" s="60"/>
      <c r="Q19" s="60"/>
    </row>
    <row r="20" spans="1:17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100"/>
      <c r="K20" s="100"/>
      <c r="L20" s="60"/>
      <c r="M20" s="60"/>
      <c r="N20" s="60"/>
      <c r="O20" s="60"/>
      <c r="P20" s="60"/>
      <c r="Q20" s="60"/>
    </row>
    <row r="21" spans="1:17" ht="19.5" hidden="1" thickBot="1">
      <c r="A21" s="92"/>
      <c r="B21" s="95"/>
      <c r="C21" s="95"/>
      <c r="D21" s="95"/>
      <c r="E21" s="95"/>
      <c r="F21" s="95"/>
      <c r="G21" s="106" t="s">
        <v>387</v>
      </c>
      <c r="H21" s="107" t="s">
        <v>310</v>
      </c>
      <c r="I21" s="95"/>
      <c r="J21" s="100"/>
      <c r="K21" s="100"/>
      <c r="L21" s="60"/>
      <c r="M21" s="60"/>
      <c r="N21" s="60"/>
      <c r="O21" s="60"/>
      <c r="P21" s="60"/>
      <c r="Q21" s="60"/>
    </row>
    <row r="22" spans="1:17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>
        <v>7.55</v>
      </c>
      <c r="I22" s="99">
        <f>G22*H22</f>
        <v>2625.89</v>
      </c>
      <c r="J22" s="100"/>
      <c r="K22" s="100"/>
      <c r="L22" s="60"/>
      <c r="M22" s="60"/>
      <c r="N22" s="60"/>
      <c r="O22" s="60"/>
      <c r="P22" s="60"/>
      <c r="Q22" s="60"/>
    </row>
    <row r="23" spans="1:17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100"/>
      <c r="K23" s="100"/>
      <c r="L23" s="60"/>
      <c r="M23" s="60"/>
      <c r="N23" s="60"/>
      <c r="O23" s="60"/>
      <c r="P23" s="60"/>
      <c r="Q23" s="60"/>
    </row>
    <row r="24" spans="1:17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100"/>
      <c r="K24" s="100"/>
      <c r="L24" s="60"/>
      <c r="M24" s="60"/>
      <c r="N24" s="60"/>
      <c r="O24" s="60"/>
      <c r="P24" s="60"/>
      <c r="Q24" s="60"/>
    </row>
    <row r="25" spans="1:17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100"/>
      <c r="K25" s="100"/>
      <c r="L25" s="60"/>
      <c r="M25" s="60"/>
      <c r="N25" s="60"/>
      <c r="O25" s="60"/>
      <c r="P25" s="60"/>
      <c r="Q25" s="60"/>
    </row>
    <row r="26" spans="1:17" ht="18.75" hidden="1">
      <c r="A26" s="92"/>
      <c r="B26" s="95"/>
      <c r="C26" s="95"/>
      <c r="D26" s="95"/>
      <c r="E26" s="95"/>
      <c r="F26" s="95"/>
      <c r="G26" s="95"/>
      <c r="H26" s="95"/>
      <c r="I26" s="95"/>
      <c r="J26" s="100"/>
      <c r="K26" s="100"/>
      <c r="L26" s="60"/>
      <c r="M26" s="60"/>
      <c r="N26" s="60"/>
      <c r="O26" s="60"/>
      <c r="P26" s="60"/>
      <c r="Q26" s="60"/>
    </row>
    <row r="27" spans="1:17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100"/>
      <c r="K27" s="100"/>
      <c r="L27" s="60"/>
      <c r="M27" s="60"/>
      <c r="N27" s="60"/>
      <c r="O27" s="60"/>
      <c r="P27" s="60"/>
      <c r="Q27" s="60"/>
    </row>
    <row r="28" spans="1:17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100"/>
      <c r="K28" s="100"/>
      <c r="L28" s="60"/>
      <c r="M28" s="60"/>
      <c r="N28" s="60"/>
      <c r="O28" s="60"/>
      <c r="P28" s="60"/>
      <c r="Q28" s="60"/>
    </row>
    <row r="29" spans="1:17" ht="18.75" hidden="1">
      <c r="A29" s="92"/>
      <c r="B29" s="95"/>
      <c r="C29" s="95"/>
      <c r="D29" s="95"/>
      <c r="E29" s="95"/>
      <c r="F29" s="95"/>
      <c r="G29" s="95"/>
      <c r="H29" s="95"/>
      <c r="I29" s="95"/>
      <c r="J29" s="100"/>
      <c r="K29" s="100"/>
      <c r="L29" s="60"/>
      <c r="M29" s="60"/>
      <c r="N29" s="60"/>
      <c r="O29" s="60"/>
      <c r="P29" s="60"/>
      <c r="Q29" s="60"/>
    </row>
    <row r="30" spans="1:17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100"/>
      <c r="K30" s="100"/>
      <c r="L30" s="60"/>
      <c r="M30" s="60"/>
      <c r="N30" s="60"/>
      <c r="O30" s="60"/>
      <c r="P30" s="60"/>
      <c r="Q30" s="60"/>
    </row>
    <row r="31" spans="1:17" ht="18.75" hidden="1">
      <c r="A31" s="92"/>
      <c r="B31" s="95"/>
      <c r="C31" s="95"/>
      <c r="D31" s="95"/>
      <c r="E31" s="95"/>
      <c r="F31" s="95"/>
      <c r="G31" s="95"/>
      <c r="H31" s="95"/>
      <c r="I31" s="95"/>
      <c r="J31" s="100"/>
      <c r="K31" s="100"/>
      <c r="L31" s="60"/>
      <c r="M31" s="60"/>
      <c r="N31" s="60"/>
      <c r="O31" s="60"/>
      <c r="P31" s="60"/>
      <c r="Q31" s="60"/>
    </row>
    <row r="32" spans="1:17" ht="18.75" hidden="1">
      <c r="A32" s="92"/>
      <c r="B32" s="95"/>
      <c r="C32" s="95"/>
      <c r="D32" s="95"/>
      <c r="E32" s="95"/>
      <c r="F32" s="95"/>
      <c r="G32" s="95"/>
      <c r="H32" s="95"/>
      <c r="I32" s="95"/>
      <c r="J32" s="100"/>
      <c r="K32" s="100"/>
      <c r="L32" s="60"/>
      <c r="M32" s="60"/>
      <c r="N32" s="60"/>
      <c r="O32" s="60"/>
      <c r="P32" s="60"/>
      <c r="Q32" s="60"/>
    </row>
    <row r="33" spans="1:17" ht="18.75" hidden="1">
      <c r="A33" s="92"/>
      <c r="B33" s="95"/>
      <c r="C33" s="95"/>
      <c r="D33" s="95"/>
      <c r="E33" s="95"/>
      <c r="F33" s="95"/>
      <c r="G33" s="96"/>
      <c r="H33" s="96"/>
      <c r="I33" s="109"/>
      <c r="J33" s="100"/>
      <c r="K33" s="100"/>
      <c r="L33" s="60"/>
      <c r="M33" s="60"/>
      <c r="N33" s="60"/>
      <c r="O33" s="60"/>
      <c r="P33" s="60"/>
      <c r="Q33" s="60"/>
    </row>
    <row r="34" spans="1:17" ht="18.75" hidden="1">
      <c r="A34" s="92"/>
      <c r="B34" s="95"/>
      <c r="C34" s="95"/>
      <c r="D34" s="95"/>
      <c r="E34" s="95"/>
      <c r="F34" s="95"/>
      <c r="G34" s="95"/>
      <c r="H34" s="95" t="s">
        <v>32</v>
      </c>
      <c r="I34" s="110">
        <f>SUM(I17:I33)</f>
        <v>2625.89</v>
      </c>
      <c r="J34" s="100"/>
      <c r="K34" s="100"/>
      <c r="L34" s="60"/>
      <c r="M34" s="60"/>
      <c r="N34" s="60"/>
      <c r="O34" s="60"/>
      <c r="P34" s="60"/>
      <c r="Q34" s="60"/>
    </row>
    <row r="35" spans="1:11" ht="15">
      <c r="A35" s="670" t="s">
        <v>388</v>
      </c>
      <c r="B35" s="670"/>
      <c r="C35" s="670"/>
      <c r="D35" s="670"/>
      <c r="E35" s="670"/>
      <c r="F35" s="670"/>
      <c r="G35" s="670"/>
      <c r="H35" s="670"/>
      <c r="I35" s="670"/>
      <c r="J35" s="670"/>
      <c r="K35" s="670"/>
    </row>
    <row r="36" spans="1:11" ht="15">
      <c r="A36" s="670"/>
      <c r="B36" s="670"/>
      <c r="C36" s="670"/>
      <c r="D36" s="670"/>
      <c r="E36" s="670"/>
      <c r="F36" s="670"/>
      <c r="G36" s="670"/>
      <c r="H36" s="670"/>
      <c r="I36" s="670"/>
      <c r="J36" s="670"/>
      <c r="K36" s="670"/>
    </row>
    <row r="37" spans="1:11" ht="18.75" hidden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8.75" hidden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18.75">
      <c r="A39" s="64"/>
      <c r="B39" s="65"/>
      <c r="C39" s="65"/>
      <c r="D39" s="65"/>
      <c r="E39" s="65"/>
      <c r="F39" s="65"/>
      <c r="G39" s="65"/>
      <c r="H39" s="64"/>
      <c r="I39" s="64"/>
      <c r="J39" s="92"/>
      <c r="K39" s="92"/>
    </row>
    <row r="40" spans="1:11" ht="18.75">
      <c r="A40" s="64"/>
      <c r="B40" s="64" t="s">
        <v>389</v>
      </c>
      <c r="C40" s="65"/>
      <c r="D40" s="65"/>
      <c r="E40" s="65"/>
      <c r="F40" s="65"/>
      <c r="G40" s="64"/>
      <c r="H40" s="65"/>
      <c r="I40" s="64"/>
      <c r="J40" s="92"/>
      <c r="K40" s="92"/>
    </row>
    <row r="41" spans="1:11" ht="18.75">
      <c r="A41" s="64"/>
      <c r="B41" s="65" t="s">
        <v>390</v>
      </c>
      <c r="C41" s="64" t="s">
        <v>391</v>
      </c>
      <c r="D41" s="64"/>
      <c r="E41" s="64"/>
      <c r="F41" s="65"/>
      <c r="G41" s="64"/>
      <c r="H41" s="65"/>
      <c r="I41" s="64"/>
      <c r="J41" s="92"/>
      <c r="K41" s="92"/>
    </row>
    <row r="42" spans="1:11" ht="18.75">
      <c r="A42" s="64"/>
      <c r="B42" s="65" t="s">
        <v>392</v>
      </c>
      <c r="C42" s="66">
        <v>5171.4</v>
      </c>
      <c r="D42" s="64" t="s">
        <v>393</v>
      </c>
      <c r="E42" s="64"/>
      <c r="F42" s="65"/>
      <c r="G42" s="64"/>
      <c r="H42" s="65"/>
      <c r="I42" s="64"/>
      <c r="J42" s="92"/>
      <c r="K42" s="92"/>
    </row>
    <row r="43" spans="1:11" ht="18" customHeight="1">
      <c r="A43" s="64"/>
      <c r="B43" s="65" t="s">
        <v>394</v>
      </c>
      <c r="C43" s="67" t="s">
        <v>231</v>
      </c>
      <c r="D43" s="64" t="s">
        <v>444</v>
      </c>
      <c r="E43" s="64"/>
      <c r="F43" s="64"/>
      <c r="G43" s="65"/>
      <c r="H43" s="65"/>
      <c r="I43" s="64"/>
      <c r="J43" s="92"/>
      <c r="K43" s="92"/>
    </row>
    <row r="44" spans="1:25" ht="18" customHeight="1">
      <c r="A44" s="64"/>
      <c r="B44" s="65"/>
      <c r="C44" s="67"/>
      <c r="D44" s="64"/>
      <c r="E44" s="64"/>
      <c r="F44" s="64"/>
      <c r="G44" s="65"/>
      <c r="H44" s="65"/>
      <c r="I44" s="64"/>
      <c r="J44" s="92"/>
      <c r="K44" s="92"/>
      <c r="U44" s="712" t="s">
        <v>406</v>
      </c>
      <c r="V44" s="712"/>
      <c r="W44" s="712"/>
      <c r="X44" s="712"/>
      <c r="Y44" s="712"/>
    </row>
    <row r="45" spans="1:25" ht="60" customHeight="1">
      <c r="A45" s="64"/>
      <c r="B45" s="65"/>
      <c r="C45" s="67"/>
      <c r="D45" s="64"/>
      <c r="E45" s="64"/>
      <c r="F45" s="64"/>
      <c r="G45" s="111" t="s">
        <v>397</v>
      </c>
      <c r="H45" s="112" t="s">
        <v>2</v>
      </c>
      <c r="I45" s="112" t="s">
        <v>3</v>
      </c>
      <c r="J45" s="113" t="s">
        <v>398</v>
      </c>
      <c r="K45" s="211" t="s">
        <v>399</v>
      </c>
      <c r="L45" s="68" t="s">
        <v>400</v>
      </c>
      <c r="T45" s="161" t="s">
        <v>444</v>
      </c>
      <c r="U45" s="215" t="s">
        <v>445</v>
      </c>
      <c r="V45" s="215" t="s">
        <v>446</v>
      </c>
      <c r="W45" s="215" t="s">
        <v>9</v>
      </c>
      <c r="X45" s="215" t="s">
        <v>447</v>
      </c>
      <c r="Y45" s="215" t="s">
        <v>448</v>
      </c>
    </row>
    <row r="46" spans="1:25" s="61" customFormat="1" ht="18.75">
      <c r="A46" s="62"/>
      <c r="B46" s="139"/>
      <c r="C46" s="140"/>
      <c r="D46" s="62"/>
      <c r="E46" s="62"/>
      <c r="F46" s="62"/>
      <c r="G46" s="138" t="s">
        <v>53</v>
      </c>
      <c r="H46" s="138" t="s">
        <v>53</v>
      </c>
      <c r="I46" s="138" t="s">
        <v>53</v>
      </c>
      <c r="J46" s="138" t="s">
        <v>53</v>
      </c>
      <c r="K46" s="138" t="s">
        <v>53</v>
      </c>
      <c r="L46" s="141"/>
      <c r="N46" s="142" t="s">
        <v>402</v>
      </c>
      <c r="O46" s="142" t="s">
        <v>401</v>
      </c>
      <c r="P46" s="142" t="s">
        <v>441</v>
      </c>
      <c r="Q46" s="142" t="s">
        <v>403</v>
      </c>
      <c r="T46" s="163" t="s">
        <v>449</v>
      </c>
      <c r="U46" s="164">
        <v>10206.940000000002</v>
      </c>
      <c r="V46" s="164">
        <v>7421.4</v>
      </c>
      <c r="W46" s="164">
        <v>6202.370000000001</v>
      </c>
      <c r="X46" s="164">
        <v>11425.970000000003</v>
      </c>
      <c r="Y46" s="164">
        <v>7093.22</v>
      </c>
    </row>
    <row r="47" spans="1:25" ht="33" customHeight="1">
      <c r="A47" s="64"/>
      <c r="B47" s="671" t="s">
        <v>404</v>
      </c>
      <c r="C47" s="671"/>
      <c r="D47" s="671"/>
      <c r="E47" s="671"/>
      <c r="F47" s="671"/>
      <c r="G47" s="114">
        <f>G49+G50</f>
        <v>14.11</v>
      </c>
      <c r="H47" s="115">
        <f>H49+H50</f>
        <v>72968.47</v>
      </c>
      <c r="I47" s="115">
        <f>O47+N47</f>
        <v>70273.45000000001</v>
      </c>
      <c r="J47" s="116">
        <f>J50+J49</f>
        <v>85449.51200000002</v>
      </c>
      <c r="K47" s="116">
        <f>I47-J47</f>
        <v>-15176.062000000005</v>
      </c>
      <c r="L47" s="70">
        <f>L49+L50</f>
        <v>2695.019999999993</v>
      </c>
      <c r="N47" s="221">
        <v>70233.42000000001</v>
      </c>
      <c r="O47" s="221">
        <v>40.03</v>
      </c>
      <c r="P47" s="222">
        <v>7421.7</v>
      </c>
      <c r="Q47" s="221">
        <v>7295.08</v>
      </c>
      <c r="R47" s="223">
        <v>13817.98</v>
      </c>
      <c r="T47" s="163" t="s">
        <v>450</v>
      </c>
      <c r="U47" s="195">
        <v>11425.970000000003</v>
      </c>
      <c r="V47" s="195">
        <v>7421.4</v>
      </c>
      <c r="W47" s="195">
        <v>6662.48</v>
      </c>
      <c r="X47" s="164">
        <v>12184.890000000003</v>
      </c>
      <c r="Y47" s="196"/>
    </row>
    <row r="48" spans="1:25" ht="18" customHeight="1">
      <c r="A48" s="64"/>
      <c r="B48" s="672" t="s">
        <v>405</v>
      </c>
      <c r="C48" s="673"/>
      <c r="D48" s="673"/>
      <c r="E48" s="673"/>
      <c r="F48" s="674"/>
      <c r="G48" s="117"/>
      <c r="H48" s="118"/>
      <c r="I48" s="118"/>
      <c r="J48" s="95"/>
      <c r="K48" s="95"/>
      <c r="L48" s="72"/>
      <c r="T48" s="163" t="s">
        <v>451</v>
      </c>
      <c r="U48" s="195">
        <v>12184.890000000003</v>
      </c>
      <c r="V48" s="195">
        <v>7421.4</v>
      </c>
      <c r="W48" s="195">
        <v>7098.08</v>
      </c>
      <c r="X48" s="164">
        <v>12508.210000000001</v>
      </c>
      <c r="Y48" s="196"/>
    </row>
    <row r="49" spans="1:25" ht="18" customHeight="1">
      <c r="A49" s="64"/>
      <c r="B49" s="675" t="s">
        <v>12</v>
      </c>
      <c r="C49" s="675"/>
      <c r="D49" s="675"/>
      <c r="E49" s="675"/>
      <c r="F49" s="675"/>
      <c r="G49" s="117">
        <f>G59</f>
        <v>9.47</v>
      </c>
      <c r="H49" s="118">
        <f>ROUND(G49*C42,2)+0.01</f>
        <v>48973.170000000006</v>
      </c>
      <c r="I49" s="118">
        <f>H49</f>
        <v>48973.170000000006</v>
      </c>
      <c r="J49" s="118">
        <f>H59</f>
        <v>48973.172000000006</v>
      </c>
      <c r="K49" s="118">
        <f>I49-J49</f>
        <v>-0.0020000000004074536</v>
      </c>
      <c r="L49" s="72">
        <f>H49-I49</f>
        <v>0</v>
      </c>
      <c r="T49" s="163" t="s">
        <v>452</v>
      </c>
      <c r="U49" s="197">
        <v>12508.210000000001</v>
      </c>
      <c r="V49" s="197">
        <v>7419.759999999999</v>
      </c>
      <c r="W49" s="197">
        <v>6598.68</v>
      </c>
      <c r="X49" s="164">
        <v>13329.29</v>
      </c>
      <c r="Y49" s="198"/>
    </row>
    <row r="50" spans="1:25" ht="18" customHeight="1">
      <c r="A50" s="64"/>
      <c r="B50" s="675" t="s">
        <v>65</v>
      </c>
      <c r="C50" s="675"/>
      <c r="D50" s="675"/>
      <c r="E50" s="675"/>
      <c r="F50" s="675"/>
      <c r="G50" s="117">
        <v>4.64</v>
      </c>
      <c r="H50" s="118">
        <f>ROUND(G50*C42,2)</f>
        <v>23995.3</v>
      </c>
      <c r="I50" s="118">
        <f>I47-I49</f>
        <v>21300.280000000006</v>
      </c>
      <c r="J50" s="118">
        <f>H67</f>
        <v>36476.340000000004</v>
      </c>
      <c r="K50" s="118">
        <f>I50-J50</f>
        <v>-15176.059999999998</v>
      </c>
      <c r="L50" s="72">
        <f>H50-I50</f>
        <v>2695.019999999993</v>
      </c>
      <c r="T50" s="163" t="s">
        <v>453</v>
      </c>
      <c r="U50" s="195">
        <v>13329.29</v>
      </c>
      <c r="V50" s="195">
        <v>7421.7</v>
      </c>
      <c r="W50" s="195">
        <v>7059.630000000001</v>
      </c>
      <c r="X50" s="164">
        <v>13691.36</v>
      </c>
      <c r="Y50" s="196"/>
    </row>
    <row r="51" spans="1:25" ht="18.75">
      <c r="A51" s="64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72">
        <f>G54-H54</f>
        <v>126.61999999999989</v>
      </c>
      <c r="T51" s="163" t="s">
        <v>454</v>
      </c>
      <c r="U51" s="195">
        <f>X50</f>
        <v>13691.36</v>
      </c>
      <c r="V51" s="195">
        <f>G54</f>
        <v>7421.7</v>
      </c>
      <c r="W51" s="195">
        <f>H54</f>
        <v>7295.08</v>
      </c>
      <c r="X51" s="164">
        <f aca="true" t="shared" si="0" ref="X51:X57">U51+V51-W51</f>
        <v>13817.980000000001</v>
      </c>
      <c r="Y51" s="196"/>
    </row>
    <row r="52" spans="1:25" ht="12" customHeight="1">
      <c r="A52" s="92"/>
      <c r="B52" s="65"/>
      <c r="C52" s="67"/>
      <c r="D52" s="64"/>
      <c r="E52" s="64"/>
      <c r="F52" s="64"/>
      <c r="G52" s="65"/>
      <c r="H52" s="65"/>
      <c r="I52" s="64"/>
      <c r="J52" s="92"/>
      <c r="K52" s="92"/>
      <c r="T52" s="163" t="s">
        <v>455</v>
      </c>
      <c r="U52" s="196"/>
      <c r="V52" s="196"/>
      <c r="W52" s="196"/>
      <c r="X52" s="164">
        <f t="shared" si="0"/>
        <v>0</v>
      </c>
      <c r="Y52" s="196"/>
    </row>
    <row r="53" spans="1:25" ht="18" customHeight="1">
      <c r="A53" s="92"/>
      <c r="F53" s="148" t="s">
        <v>438</v>
      </c>
      <c r="G53" s="148" t="s">
        <v>2</v>
      </c>
      <c r="H53" s="148" t="s">
        <v>3</v>
      </c>
      <c r="I53" s="148" t="s">
        <v>439</v>
      </c>
      <c r="J53" s="148" t="s">
        <v>440</v>
      </c>
      <c r="K53" s="120"/>
      <c r="T53" s="163" t="s">
        <v>456</v>
      </c>
      <c r="U53" s="196"/>
      <c r="V53" s="196"/>
      <c r="W53" s="196"/>
      <c r="X53" s="164">
        <f t="shared" si="0"/>
        <v>0</v>
      </c>
      <c r="Y53" s="196"/>
    </row>
    <row r="54" spans="1:25" s="146" customFormat="1" ht="18" customHeight="1">
      <c r="A54" s="145"/>
      <c r="B54" s="706" t="s">
        <v>437</v>
      </c>
      <c r="C54" s="707"/>
      <c r="D54" s="707"/>
      <c r="E54" s="707"/>
      <c r="F54" s="149">
        <f>'05 14 г'!I54</f>
        <v>13691.36</v>
      </c>
      <c r="G54" s="150">
        <f>P47</f>
        <v>7421.7</v>
      </c>
      <c r="H54" s="150">
        <f>Q47</f>
        <v>7295.08</v>
      </c>
      <c r="I54" s="150">
        <f>G54+F54-H54</f>
        <v>13817.980000000001</v>
      </c>
      <c r="J54" s="150">
        <f>I80+H54</f>
        <v>20953.39</v>
      </c>
      <c r="K54" s="120"/>
      <c r="T54" s="163" t="s">
        <v>457</v>
      </c>
      <c r="U54" s="196"/>
      <c r="V54" s="196"/>
      <c r="W54" s="196"/>
      <c r="X54" s="164">
        <f t="shared" si="0"/>
        <v>0</v>
      </c>
      <c r="Y54" s="196"/>
    </row>
    <row r="55" spans="1:25" ht="18.75">
      <c r="A55" s="92"/>
      <c r="B55" s="711"/>
      <c r="C55" s="711"/>
      <c r="D55" s="118"/>
      <c r="E55" s="118"/>
      <c r="F55" s="64"/>
      <c r="G55" s="65"/>
      <c r="H55" s="65"/>
      <c r="I55" s="64"/>
      <c r="J55" s="92"/>
      <c r="K55" s="92"/>
      <c r="T55" s="163" t="s">
        <v>458</v>
      </c>
      <c r="U55" s="196"/>
      <c r="V55" s="196"/>
      <c r="W55" s="196"/>
      <c r="X55" s="164">
        <f t="shared" si="0"/>
        <v>0</v>
      </c>
      <c r="Y55" s="196"/>
    </row>
    <row r="56" spans="1:25" ht="18.75">
      <c r="A56" s="64"/>
      <c r="B56" s="73"/>
      <c r="C56" s="74"/>
      <c r="D56" s="75"/>
      <c r="E56" s="75"/>
      <c r="F56" s="75"/>
      <c r="G56" s="76" t="s">
        <v>397</v>
      </c>
      <c r="H56" s="76" t="s">
        <v>407</v>
      </c>
      <c r="I56" s="64"/>
      <c r="J56" s="92"/>
      <c r="K56" s="92"/>
      <c r="T56" s="163" t="s">
        <v>459</v>
      </c>
      <c r="U56" s="196"/>
      <c r="V56" s="196"/>
      <c r="W56" s="196"/>
      <c r="X56" s="164">
        <f t="shared" si="0"/>
        <v>0</v>
      </c>
      <c r="Y56" s="196"/>
    </row>
    <row r="57" spans="1:25" s="61" customFormat="1" ht="11.25" customHeight="1">
      <c r="A57" s="77"/>
      <c r="B57" s="135"/>
      <c r="C57" s="136"/>
      <c r="D57" s="137"/>
      <c r="E57" s="137"/>
      <c r="F57" s="137"/>
      <c r="G57" s="138" t="s">
        <v>53</v>
      </c>
      <c r="H57" s="138" t="s">
        <v>53</v>
      </c>
      <c r="I57" s="62"/>
      <c r="T57" s="163" t="s">
        <v>460</v>
      </c>
      <c r="U57" s="196"/>
      <c r="V57" s="196"/>
      <c r="W57" s="196"/>
      <c r="X57" s="164">
        <f t="shared" si="0"/>
        <v>0</v>
      </c>
      <c r="Y57" s="196"/>
    </row>
    <row r="58" spans="1:25" ht="39.75" customHeight="1">
      <c r="A58" s="78" t="s">
        <v>408</v>
      </c>
      <c r="B58" s="676" t="s">
        <v>436</v>
      </c>
      <c r="C58" s="677"/>
      <c r="D58" s="677"/>
      <c r="E58" s="677"/>
      <c r="F58" s="677"/>
      <c r="G58" s="95"/>
      <c r="H58" s="79">
        <f>H59+H67</f>
        <v>85449.51200000002</v>
      </c>
      <c r="I58" s="64"/>
      <c r="J58" s="92"/>
      <c r="K58" s="92"/>
      <c r="T58" s="167" t="s">
        <v>461</v>
      </c>
      <c r="U58" s="168">
        <f>SUM(U46:U57)</f>
        <v>73346.66</v>
      </c>
      <c r="V58" s="168">
        <f>SUM(V46:V57)</f>
        <v>44527.35999999999</v>
      </c>
      <c r="W58" s="168">
        <f>SUM(W46:W57)</f>
        <v>40916.32000000001</v>
      </c>
      <c r="X58" s="168">
        <f>SUM(X46:X57)</f>
        <v>76957.70000000001</v>
      </c>
      <c r="Y58" s="168">
        <f>SUM(Y46:Y57)</f>
        <v>7093.22</v>
      </c>
    </row>
    <row r="59" spans="1:11" ht="18.75">
      <c r="A59" s="80" t="s">
        <v>410</v>
      </c>
      <c r="B59" s="678" t="s">
        <v>411</v>
      </c>
      <c r="C59" s="679"/>
      <c r="D59" s="679"/>
      <c r="E59" s="679"/>
      <c r="F59" s="680"/>
      <c r="G59" s="212">
        <f>G61+G62+G64+G66+G60</f>
        <v>9.47</v>
      </c>
      <c r="H59" s="212">
        <f>H61+H62+H64+H66+H60</f>
        <v>48973.172000000006</v>
      </c>
      <c r="I59" s="64"/>
      <c r="J59" s="92"/>
      <c r="K59" s="121"/>
    </row>
    <row r="60" spans="1:11" ht="18.75">
      <c r="A60" s="210" t="s">
        <v>412</v>
      </c>
      <c r="B60" s="681" t="s">
        <v>413</v>
      </c>
      <c r="C60" s="679"/>
      <c r="D60" s="679"/>
      <c r="E60" s="679"/>
      <c r="F60" s="680"/>
      <c r="G60" s="123">
        <v>1.87</v>
      </c>
      <c r="H60" s="212">
        <f>ROUND(G60*C42,2)</f>
        <v>9670.52</v>
      </c>
      <c r="I60" s="64"/>
      <c r="J60" s="92"/>
      <c r="K60" s="121"/>
    </row>
    <row r="61" spans="1:11" ht="45" customHeight="1">
      <c r="A61" s="210" t="s">
        <v>414</v>
      </c>
      <c r="B61" s="682" t="s">
        <v>415</v>
      </c>
      <c r="C61" s="683"/>
      <c r="D61" s="683"/>
      <c r="E61" s="683"/>
      <c r="F61" s="683"/>
      <c r="G61" s="211">
        <v>2.2</v>
      </c>
      <c r="H61" s="212">
        <f>ROUND(G61*C42,2)+0.01</f>
        <v>11377.09</v>
      </c>
      <c r="I61" s="64"/>
      <c r="J61" s="92"/>
      <c r="K61" s="121"/>
    </row>
    <row r="62" spans="1:11" ht="18.75">
      <c r="A62" s="675" t="s">
        <v>416</v>
      </c>
      <c r="B62" s="684" t="s">
        <v>417</v>
      </c>
      <c r="C62" s="685"/>
      <c r="D62" s="685"/>
      <c r="E62" s="685"/>
      <c r="F62" s="685"/>
      <c r="G62" s="686">
        <v>1.58</v>
      </c>
      <c r="H62" s="687">
        <f>ROUND(G62*C42,2)</f>
        <v>8170.81</v>
      </c>
      <c r="I62" s="64"/>
      <c r="J62" s="92"/>
      <c r="K62" s="92"/>
    </row>
    <row r="63" spans="1:11" ht="18.75" customHeight="1">
      <c r="A63" s="675"/>
      <c r="B63" s="685"/>
      <c r="C63" s="685"/>
      <c r="D63" s="685"/>
      <c r="E63" s="685"/>
      <c r="F63" s="685"/>
      <c r="G63" s="686"/>
      <c r="H63" s="687"/>
      <c r="I63" s="64"/>
      <c r="J63" s="92"/>
      <c r="K63" s="92"/>
    </row>
    <row r="64" spans="1:11" ht="21" customHeight="1">
      <c r="A64" s="675" t="s">
        <v>418</v>
      </c>
      <c r="B64" s="684" t="s">
        <v>419</v>
      </c>
      <c r="C64" s="685"/>
      <c r="D64" s="685"/>
      <c r="E64" s="685"/>
      <c r="F64" s="685"/>
      <c r="G64" s="686">
        <v>1.28</v>
      </c>
      <c r="H64" s="687">
        <f>G64*C42</f>
        <v>6619.392</v>
      </c>
      <c r="I64" s="64"/>
      <c r="J64" s="92"/>
      <c r="K64" s="92"/>
    </row>
    <row r="65" spans="1:11" ht="18.75">
      <c r="A65" s="675"/>
      <c r="B65" s="685"/>
      <c r="C65" s="685"/>
      <c r="D65" s="685"/>
      <c r="E65" s="685"/>
      <c r="F65" s="685"/>
      <c r="G65" s="686"/>
      <c r="H65" s="687"/>
      <c r="I65" s="64"/>
      <c r="J65" s="92"/>
      <c r="K65" s="92"/>
    </row>
    <row r="66" spans="1:11" ht="18.75">
      <c r="A66" s="210" t="s">
        <v>420</v>
      </c>
      <c r="B66" s="685" t="s">
        <v>421</v>
      </c>
      <c r="C66" s="685"/>
      <c r="D66" s="685"/>
      <c r="E66" s="685"/>
      <c r="F66" s="685"/>
      <c r="G66" s="76">
        <v>2.54</v>
      </c>
      <c r="H66" s="125">
        <f>ROUND(G66*C42,2)</f>
        <v>13135.36</v>
      </c>
      <c r="I66" s="64"/>
      <c r="J66" s="92"/>
      <c r="K66" s="92"/>
    </row>
    <row r="67" spans="1:11" ht="18.75">
      <c r="A67" s="79" t="s">
        <v>422</v>
      </c>
      <c r="B67" s="688" t="s">
        <v>423</v>
      </c>
      <c r="C67" s="689"/>
      <c r="D67" s="689"/>
      <c r="E67" s="689"/>
      <c r="F67" s="689"/>
      <c r="G67" s="79"/>
      <c r="H67" s="79">
        <f>H68+H69+H70+H71+H72+H73+H74</f>
        <v>36476.340000000004</v>
      </c>
      <c r="I67" s="64"/>
      <c r="J67" s="92"/>
      <c r="K67" s="92"/>
    </row>
    <row r="68" spans="1:11" ht="18.75">
      <c r="A68" s="126"/>
      <c r="B68" s="690" t="s">
        <v>424</v>
      </c>
      <c r="C68" s="683"/>
      <c r="D68" s="683"/>
      <c r="E68" s="683"/>
      <c r="F68" s="683"/>
      <c r="G68" s="127"/>
      <c r="H68" s="127"/>
      <c r="I68" s="64"/>
      <c r="J68" s="92"/>
      <c r="K68" s="92"/>
    </row>
    <row r="69" spans="1:11" ht="43.5" customHeight="1">
      <c r="A69" s="126"/>
      <c r="B69" s="690" t="s">
        <v>442</v>
      </c>
      <c r="C69" s="683"/>
      <c r="D69" s="683"/>
      <c r="E69" s="683"/>
      <c r="F69" s="683"/>
      <c r="G69" s="125"/>
      <c r="H69" s="125"/>
      <c r="I69" s="64"/>
      <c r="J69" s="92"/>
      <c r="K69" s="92"/>
    </row>
    <row r="70" spans="1:11" ht="18.75" customHeight="1">
      <c r="A70" s="126"/>
      <c r="B70" s="691" t="s">
        <v>477</v>
      </c>
      <c r="C70" s="692"/>
      <c r="D70" s="692"/>
      <c r="E70" s="692"/>
      <c r="F70" s="693"/>
      <c r="G70" s="125"/>
      <c r="H70" s="128">
        <v>31649.04</v>
      </c>
      <c r="I70" s="228" t="s">
        <v>484</v>
      </c>
      <c r="J70" s="92"/>
      <c r="K70" s="92"/>
    </row>
    <row r="71" spans="1:11" ht="18.75" customHeight="1">
      <c r="A71" s="126"/>
      <c r="B71" s="691" t="s">
        <v>478</v>
      </c>
      <c r="C71" s="692"/>
      <c r="D71" s="692"/>
      <c r="E71" s="692"/>
      <c r="F71" s="693"/>
      <c r="G71" s="125"/>
      <c r="H71" s="128">
        <v>3251</v>
      </c>
      <c r="I71" s="186"/>
      <c r="J71" s="92"/>
      <c r="K71" s="92"/>
    </row>
    <row r="72" spans="1:11" ht="18.75" customHeight="1">
      <c r="A72" s="126"/>
      <c r="B72" s="691" t="s">
        <v>464</v>
      </c>
      <c r="C72" s="692"/>
      <c r="D72" s="692"/>
      <c r="E72" s="692"/>
      <c r="F72" s="693"/>
      <c r="G72" s="125"/>
      <c r="H72" s="128">
        <v>1138</v>
      </c>
      <c r="I72" s="64"/>
      <c r="J72" s="92"/>
      <c r="K72" s="92"/>
    </row>
    <row r="73" spans="1:11" ht="18.75" customHeight="1">
      <c r="A73" s="126"/>
      <c r="B73" s="691" t="s">
        <v>479</v>
      </c>
      <c r="C73" s="692"/>
      <c r="D73" s="692"/>
      <c r="E73" s="692"/>
      <c r="F73" s="693"/>
      <c r="G73" s="125"/>
      <c r="H73" s="128">
        <v>166.25</v>
      </c>
      <c r="I73" s="64"/>
      <c r="J73" s="92"/>
      <c r="K73" s="92"/>
    </row>
    <row r="74" spans="1:16" ht="18.75" customHeight="1">
      <c r="A74" s="126"/>
      <c r="B74" s="691" t="s">
        <v>464</v>
      </c>
      <c r="C74" s="692"/>
      <c r="D74" s="692"/>
      <c r="E74" s="692"/>
      <c r="F74" s="693"/>
      <c r="G74" s="125"/>
      <c r="H74" s="128">
        <v>272.05</v>
      </c>
      <c r="I74" s="64"/>
      <c r="J74" s="92"/>
      <c r="K74" s="92"/>
      <c r="P74" s="60"/>
    </row>
    <row r="75" spans="1:13" ht="23.25">
      <c r="A75" s="126"/>
      <c r="B75" s="129"/>
      <c r="C75" s="130"/>
      <c r="D75" s="130"/>
      <c r="E75" s="130"/>
      <c r="F75" s="130"/>
      <c r="G75" s="131"/>
      <c r="H75" s="64"/>
      <c r="I75" s="64"/>
      <c r="J75" s="92"/>
      <c r="K75" s="92"/>
      <c r="L75" s="187"/>
      <c r="M75" s="188"/>
    </row>
    <row r="76" spans="1:11" ht="18.75">
      <c r="A76" s="126"/>
      <c r="B76" s="129"/>
      <c r="C76" s="130"/>
      <c r="D76" s="130"/>
      <c r="E76" s="130"/>
      <c r="F76" s="130"/>
      <c r="G76" s="131"/>
      <c r="H76" s="64"/>
      <c r="I76" s="64"/>
      <c r="J76" s="92"/>
      <c r="K76" s="92"/>
    </row>
    <row r="77" spans="1:11" ht="18.75">
      <c r="A77" s="126"/>
      <c r="B77" s="129"/>
      <c r="C77" s="130"/>
      <c r="D77" s="130"/>
      <c r="E77" s="130"/>
      <c r="F77" s="130"/>
      <c r="G77" s="131"/>
      <c r="H77" s="64"/>
      <c r="I77" s="64"/>
      <c r="J77" s="92"/>
      <c r="K77" s="92"/>
    </row>
    <row r="78" spans="1:11" ht="18.75">
      <c r="A78" s="126"/>
      <c r="B78" s="129"/>
      <c r="C78" s="130"/>
      <c r="D78" s="130"/>
      <c r="E78" s="130"/>
      <c r="F78" s="130"/>
      <c r="G78" s="694" t="s">
        <v>65</v>
      </c>
      <c r="H78" s="695"/>
      <c r="I78" s="696" t="s">
        <v>406</v>
      </c>
      <c r="J78" s="695"/>
      <c r="K78" s="92"/>
    </row>
    <row r="79" spans="1:25" s="61" customFormat="1" ht="12.75">
      <c r="A79" s="82"/>
      <c r="B79" s="143"/>
      <c r="C79" s="144"/>
      <c r="D79" s="144"/>
      <c r="E79" s="144"/>
      <c r="F79" s="144"/>
      <c r="G79" s="697" t="s">
        <v>53</v>
      </c>
      <c r="H79" s="698"/>
      <c r="I79" s="697" t="s">
        <v>53</v>
      </c>
      <c r="J79" s="698"/>
      <c r="U79" s="199"/>
      <c r="V79" s="199"/>
      <c r="W79" s="199"/>
      <c r="X79" s="199"/>
      <c r="Y79" s="199"/>
    </row>
    <row r="80" spans="1:25" s="60" customFormat="1" ht="18.75">
      <c r="A80" s="126"/>
      <c r="B80" s="702" t="s">
        <v>429</v>
      </c>
      <c r="C80" s="689"/>
      <c r="D80" s="689"/>
      <c r="E80" s="689"/>
      <c r="F80" s="703"/>
      <c r="G80" s="686">
        <f>'05 14 г'!G81:H81</f>
        <v>57695.173999999985</v>
      </c>
      <c r="H80" s="704"/>
      <c r="I80" s="686">
        <f>'05 14 г'!I81:J81</f>
        <v>13658.310000000001</v>
      </c>
      <c r="J80" s="704"/>
      <c r="K80" s="100"/>
      <c r="L80" s="84" t="s">
        <v>430</v>
      </c>
      <c r="M80" s="84" t="s">
        <v>403</v>
      </c>
      <c r="U80" s="84"/>
      <c r="V80" s="84"/>
      <c r="W80" s="84"/>
      <c r="X80" s="84"/>
      <c r="Y80" s="84"/>
    </row>
    <row r="81" spans="1:13" ht="18.75">
      <c r="A81" s="65"/>
      <c r="B81" s="702" t="s">
        <v>431</v>
      </c>
      <c r="C81" s="689"/>
      <c r="D81" s="689"/>
      <c r="E81" s="689"/>
      <c r="F81" s="703"/>
      <c r="G81" s="686">
        <f>G80+I47-H58+J54</f>
        <v>63472.50199999998</v>
      </c>
      <c r="H81" s="704"/>
      <c r="I81" s="705">
        <f>I80+H54-J54</f>
        <v>0</v>
      </c>
      <c r="J81" s="704"/>
      <c r="K81" s="92"/>
      <c r="L81" s="85">
        <f>G81</f>
        <v>63472.50199999998</v>
      </c>
      <c r="M81" s="85">
        <f>I81</f>
        <v>0</v>
      </c>
    </row>
    <row r="82" spans="1:11" ht="18.75">
      <c r="A82" s="64"/>
      <c r="B82" s="64"/>
      <c r="C82" s="64"/>
      <c r="D82" s="64"/>
      <c r="E82" s="64"/>
      <c r="F82" s="64"/>
      <c r="G82" s="132"/>
      <c r="H82" s="132"/>
      <c r="I82" s="64"/>
      <c r="J82" s="92"/>
      <c r="K82" s="92"/>
    </row>
    <row r="83" spans="1:16" ht="18.75">
      <c r="A83" s="64"/>
      <c r="B83" s="92"/>
      <c r="C83" s="92"/>
      <c r="D83" s="92"/>
      <c r="E83" s="92"/>
      <c r="F83" s="92"/>
      <c r="G83" s="133"/>
      <c r="H83" s="134"/>
      <c r="I83" s="64"/>
      <c r="J83" s="92"/>
      <c r="K83" s="92"/>
      <c r="L83" s="60"/>
      <c r="M83" s="60"/>
      <c r="N83" s="60"/>
      <c r="O83" s="60"/>
      <c r="P83" s="60"/>
    </row>
    <row r="84" spans="1:16" ht="18.75">
      <c r="A84" s="64"/>
      <c r="B84" s="92"/>
      <c r="C84" s="92"/>
      <c r="D84" s="92"/>
      <c r="E84" s="92"/>
      <c r="F84" s="92"/>
      <c r="G84" s="64"/>
      <c r="H84" s="132"/>
      <c r="I84" s="64"/>
      <c r="J84" s="92"/>
      <c r="K84" s="92"/>
      <c r="L84" s="709"/>
      <c r="M84" s="710"/>
      <c r="N84" s="710"/>
      <c r="O84" s="710"/>
      <c r="P84" s="710"/>
    </row>
    <row r="85" spans="1:16" ht="9" customHeight="1">
      <c r="A85" s="64"/>
      <c r="B85" s="92"/>
      <c r="C85" s="92"/>
      <c r="D85" s="92"/>
      <c r="E85" s="92"/>
      <c r="F85" s="92"/>
      <c r="G85" s="92"/>
      <c r="H85" s="64"/>
      <c r="I85" s="64"/>
      <c r="J85" s="92"/>
      <c r="K85" s="92"/>
      <c r="L85" s="175"/>
      <c r="M85" s="176"/>
      <c r="N85" s="175"/>
      <c r="O85" s="175"/>
      <c r="P85" s="177"/>
    </row>
    <row r="86" spans="1:16" ht="9" customHeight="1" hidden="1">
      <c r="A86" s="64"/>
      <c r="B86" s="92"/>
      <c r="C86" s="92"/>
      <c r="D86" s="92"/>
      <c r="E86" s="92"/>
      <c r="F86" s="92"/>
      <c r="G86" s="92"/>
      <c r="H86" s="64"/>
      <c r="I86" s="64"/>
      <c r="J86" s="92"/>
      <c r="K86" s="92"/>
      <c r="L86" s="178"/>
      <c r="M86" s="179"/>
      <c r="N86" s="179"/>
      <c r="O86" s="179"/>
      <c r="P86" s="179"/>
    </row>
    <row r="87" spans="1:16" ht="18.75" hidden="1">
      <c r="A87" s="64"/>
      <c r="B87" s="92"/>
      <c r="C87" s="92"/>
      <c r="D87" s="92"/>
      <c r="E87" s="92"/>
      <c r="F87" s="92"/>
      <c r="G87" s="92"/>
      <c r="H87" s="64"/>
      <c r="I87" s="64"/>
      <c r="J87" s="92"/>
      <c r="K87" s="92"/>
      <c r="L87" s="178"/>
      <c r="M87" s="179"/>
      <c r="N87" s="179"/>
      <c r="O87" s="179"/>
      <c r="P87" s="179"/>
    </row>
    <row r="88" spans="1:16" ht="18.75" hidden="1">
      <c r="A88" s="64"/>
      <c r="B88" s="92"/>
      <c r="C88" s="92"/>
      <c r="D88" s="92"/>
      <c r="E88" s="92"/>
      <c r="F88" s="92"/>
      <c r="G88" s="92"/>
      <c r="H88" s="64"/>
      <c r="I88" s="64"/>
      <c r="J88" s="92"/>
      <c r="K88" s="92"/>
      <c r="L88" s="178"/>
      <c r="M88" s="179"/>
      <c r="N88" s="179"/>
      <c r="O88" s="179"/>
      <c r="P88" s="179"/>
    </row>
    <row r="89" spans="1:16" ht="8.25" customHeight="1">
      <c r="A89" s="64"/>
      <c r="B89" s="92"/>
      <c r="C89" s="92"/>
      <c r="D89" s="92"/>
      <c r="E89" s="92"/>
      <c r="F89" s="92"/>
      <c r="G89" s="92"/>
      <c r="H89" s="64"/>
      <c r="I89" s="64"/>
      <c r="J89" s="92"/>
      <c r="K89" s="92"/>
      <c r="L89" s="178"/>
      <c r="M89" s="179"/>
      <c r="N89" s="179"/>
      <c r="O89" s="179"/>
      <c r="P89" s="179"/>
    </row>
    <row r="90" spans="1:16" ht="14.25" customHeight="1" hidden="1">
      <c r="A90" s="64"/>
      <c r="B90" s="92"/>
      <c r="C90" s="92"/>
      <c r="D90" s="92"/>
      <c r="E90" s="92"/>
      <c r="F90" s="92"/>
      <c r="G90" s="92"/>
      <c r="H90" s="64"/>
      <c r="I90" s="64"/>
      <c r="J90" s="92"/>
      <c r="K90" s="92"/>
      <c r="L90" s="178"/>
      <c r="M90" s="179"/>
      <c r="N90" s="179"/>
      <c r="O90" s="179"/>
      <c r="P90" s="179"/>
    </row>
    <row r="91" spans="1:16" ht="18.75" hidden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178"/>
      <c r="M91" s="179"/>
      <c r="N91" s="179"/>
      <c r="O91" s="179"/>
      <c r="P91" s="179"/>
    </row>
    <row r="92" spans="1:16" ht="18.75" hidden="1">
      <c r="A92" s="92"/>
      <c r="B92" s="92"/>
      <c r="C92" s="126"/>
      <c r="D92" s="92"/>
      <c r="E92" s="92"/>
      <c r="F92" s="92"/>
      <c r="G92" s="92"/>
      <c r="H92" s="92"/>
      <c r="I92" s="92"/>
      <c r="J92" s="92"/>
      <c r="K92" s="92"/>
      <c r="L92" s="178"/>
      <c r="M92" s="180"/>
      <c r="N92" s="60"/>
      <c r="O92" s="60"/>
      <c r="P92" s="180"/>
    </row>
    <row r="93" spans="1:16" ht="18.75" hidden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60"/>
      <c r="M93" s="60"/>
      <c r="N93" s="60"/>
      <c r="O93" s="60"/>
      <c r="P93" s="60"/>
    </row>
    <row r="94" spans="1:16" ht="18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60"/>
      <c r="M94" s="60"/>
      <c r="N94" s="60"/>
      <c r="O94" s="60"/>
      <c r="P94" s="60"/>
    </row>
    <row r="95" spans="1:16" ht="18.75">
      <c r="A95" s="58" t="s">
        <v>468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60"/>
      <c r="M95" s="60"/>
      <c r="N95" s="60"/>
      <c r="O95" s="60"/>
      <c r="P95" s="60"/>
    </row>
    <row r="96" spans="1:25" s="92" customFormat="1" ht="18.75">
      <c r="A96" s="58" t="s">
        <v>469</v>
      </c>
      <c r="F96" s="92" t="s">
        <v>73</v>
      </c>
      <c r="K96" s="92" t="s">
        <v>74</v>
      </c>
      <c r="U96" s="200"/>
      <c r="V96" s="200"/>
      <c r="W96" s="200"/>
      <c r="X96" s="200"/>
      <c r="Y96" s="200"/>
    </row>
    <row r="168" ht="15">
      <c r="H168" s="58" t="s">
        <v>433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C14:D15"/>
    <mergeCell ref="A35:K36"/>
    <mergeCell ref="U44:Y44"/>
    <mergeCell ref="B47:F47"/>
    <mergeCell ref="B48:F48"/>
    <mergeCell ref="B49:F49"/>
    <mergeCell ref="B50:F50"/>
    <mergeCell ref="B54:E54"/>
    <mergeCell ref="B55:C55"/>
    <mergeCell ref="B58:F58"/>
    <mergeCell ref="B59:F59"/>
    <mergeCell ref="B60:F60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G78:H78"/>
    <mergeCell ref="I78:J78"/>
    <mergeCell ref="G79:H79"/>
    <mergeCell ref="I79:J79"/>
    <mergeCell ref="L84:P84"/>
    <mergeCell ref="B80:F80"/>
    <mergeCell ref="G80:H80"/>
    <mergeCell ref="I80:J80"/>
    <mergeCell ref="B81:F81"/>
    <mergeCell ref="G81:H81"/>
    <mergeCell ref="I81:J8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Y168"/>
  <sheetViews>
    <sheetView view="pageBreakPreview" zoomScale="80" zoomScaleSheetLayoutView="80" zoomScalePageLayoutView="0" workbookViewId="0" topLeftCell="A54">
      <selection activeCell="G80" activeCellId="2" sqref="K47 J54 G80:H80"/>
    </sheetView>
  </sheetViews>
  <sheetFormatPr defaultColWidth="9.140625" defaultRowHeight="15" outlineLevelCol="1"/>
  <cols>
    <col min="1" max="1" width="9.8515625" style="61" bestFit="1" customWidth="1"/>
    <col min="2" max="2" width="12.140625" style="58" customWidth="1"/>
    <col min="3" max="3" width="9.57421875" style="58" customWidth="1"/>
    <col min="4" max="4" width="10.57421875" style="58" customWidth="1"/>
    <col min="5" max="5" width="5.57421875" style="58" customWidth="1"/>
    <col min="6" max="7" width="12.140625" style="58" customWidth="1"/>
    <col min="8" max="8" width="13.140625" style="58" customWidth="1"/>
    <col min="9" max="9" width="13.421875" style="58" customWidth="1"/>
    <col min="10" max="10" width="14.00390625" style="58" customWidth="1"/>
    <col min="11" max="11" width="19.00390625" style="58" customWidth="1"/>
    <col min="12" max="12" width="13.421875" style="58" hidden="1" customWidth="1" outlineLevel="1"/>
    <col min="13" max="13" width="19.00390625" style="58" hidden="1" customWidth="1" outlineLevel="1"/>
    <col min="14" max="15" width="7.421875" style="58" hidden="1" customWidth="1" outlineLevel="1"/>
    <col min="16" max="16" width="9.28125" style="58" hidden="1" customWidth="1" outlineLevel="1"/>
    <col min="17" max="17" width="5.00390625" style="58" hidden="1" customWidth="1" outlineLevel="1"/>
    <col min="18" max="18" width="9.140625" style="58" hidden="1" customWidth="1" outlineLevel="1"/>
    <col min="19" max="19" width="9.140625" style="58" customWidth="1" collapsed="1"/>
    <col min="20" max="20" width="6.7109375" style="58" bestFit="1" customWidth="1"/>
    <col min="21" max="21" width="12.7109375" style="194" bestFit="1" customWidth="1"/>
    <col min="22" max="25" width="13.00390625" style="194" bestFit="1" customWidth="1"/>
    <col min="26" max="16384" width="9.140625" style="58" customWidth="1"/>
  </cols>
  <sheetData>
    <row r="1" spans="1:11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2"/>
      <c r="J2" s="92"/>
      <c r="K2" s="92"/>
    </row>
    <row r="3" spans="1:11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 t="s">
        <v>5</v>
      </c>
      <c r="I6" s="96" t="s">
        <v>6</v>
      </c>
      <c r="J6" s="96"/>
      <c r="K6" s="97"/>
    </row>
    <row r="7" spans="1:11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 t="s">
        <v>9</v>
      </c>
      <c r="I7" s="96" t="s">
        <v>10</v>
      </c>
      <c r="J7" s="96"/>
      <c r="K7" s="97"/>
    </row>
    <row r="8" spans="1:11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8">
        <v>0</v>
      </c>
      <c r="I8" s="99">
        <v>48.28</v>
      </c>
      <c r="J8" s="95"/>
      <c r="K8" s="100"/>
    </row>
    <row r="9" spans="1:11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8">
        <v>2795.32</v>
      </c>
      <c r="I9" s="99">
        <v>5702.29</v>
      </c>
      <c r="J9" s="95"/>
      <c r="K9" s="100"/>
    </row>
    <row r="10" spans="1:11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8">
        <f>SUM(H8:H9)</f>
        <v>2795.32</v>
      </c>
      <c r="I10" s="95"/>
      <c r="J10" s="95"/>
      <c r="K10" s="100"/>
    </row>
    <row r="11" spans="1:11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7" ht="18.75" hidden="1">
      <c r="A14" s="92"/>
      <c r="B14" s="101" t="s">
        <v>386</v>
      </c>
      <c r="C14" s="666" t="s">
        <v>15</v>
      </c>
      <c r="D14" s="667"/>
      <c r="E14" s="219"/>
      <c r="F14" s="96"/>
      <c r="G14" s="96"/>
      <c r="H14" s="96"/>
      <c r="I14" s="96" t="s">
        <v>21</v>
      </c>
      <c r="J14" s="100"/>
      <c r="K14" s="100"/>
      <c r="L14" s="60"/>
      <c r="M14" s="60"/>
      <c r="N14" s="60"/>
      <c r="O14" s="60"/>
      <c r="P14" s="60"/>
      <c r="Q14" s="60"/>
    </row>
    <row r="15" spans="1:17" ht="14.25" customHeight="1" hidden="1">
      <c r="A15" s="92"/>
      <c r="B15" s="103"/>
      <c r="C15" s="668"/>
      <c r="D15" s="669"/>
      <c r="E15" s="220"/>
      <c r="F15" s="96"/>
      <c r="G15" s="96"/>
      <c r="H15" s="96" t="s">
        <v>311</v>
      </c>
      <c r="I15" s="96"/>
      <c r="J15" s="100"/>
      <c r="K15" s="100"/>
      <c r="L15" s="60"/>
      <c r="M15" s="60"/>
      <c r="N15" s="60"/>
      <c r="O15" s="60"/>
      <c r="P15" s="60"/>
      <c r="Q15" s="60"/>
    </row>
    <row r="16" spans="1:17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100"/>
      <c r="K16" s="100"/>
      <c r="L16" s="60"/>
      <c r="M16" s="60"/>
      <c r="N16" s="60"/>
      <c r="O16" s="60"/>
      <c r="P16" s="60"/>
      <c r="Q16" s="60"/>
    </row>
    <row r="17" spans="1:17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100"/>
      <c r="K17" s="100"/>
      <c r="L17" s="60"/>
      <c r="M17" s="60"/>
      <c r="N17" s="60"/>
      <c r="O17" s="60"/>
      <c r="P17" s="60"/>
      <c r="Q17" s="60"/>
    </row>
    <row r="18" spans="1:17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100"/>
      <c r="K18" s="100"/>
      <c r="L18" s="60"/>
      <c r="M18" s="60"/>
      <c r="N18" s="60"/>
      <c r="O18" s="60"/>
      <c r="P18" s="60"/>
      <c r="Q18" s="60"/>
    </row>
    <row r="19" spans="1:17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100"/>
      <c r="K19" s="100"/>
      <c r="L19" s="60"/>
      <c r="M19" s="60"/>
      <c r="N19" s="60"/>
      <c r="O19" s="60"/>
      <c r="P19" s="60"/>
      <c r="Q19" s="60"/>
    </row>
    <row r="20" spans="1:17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100"/>
      <c r="K20" s="100"/>
      <c r="L20" s="60"/>
      <c r="M20" s="60"/>
      <c r="N20" s="60"/>
      <c r="O20" s="60"/>
      <c r="P20" s="60"/>
      <c r="Q20" s="60"/>
    </row>
    <row r="21" spans="1:17" ht="19.5" hidden="1" thickBot="1">
      <c r="A21" s="92"/>
      <c r="B21" s="95"/>
      <c r="C21" s="95"/>
      <c r="D21" s="95"/>
      <c r="E21" s="95"/>
      <c r="F21" s="95"/>
      <c r="G21" s="106" t="s">
        <v>387</v>
      </c>
      <c r="H21" s="107" t="s">
        <v>310</v>
      </c>
      <c r="I21" s="95"/>
      <c r="J21" s="100"/>
      <c r="K21" s="100"/>
      <c r="L21" s="60"/>
      <c r="M21" s="60"/>
      <c r="N21" s="60"/>
      <c r="O21" s="60"/>
      <c r="P21" s="60"/>
      <c r="Q21" s="60"/>
    </row>
    <row r="22" spans="1:17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>
        <v>7.55</v>
      </c>
      <c r="I22" s="99">
        <f>G22*H22</f>
        <v>2625.89</v>
      </c>
      <c r="J22" s="100"/>
      <c r="K22" s="100"/>
      <c r="L22" s="60"/>
      <c r="M22" s="60"/>
      <c r="N22" s="60"/>
      <c r="O22" s="60"/>
      <c r="P22" s="60"/>
      <c r="Q22" s="60"/>
    </row>
    <row r="23" spans="1:17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100"/>
      <c r="K23" s="100"/>
      <c r="L23" s="60"/>
      <c r="M23" s="60"/>
      <c r="N23" s="60"/>
      <c r="O23" s="60"/>
      <c r="P23" s="60"/>
      <c r="Q23" s="60"/>
    </row>
    <row r="24" spans="1:17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100"/>
      <c r="K24" s="100"/>
      <c r="L24" s="60"/>
      <c r="M24" s="60"/>
      <c r="N24" s="60"/>
      <c r="O24" s="60"/>
      <c r="P24" s="60"/>
      <c r="Q24" s="60"/>
    </row>
    <row r="25" spans="1:17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100"/>
      <c r="K25" s="100"/>
      <c r="L25" s="60"/>
      <c r="M25" s="60"/>
      <c r="N25" s="60"/>
      <c r="O25" s="60"/>
      <c r="P25" s="60"/>
      <c r="Q25" s="60"/>
    </row>
    <row r="26" spans="1:17" ht="18.75" hidden="1">
      <c r="A26" s="92"/>
      <c r="B26" s="95"/>
      <c r="C26" s="95"/>
      <c r="D26" s="95"/>
      <c r="E26" s="95"/>
      <c r="F26" s="95"/>
      <c r="G26" s="95"/>
      <c r="H26" s="95"/>
      <c r="I26" s="95"/>
      <c r="J26" s="100"/>
      <c r="K26" s="100"/>
      <c r="L26" s="60"/>
      <c r="M26" s="60"/>
      <c r="N26" s="60"/>
      <c r="O26" s="60"/>
      <c r="P26" s="60"/>
      <c r="Q26" s="60"/>
    </row>
    <row r="27" spans="1:17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100"/>
      <c r="K27" s="100"/>
      <c r="L27" s="60"/>
      <c r="M27" s="60"/>
      <c r="N27" s="60"/>
      <c r="O27" s="60"/>
      <c r="P27" s="60"/>
      <c r="Q27" s="60"/>
    </row>
    <row r="28" spans="1:17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100"/>
      <c r="K28" s="100"/>
      <c r="L28" s="60"/>
      <c r="M28" s="60"/>
      <c r="N28" s="60"/>
      <c r="O28" s="60"/>
      <c r="P28" s="60"/>
      <c r="Q28" s="60"/>
    </row>
    <row r="29" spans="1:17" ht="18.75" hidden="1">
      <c r="A29" s="92"/>
      <c r="B29" s="95"/>
      <c r="C29" s="95"/>
      <c r="D29" s="95"/>
      <c r="E29" s="95"/>
      <c r="F29" s="95"/>
      <c r="G29" s="95"/>
      <c r="H29" s="95"/>
      <c r="I29" s="95"/>
      <c r="J29" s="100"/>
      <c r="K29" s="100"/>
      <c r="L29" s="60"/>
      <c r="M29" s="60"/>
      <c r="N29" s="60"/>
      <c r="O29" s="60"/>
      <c r="P29" s="60"/>
      <c r="Q29" s="60"/>
    </row>
    <row r="30" spans="1:17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100"/>
      <c r="K30" s="100"/>
      <c r="L30" s="60"/>
      <c r="M30" s="60"/>
      <c r="N30" s="60"/>
      <c r="O30" s="60"/>
      <c r="P30" s="60"/>
      <c r="Q30" s="60"/>
    </row>
    <row r="31" spans="1:17" ht="18.75" hidden="1">
      <c r="A31" s="92"/>
      <c r="B31" s="95"/>
      <c r="C31" s="95"/>
      <c r="D31" s="95"/>
      <c r="E31" s="95"/>
      <c r="F31" s="95"/>
      <c r="G31" s="95"/>
      <c r="H31" s="95"/>
      <c r="I31" s="95"/>
      <c r="J31" s="100"/>
      <c r="K31" s="100"/>
      <c r="L31" s="60"/>
      <c r="M31" s="60"/>
      <c r="N31" s="60"/>
      <c r="O31" s="60"/>
      <c r="P31" s="60"/>
      <c r="Q31" s="60"/>
    </row>
    <row r="32" spans="1:17" ht="18.75" hidden="1">
      <c r="A32" s="92"/>
      <c r="B32" s="95"/>
      <c r="C32" s="95"/>
      <c r="D32" s="95"/>
      <c r="E32" s="95"/>
      <c r="F32" s="95"/>
      <c r="G32" s="95"/>
      <c r="H32" s="95"/>
      <c r="I32" s="95"/>
      <c r="J32" s="100"/>
      <c r="K32" s="100"/>
      <c r="L32" s="60"/>
      <c r="M32" s="60"/>
      <c r="N32" s="60"/>
      <c r="O32" s="60"/>
      <c r="P32" s="60"/>
      <c r="Q32" s="60"/>
    </row>
    <row r="33" spans="1:17" ht="18.75" hidden="1">
      <c r="A33" s="92"/>
      <c r="B33" s="95"/>
      <c r="C33" s="95"/>
      <c r="D33" s="95"/>
      <c r="E33" s="95"/>
      <c r="F33" s="95"/>
      <c r="G33" s="96"/>
      <c r="H33" s="96"/>
      <c r="I33" s="109"/>
      <c r="J33" s="100"/>
      <c r="K33" s="100"/>
      <c r="L33" s="60"/>
      <c r="M33" s="60"/>
      <c r="N33" s="60"/>
      <c r="O33" s="60"/>
      <c r="P33" s="60"/>
      <c r="Q33" s="60"/>
    </row>
    <row r="34" spans="1:17" ht="18.75" hidden="1">
      <c r="A34" s="92"/>
      <c r="B34" s="95"/>
      <c r="C34" s="95"/>
      <c r="D34" s="95"/>
      <c r="E34" s="95"/>
      <c r="F34" s="95"/>
      <c r="G34" s="95"/>
      <c r="H34" s="95" t="s">
        <v>32</v>
      </c>
      <c r="I34" s="110">
        <f>SUM(I17:I33)</f>
        <v>2625.89</v>
      </c>
      <c r="J34" s="100"/>
      <c r="K34" s="100"/>
      <c r="L34" s="60"/>
      <c r="M34" s="60"/>
      <c r="N34" s="60"/>
      <c r="O34" s="60"/>
      <c r="P34" s="60"/>
      <c r="Q34" s="60"/>
    </row>
    <row r="35" spans="1:11" ht="15">
      <c r="A35" s="670" t="s">
        <v>388</v>
      </c>
      <c r="B35" s="670"/>
      <c r="C35" s="670"/>
      <c r="D35" s="670"/>
      <c r="E35" s="670"/>
      <c r="F35" s="670"/>
      <c r="G35" s="670"/>
      <c r="H35" s="670"/>
      <c r="I35" s="670"/>
      <c r="J35" s="670"/>
      <c r="K35" s="670"/>
    </row>
    <row r="36" spans="1:11" ht="15">
      <c r="A36" s="670"/>
      <c r="B36" s="670"/>
      <c r="C36" s="670"/>
      <c r="D36" s="670"/>
      <c r="E36" s="670"/>
      <c r="F36" s="670"/>
      <c r="G36" s="670"/>
      <c r="H36" s="670"/>
      <c r="I36" s="670"/>
      <c r="J36" s="670"/>
      <c r="K36" s="670"/>
    </row>
    <row r="37" spans="1:11" ht="18.75" hidden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8.75" hidden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18.75">
      <c r="A39" s="64"/>
      <c r="B39" s="65"/>
      <c r="C39" s="65"/>
      <c r="D39" s="65"/>
      <c r="E39" s="65"/>
      <c r="F39" s="65"/>
      <c r="G39" s="65"/>
      <c r="H39" s="64"/>
      <c r="I39" s="64"/>
      <c r="J39" s="92"/>
      <c r="K39" s="92"/>
    </row>
    <row r="40" spans="1:11" ht="18.75">
      <c r="A40" s="64"/>
      <c r="B40" s="64" t="s">
        <v>389</v>
      </c>
      <c r="C40" s="65"/>
      <c r="D40" s="65"/>
      <c r="E40" s="65"/>
      <c r="F40" s="65"/>
      <c r="G40" s="64"/>
      <c r="H40" s="65"/>
      <c r="I40" s="64"/>
      <c r="J40" s="92"/>
      <c r="K40" s="92"/>
    </row>
    <row r="41" spans="1:11" ht="18.75">
      <c r="A41" s="64"/>
      <c r="B41" s="65" t="s">
        <v>390</v>
      </c>
      <c r="C41" s="64" t="s">
        <v>391</v>
      </c>
      <c r="D41" s="64"/>
      <c r="E41" s="64"/>
      <c r="F41" s="65"/>
      <c r="G41" s="64"/>
      <c r="H41" s="65"/>
      <c r="I41" s="64"/>
      <c r="J41" s="92"/>
      <c r="K41" s="92"/>
    </row>
    <row r="42" spans="1:11" ht="18.75">
      <c r="A42" s="64"/>
      <c r="B42" s="65" t="s">
        <v>392</v>
      </c>
      <c r="C42" s="66">
        <v>5171.4</v>
      </c>
      <c r="D42" s="64" t="s">
        <v>393</v>
      </c>
      <c r="E42" s="64"/>
      <c r="F42" s="65"/>
      <c r="G42" s="64"/>
      <c r="H42" s="65"/>
      <c r="I42" s="64"/>
      <c r="J42" s="92"/>
      <c r="K42" s="92"/>
    </row>
    <row r="43" spans="1:11" ht="18" customHeight="1">
      <c r="A43" s="64"/>
      <c r="B43" s="65" t="s">
        <v>394</v>
      </c>
      <c r="C43" s="67" t="s">
        <v>480</v>
      </c>
      <c r="D43" s="64" t="s">
        <v>444</v>
      </c>
      <c r="E43" s="64"/>
      <c r="F43" s="64"/>
      <c r="G43" s="65"/>
      <c r="H43" s="65"/>
      <c r="I43" s="64"/>
      <c r="J43" s="92"/>
      <c r="K43" s="92"/>
    </row>
    <row r="44" spans="1:25" ht="18" customHeight="1">
      <c r="A44" s="64"/>
      <c r="B44" s="65"/>
      <c r="C44" s="67"/>
      <c r="D44" s="64"/>
      <c r="E44" s="64"/>
      <c r="F44" s="64"/>
      <c r="G44" s="65"/>
      <c r="H44" s="65"/>
      <c r="I44" s="64"/>
      <c r="J44" s="92"/>
      <c r="K44" s="92"/>
      <c r="U44" s="712" t="s">
        <v>406</v>
      </c>
      <c r="V44" s="712"/>
      <c r="W44" s="712"/>
      <c r="X44" s="712"/>
      <c r="Y44" s="712"/>
    </row>
    <row r="45" spans="1:25" ht="60" customHeight="1">
      <c r="A45" s="64"/>
      <c r="B45" s="65"/>
      <c r="C45" s="67"/>
      <c r="D45" s="64"/>
      <c r="E45" s="64"/>
      <c r="F45" s="64"/>
      <c r="G45" s="111" t="s">
        <v>397</v>
      </c>
      <c r="H45" s="112" t="s">
        <v>2</v>
      </c>
      <c r="I45" s="112" t="s">
        <v>3</v>
      </c>
      <c r="J45" s="113" t="s">
        <v>398</v>
      </c>
      <c r="K45" s="216" t="s">
        <v>399</v>
      </c>
      <c r="L45" s="68" t="s">
        <v>400</v>
      </c>
      <c r="T45" s="161" t="s">
        <v>444</v>
      </c>
      <c r="U45" s="215" t="s">
        <v>445</v>
      </c>
      <c r="V45" s="215" t="s">
        <v>446</v>
      </c>
      <c r="W45" s="215" t="s">
        <v>9</v>
      </c>
      <c r="X45" s="215" t="s">
        <v>447</v>
      </c>
      <c r="Y45" s="215" t="s">
        <v>448</v>
      </c>
    </row>
    <row r="46" spans="1:25" s="61" customFormat="1" ht="18.75">
      <c r="A46" s="62"/>
      <c r="B46" s="139"/>
      <c r="C46" s="140"/>
      <c r="D46" s="62"/>
      <c r="E46" s="62"/>
      <c r="F46" s="62"/>
      <c r="G46" s="138" t="s">
        <v>53</v>
      </c>
      <c r="H46" s="138" t="s">
        <v>53</v>
      </c>
      <c r="I46" s="138" t="s">
        <v>53</v>
      </c>
      <c r="J46" s="138" t="s">
        <v>53</v>
      </c>
      <c r="K46" s="138" t="s">
        <v>53</v>
      </c>
      <c r="L46" s="141"/>
      <c r="N46" s="142" t="s">
        <v>402</v>
      </c>
      <c r="O46" s="142" t="s">
        <v>401</v>
      </c>
      <c r="P46" s="142" t="s">
        <v>441</v>
      </c>
      <c r="Q46" s="142" t="s">
        <v>403</v>
      </c>
      <c r="T46" s="163" t="s">
        <v>449</v>
      </c>
      <c r="U46" s="164">
        <v>10206.940000000002</v>
      </c>
      <c r="V46" s="164">
        <v>7421.4</v>
      </c>
      <c r="W46" s="164">
        <v>6202.370000000001</v>
      </c>
      <c r="X46" s="164">
        <v>11425.970000000003</v>
      </c>
      <c r="Y46" s="164">
        <v>7093.22</v>
      </c>
    </row>
    <row r="47" spans="1:25" ht="33" customHeight="1">
      <c r="A47" s="64"/>
      <c r="B47" s="671" t="s">
        <v>404</v>
      </c>
      <c r="C47" s="671"/>
      <c r="D47" s="671"/>
      <c r="E47" s="671"/>
      <c r="F47" s="671"/>
      <c r="G47" s="114">
        <f>G49+G50</f>
        <v>14.11</v>
      </c>
      <c r="H47" s="115">
        <f>H49+H50</f>
        <v>72968.47</v>
      </c>
      <c r="I47" s="115">
        <f>O47+N47</f>
        <v>63802.76000000001</v>
      </c>
      <c r="J47" s="116">
        <f>J50+J49</f>
        <v>101090.982</v>
      </c>
      <c r="K47" s="116">
        <f>I47-J47</f>
        <v>-37288.221999999994</v>
      </c>
      <c r="L47" s="70">
        <f>L49+L50</f>
        <v>9165.709999999995</v>
      </c>
      <c r="N47" s="224">
        <v>63802.76000000001</v>
      </c>
      <c r="O47" s="224">
        <v>0</v>
      </c>
      <c r="P47" s="225">
        <v>7421.71</v>
      </c>
      <c r="Q47" s="224">
        <v>6703.9000000000015</v>
      </c>
      <c r="R47" s="226">
        <v>14535.789999999997</v>
      </c>
      <c r="T47" s="163" t="s">
        <v>450</v>
      </c>
      <c r="U47" s="195">
        <v>11425.970000000003</v>
      </c>
      <c r="V47" s="195">
        <v>7421.4</v>
      </c>
      <c r="W47" s="195">
        <v>6662.48</v>
      </c>
      <c r="X47" s="164">
        <v>12184.890000000003</v>
      </c>
      <c r="Y47" s="196"/>
    </row>
    <row r="48" spans="1:25" ht="18" customHeight="1">
      <c r="A48" s="64"/>
      <c r="B48" s="672" t="s">
        <v>405</v>
      </c>
      <c r="C48" s="673"/>
      <c r="D48" s="673"/>
      <c r="E48" s="673"/>
      <c r="F48" s="674"/>
      <c r="G48" s="117"/>
      <c r="H48" s="118"/>
      <c r="I48" s="118"/>
      <c r="J48" s="95"/>
      <c r="K48" s="95"/>
      <c r="L48" s="72"/>
      <c r="T48" s="163" t="s">
        <v>451</v>
      </c>
      <c r="U48" s="195">
        <v>12184.890000000003</v>
      </c>
      <c r="V48" s="195">
        <v>7421.4</v>
      </c>
      <c r="W48" s="195">
        <v>7098.08</v>
      </c>
      <c r="X48" s="164">
        <v>12508.210000000001</v>
      </c>
      <c r="Y48" s="196"/>
    </row>
    <row r="49" spans="1:25" ht="18" customHeight="1">
      <c r="A49" s="64"/>
      <c r="B49" s="675" t="s">
        <v>12</v>
      </c>
      <c r="C49" s="675"/>
      <c r="D49" s="675"/>
      <c r="E49" s="675"/>
      <c r="F49" s="675"/>
      <c r="G49" s="117">
        <f>G59</f>
        <v>9.47</v>
      </c>
      <c r="H49" s="118">
        <f>ROUND(G49*C42,2)+0.01</f>
        <v>48973.170000000006</v>
      </c>
      <c r="I49" s="118">
        <f>H49</f>
        <v>48973.170000000006</v>
      </c>
      <c r="J49" s="118">
        <f>H59</f>
        <v>48973.172000000006</v>
      </c>
      <c r="K49" s="118">
        <f>I49-J49</f>
        <v>-0.0020000000004074536</v>
      </c>
      <c r="L49" s="72">
        <f>H49-I49</f>
        <v>0</v>
      </c>
      <c r="T49" s="163" t="s">
        <v>452</v>
      </c>
      <c r="U49" s="197">
        <v>12508.210000000001</v>
      </c>
      <c r="V49" s="197">
        <v>7419.759999999999</v>
      </c>
      <c r="W49" s="197">
        <v>6598.68</v>
      </c>
      <c r="X49" s="164">
        <v>13329.29</v>
      </c>
      <c r="Y49" s="198"/>
    </row>
    <row r="50" spans="1:25" ht="18" customHeight="1">
      <c r="A50" s="64"/>
      <c r="B50" s="675" t="s">
        <v>65</v>
      </c>
      <c r="C50" s="675"/>
      <c r="D50" s="675"/>
      <c r="E50" s="675"/>
      <c r="F50" s="675"/>
      <c r="G50" s="117">
        <v>4.64</v>
      </c>
      <c r="H50" s="118">
        <f>ROUND(G50*C42,2)</f>
        <v>23995.3</v>
      </c>
      <c r="I50" s="118">
        <f>I47-I49</f>
        <v>14829.590000000004</v>
      </c>
      <c r="J50" s="118">
        <f>H67</f>
        <v>52117.81</v>
      </c>
      <c r="K50" s="118">
        <f>I50-J50</f>
        <v>-37288.219999999994</v>
      </c>
      <c r="L50" s="72">
        <f>H50-I50</f>
        <v>9165.709999999995</v>
      </c>
      <c r="T50" s="163" t="s">
        <v>453</v>
      </c>
      <c r="U50" s="195">
        <v>13329.29</v>
      </c>
      <c r="V50" s="195">
        <v>7421.7</v>
      </c>
      <c r="W50" s="195">
        <v>7059.630000000001</v>
      </c>
      <c r="X50" s="164">
        <v>13691.36</v>
      </c>
      <c r="Y50" s="196"/>
    </row>
    <row r="51" spans="1:25" ht="18.75">
      <c r="A51" s="64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72">
        <f>G54-H54</f>
        <v>717.8099999999986</v>
      </c>
      <c r="T51" s="163" t="s">
        <v>454</v>
      </c>
      <c r="U51" s="195">
        <v>13691.36</v>
      </c>
      <c r="V51" s="195">
        <v>7421.7</v>
      </c>
      <c r="W51" s="195">
        <v>7295.08</v>
      </c>
      <c r="X51" s="164">
        <v>13817.980000000001</v>
      </c>
      <c r="Y51" s="196"/>
    </row>
    <row r="52" spans="1:25" ht="12" customHeight="1">
      <c r="A52" s="92"/>
      <c r="B52" s="65"/>
      <c r="C52" s="67"/>
      <c r="D52" s="64"/>
      <c r="E52" s="64"/>
      <c r="F52" s="64"/>
      <c r="G52" s="65"/>
      <c r="H52" s="65"/>
      <c r="I52" s="64"/>
      <c r="J52" s="92"/>
      <c r="K52" s="92"/>
      <c r="T52" s="163" t="s">
        <v>455</v>
      </c>
      <c r="U52" s="195">
        <f>X51</f>
        <v>13817.980000000001</v>
      </c>
      <c r="V52" s="195">
        <f>G54</f>
        <v>7421.71</v>
      </c>
      <c r="W52" s="195">
        <f>H54</f>
        <v>6703.9000000000015</v>
      </c>
      <c r="X52" s="164">
        <f aca="true" t="shared" si="0" ref="X52:X57">U52+V52-W52</f>
        <v>14535.79</v>
      </c>
      <c r="Y52" s="196"/>
    </row>
    <row r="53" spans="1:25" ht="18" customHeight="1">
      <c r="A53" s="92"/>
      <c r="F53" s="148" t="s">
        <v>438</v>
      </c>
      <c r="G53" s="148" t="s">
        <v>2</v>
      </c>
      <c r="H53" s="148" t="s">
        <v>3</v>
      </c>
      <c r="I53" s="148" t="s">
        <v>439</v>
      </c>
      <c r="J53" s="148" t="s">
        <v>482</v>
      </c>
      <c r="K53" s="120"/>
      <c r="T53" s="163" t="s">
        <v>456</v>
      </c>
      <c r="U53" s="196"/>
      <c r="V53" s="196"/>
      <c r="W53" s="196"/>
      <c r="X53" s="164">
        <f t="shared" si="0"/>
        <v>0</v>
      </c>
      <c r="Y53" s="196"/>
    </row>
    <row r="54" spans="1:25" s="146" customFormat="1" ht="18" customHeight="1">
      <c r="A54" s="145"/>
      <c r="B54" s="706" t="s">
        <v>437</v>
      </c>
      <c r="C54" s="707"/>
      <c r="D54" s="707"/>
      <c r="E54" s="707"/>
      <c r="F54" s="149">
        <f>'06 14 г'!I54</f>
        <v>13817.980000000001</v>
      </c>
      <c r="G54" s="150">
        <f>P47</f>
        <v>7421.71</v>
      </c>
      <c r="H54" s="150">
        <f>Q47</f>
        <v>6703.9000000000015</v>
      </c>
      <c r="I54" s="150">
        <f>G54+F54-H54</f>
        <v>14535.79</v>
      </c>
      <c r="J54" s="150">
        <f>I80+H54</f>
        <v>6703.9000000000015</v>
      </c>
      <c r="K54" s="120"/>
      <c r="T54" s="163" t="s">
        <v>457</v>
      </c>
      <c r="U54" s="196"/>
      <c r="V54" s="196"/>
      <c r="W54" s="196"/>
      <c r="X54" s="164">
        <f t="shared" si="0"/>
        <v>0</v>
      </c>
      <c r="Y54" s="196"/>
    </row>
    <row r="55" spans="1:25" ht="18.75">
      <c r="A55" s="92"/>
      <c r="B55" s="711"/>
      <c r="C55" s="711"/>
      <c r="D55" s="118"/>
      <c r="E55" s="118"/>
      <c r="F55" s="64"/>
      <c r="G55" s="227" t="s">
        <v>483</v>
      </c>
      <c r="K55" s="92"/>
      <c r="T55" s="163" t="s">
        <v>458</v>
      </c>
      <c r="U55" s="196"/>
      <c r="V55" s="196"/>
      <c r="W55" s="196"/>
      <c r="X55" s="164">
        <f t="shared" si="0"/>
        <v>0</v>
      </c>
      <c r="Y55" s="196"/>
    </row>
    <row r="56" spans="1:25" ht="18.75">
      <c r="A56" s="64"/>
      <c r="B56" s="73"/>
      <c r="C56" s="74"/>
      <c r="D56" s="75"/>
      <c r="E56" s="75"/>
      <c r="F56" s="75"/>
      <c r="G56" s="76" t="s">
        <v>397</v>
      </c>
      <c r="H56" s="76" t="s">
        <v>407</v>
      </c>
      <c r="I56" s="64"/>
      <c r="J56" s="92"/>
      <c r="K56" s="92"/>
      <c r="T56" s="163" t="s">
        <v>459</v>
      </c>
      <c r="U56" s="196"/>
      <c r="V56" s="196"/>
      <c r="W56" s="196"/>
      <c r="X56" s="164">
        <f t="shared" si="0"/>
        <v>0</v>
      </c>
      <c r="Y56" s="196"/>
    </row>
    <row r="57" spans="1:25" s="61" customFormat="1" ht="11.25" customHeight="1">
      <c r="A57" s="77"/>
      <c r="B57" s="135"/>
      <c r="C57" s="136"/>
      <c r="D57" s="137"/>
      <c r="E57" s="137"/>
      <c r="F57" s="137"/>
      <c r="G57" s="138" t="s">
        <v>53</v>
      </c>
      <c r="H57" s="138" t="s">
        <v>53</v>
      </c>
      <c r="I57" s="62"/>
      <c r="T57" s="163" t="s">
        <v>460</v>
      </c>
      <c r="U57" s="196"/>
      <c r="V57" s="196"/>
      <c r="W57" s="196"/>
      <c r="X57" s="164">
        <f t="shared" si="0"/>
        <v>0</v>
      </c>
      <c r="Y57" s="196"/>
    </row>
    <row r="58" spans="1:25" ht="39.75" customHeight="1">
      <c r="A58" s="78" t="s">
        <v>408</v>
      </c>
      <c r="B58" s="676" t="s">
        <v>436</v>
      </c>
      <c r="C58" s="677"/>
      <c r="D58" s="677"/>
      <c r="E58" s="677"/>
      <c r="F58" s="677"/>
      <c r="G58" s="95"/>
      <c r="H58" s="79">
        <f>H59+H67</f>
        <v>101090.982</v>
      </c>
      <c r="I58" s="64"/>
      <c r="J58" s="92"/>
      <c r="K58" s="92"/>
      <c r="T58" s="167" t="s">
        <v>461</v>
      </c>
      <c r="U58" s="168">
        <f>SUM(U46:U57)</f>
        <v>87164.64</v>
      </c>
      <c r="V58" s="168">
        <f>SUM(V46:V57)</f>
        <v>51949.06999999999</v>
      </c>
      <c r="W58" s="168">
        <f>SUM(W46:W57)</f>
        <v>47620.22000000001</v>
      </c>
      <c r="X58" s="168">
        <f>SUM(X46:X57)</f>
        <v>91493.49000000002</v>
      </c>
      <c r="Y58" s="168">
        <f>SUM(Y46:Y57)</f>
        <v>7093.22</v>
      </c>
    </row>
    <row r="59" spans="1:11" ht="18.75">
      <c r="A59" s="80" t="s">
        <v>410</v>
      </c>
      <c r="B59" s="678" t="s">
        <v>411</v>
      </c>
      <c r="C59" s="679"/>
      <c r="D59" s="679"/>
      <c r="E59" s="679"/>
      <c r="F59" s="680"/>
      <c r="G59" s="217">
        <f>G61+G62+G64+G66+G60</f>
        <v>9.47</v>
      </c>
      <c r="H59" s="217">
        <f>H61+H62+H64+H66+H60</f>
        <v>48973.172000000006</v>
      </c>
      <c r="I59" s="64"/>
      <c r="J59" s="92"/>
      <c r="K59" s="121"/>
    </row>
    <row r="60" spans="1:11" ht="18.75">
      <c r="A60" s="218" t="s">
        <v>412</v>
      </c>
      <c r="B60" s="681" t="s">
        <v>413</v>
      </c>
      <c r="C60" s="679"/>
      <c r="D60" s="679"/>
      <c r="E60" s="679"/>
      <c r="F60" s="680"/>
      <c r="G60" s="123">
        <v>1.87</v>
      </c>
      <c r="H60" s="217">
        <f>ROUND(G60*C42,2)</f>
        <v>9670.52</v>
      </c>
      <c r="I60" s="64"/>
      <c r="J60" s="92"/>
      <c r="K60" s="121"/>
    </row>
    <row r="61" spans="1:11" ht="45" customHeight="1">
      <c r="A61" s="218" t="s">
        <v>414</v>
      </c>
      <c r="B61" s="682" t="s">
        <v>415</v>
      </c>
      <c r="C61" s="683"/>
      <c r="D61" s="683"/>
      <c r="E61" s="683"/>
      <c r="F61" s="683"/>
      <c r="G61" s="216">
        <v>2.2</v>
      </c>
      <c r="H61" s="217">
        <f>ROUND(G61*C42,2)+0.01</f>
        <v>11377.09</v>
      </c>
      <c r="I61" s="64"/>
      <c r="J61" s="92"/>
      <c r="K61" s="121"/>
    </row>
    <row r="62" spans="1:11" ht="18.75">
      <c r="A62" s="675" t="s">
        <v>416</v>
      </c>
      <c r="B62" s="684" t="s">
        <v>417</v>
      </c>
      <c r="C62" s="685"/>
      <c r="D62" s="685"/>
      <c r="E62" s="685"/>
      <c r="F62" s="685"/>
      <c r="G62" s="686">
        <v>1.58</v>
      </c>
      <c r="H62" s="687">
        <f>ROUND(G62*C42,2)</f>
        <v>8170.81</v>
      </c>
      <c r="I62" s="64"/>
      <c r="J62" s="92"/>
      <c r="K62" s="92"/>
    </row>
    <row r="63" spans="1:11" ht="18.75" customHeight="1">
      <c r="A63" s="675"/>
      <c r="B63" s="685"/>
      <c r="C63" s="685"/>
      <c r="D63" s="685"/>
      <c r="E63" s="685"/>
      <c r="F63" s="685"/>
      <c r="G63" s="686"/>
      <c r="H63" s="687"/>
      <c r="I63" s="64"/>
      <c r="J63" s="92"/>
      <c r="K63" s="92"/>
    </row>
    <row r="64" spans="1:11" ht="21" customHeight="1">
      <c r="A64" s="675" t="s">
        <v>418</v>
      </c>
      <c r="B64" s="684" t="s">
        <v>419</v>
      </c>
      <c r="C64" s="685"/>
      <c r="D64" s="685"/>
      <c r="E64" s="685"/>
      <c r="F64" s="685"/>
      <c r="G64" s="686">
        <v>1.28</v>
      </c>
      <c r="H64" s="687">
        <f>G64*C42</f>
        <v>6619.392</v>
      </c>
      <c r="I64" s="64"/>
      <c r="J64" s="92"/>
      <c r="K64" s="92"/>
    </row>
    <row r="65" spans="1:11" ht="18.75">
      <c r="A65" s="675"/>
      <c r="B65" s="685"/>
      <c r="C65" s="685"/>
      <c r="D65" s="685"/>
      <c r="E65" s="685"/>
      <c r="F65" s="685"/>
      <c r="G65" s="686"/>
      <c r="H65" s="687"/>
      <c r="I65" s="64"/>
      <c r="J65" s="92"/>
      <c r="K65" s="92"/>
    </row>
    <row r="66" spans="1:11" ht="18.75">
      <c r="A66" s="218" t="s">
        <v>420</v>
      </c>
      <c r="B66" s="685" t="s">
        <v>421</v>
      </c>
      <c r="C66" s="685"/>
      <c r="D66" s="685"/>
      <c r="E66" s="685"/>
      <c r="F66" s="685"/>
      <c r="G66" s="76">
        <v>2.54</v>
      </c>
      <c r="H66" s="125">
        <f>ROUND(G66*C42,2)</f>
        <v>13135.36</v>
      </c>
      <c r="I66" s="64"/>
      <c r="J66" s="92"/>
      <c r="K66" s="92"/>
    </row>
    <row r="67" spans="1:11" ht="18.75">
      <c r="A67" s="79" t="s">
        <v>422</v>
      </c>
      <c r="B67" s="688" t="s">
        <v>423</v>
      </c>
      <c r="C67" s="689"/>
      <c r="D67" s="689"/>
      <c r="E67" s="689"/>
      <c r="F67" s="689"/>
      <c r="G67" s="79"/>
      <c r="H67" s="79">
        <f>H68+H69+H70+H71+H72+H73+H74</f>
        <v>52117.81</v>
      </c>
      <c r="I67" s="64"/>
      <c r="J67" s="92"/>
      <c r="K67" s="92"/>
    </row>
    <row r="68" spans="1:11" ht="18.75">
      <c r="A68" s="126"/>
      <c r="B68" s="690" t="s">
        <v>424</v>
      </c>
      <c r="C68" s="683"/>
      <c r="D68" s="683"/>
      <c r="E68" s="683"/>
      <c r="F68" s="683"/>
      <c r="G68" s="127"/>
      <c r="H68" s="127"/>
      <c r="I68" s="64"/>
      <c r="J68" s="92"/>
      <c r="K68" s="92"/>
    </row>
    <row r="69" spans="1:11" ht="43.5" customHeight="1">
      <c r="A69" s="126"/>
      <c r="B69" s="690" t="s">
        <v>442</v>
      </c>
      <c r="C69" s="683"/>
      <c r="D69" s="683"/>
      <c r="E69" s="683"/>
      <c r="F69" s="683"/>
      <c r="G69" s="125"/>
      <c r="H69" s="125"/>
      <c r="I69" s="64"/>
      <c r="J69" s="92"/>
      <c r="K69" s="92"/>
    </row>
    <row r="70" spans="1:11" ht="18.75" customHeight="1">
      <c r="A70" s="126"/>
      <c r="B70" s="691" t="s">
        <v>481</v>
      </c>
      <c r="C70" s="692"/>
      <c r="D70" s="692"/>
      <c r="E70" s="692"/>
      <c r="F70" s="693"/>
      <c r="G70" s="125"/>
      <c r="H70" s="128">
        <v>6550.43</v>
      </c>
      <c r="I70" s="64"/>
      <c r="J70" s="92"/>
      <c r="K70" s="92"/>
    </row>
    <row r="71" spans="1:11" ht="18.75" customHeight="1">
      <c r="A71" s="126"/>
      <c r="B71" s="691" t="s">
        <v>462</v>
      </c>
      <c r="C71" s="692"/>
      <c r="D71" s="692"/>
      <c r="E71" s="692"/>
      <c r="F71" s="693"/>
      <c r="G71" s="125"/>
      <c r="H71" s="128">
        <v>45567.38</v>
      </c>
      <c r="I71" s="186"/>
      <c r="J71" s="92"/>
      <c r="K71" s="92"/>
    </row>
    <row r="72" spans="1:11" ht="18.75" customHeight="1">
      <c r="A72" s="126"/>
      <c r="B72" s="691" t="s">
        <v>435</v>
      </c>
      <c r="C72" s="692"/>
      <c r="D72" s="692"/>
      <c r="E72" s="692"/>
      <c r="F72" s="693"/>
      <c r="G72" s="125"/>
      <c r="H72" s="128"/>
      <c r="I72" s="64"/>
      <c r="J72" s="92"/>
      <c r="K72" s="92"/>
    </row>
    <row r="73" spans="1:11" ht="18.75" customHeight="1">
      <c r="A73" s="126"/>
      <c r="B73" s="691" t="s">
        <v>435</v>
      </c>
      <c r="C73" s="692"/>
      <c r="D73" s="692"/>
      <c r="E73" s="692"/>
      <c r="F73" s="693"/>
      <c r="G73" s="125"/>
      <c r="H73" s="128"/>
      <c r="I73" s="64"/>
      <c r="J73" s="92"/>
      <c r="K73" s="92"/>
    </row>
    <row r="74" spans="1:16" ht="18.75" customHeight="1">
      <c r="A74" s="126"/>
      <c r="B74" s="691" t="s">
        <v>435</v>
      </c>
      <c r="C74" s="692"/>
      <c r="D74" s="692"/>
      <c r="E74" s="692"/>
      <c r="F74" s="693"/>
      <c r="G74" s="125"/>
      <c r="H74" s="128"/>
      <c r="I74" s="64"/>
      <c r="J74" s="92"/>
      <c r="K74" s="92"/>
      <c r="P74" s="60"/>
    </row>
    <row r="75" spans="1:13" ht="23.25">
      <c r="A75" s="126"/>
      <c r="B75" s="129"/>
      <c r="C75" s="130"/>
      <c r="D75" s="130"/>
      <c r="E75" s="130"/>
      <c r="F75" s="130"/>
      <c r="G75" s="131"/>
      <c r="H75" s="64"/>
      <c r="I75" s="64"/>
      <c r="J75" s="92"/>
      <c r="K75" s="92"/>
      <c r="L75" s="187"/>
      <c r="M75" s="188"/>
    </row>
    <row r="76" spans="1:11" ht="18.75">
      <c r="A76" s="126"/>
      <c r="B76" s="129"/>
      <c r="C76" s="130"/>
      <c r="D76" s="130"/>
      <c r="E76" s="130"/>
      <c r="F76" s="130"/>
      <c r="G76" s="131"/>
      <c r="H76" s="64"/>
      <c r="I76" s="64"/>
      <c r="J76" s="92"/>
      <c r="K76" s="92"/>
    </row>
    <row r="77" spans="1:11" ht="18.75">
      <c r="A77" s="126"/>
      <c r="B77" s="129"/>
      <c r="C77" s="130"/>
      <c r="D77" s="130"/>
      <c r="E77" s="130"/>
      <c r="F77" s="130"/>
      <c r="G77" s="131"/>
      <c r="H77" s="64"/>
      <c r="I77" s="64"/>
      <c r="J77" s="92"/>
      <c r="K77" s="92"/>
    </row>
    <row r="78" spans="1:11" ht="18.75">
      <c r="A78" s="126"/>
      <c r="B78" s="129"/>
      <c r="C78" s="130"/>
      <c r="D78" s="130"/>
      <c r="E78" s="130"/>
      <c r="F78" s="130"/>
      <c r="G78" s="694" t="s">
        <v>65</v>
      </c>
      <c r="H78" s="695"/>
      <c r="I78" s="696" t="s">
        <v>406</v>
      </c>
      <c r="J78" s="695"/>
      <c r="K78" s="92"/>
    </row>
    <row r="79" spans="1:25" s="61" customFormat="1" ht="12.75">
      <c r="A79" s="82"/>
      <c r="B79" s="143"/>
      <c r="C79" s="144"/>
      <c r="D79" s="144"/>
      <c r="E79" s="144"/>
      <c r="F79" s="144"/>
      <c r="G79" s="697" t="s">
        <v>53</v>
      </c>
      <c r="H79" s="698"/>
      <c r="I79" s="697" t="s">
        <v>53</v>
      </c>
      <c r="J79" s="698"/>
      <c r="U79" s="199"/>
      <c r="V79" s="199"/>
      <c r="W79" s="199"/>
      <c r="X79" s="199"/>
      <c r="Y79" s="199"/>
    </row>
    <row r="80" spans="1:25" s="60" customFormat="1" ht="18.75">
      <c r="A80" s="126"/>
      <c r="B80" s="702" t="s">
        <v>429</v>
      </c>
      <c r="C80" s="689"/>
      <c r="D80" s="689"/>
      <c r="E80" s="689"/>
      <c r="F80" s="703"/>
      <c r="G80" s="686">
        <f>'06 14 г'!G81:H81</f>
        <v>63472.50199999998</v>
      </c>
      <c r="H80" s="704"/>
      <c r="I80" s="686">
        <f>'06 14 г'!I81:J81</f>
        <v>0</v>
      </c>
      <c r="J80" s="704"/>
      <c r="K80" s="100"/>
      <c r="L80" s="84" t="s">
        <v>430</v>
      </c>
      <c r="M80" s="84" t="s">
        <v>403</v>
      </c>
      <c r="U80" s="84"/>
      <c r="V80" s="84"/>
      <c r="W80" s="84"/>
      <c r="X80" s="84"/>
      <c r="Y80" s="84"/>
    </row>
    <row r="81" spans="1:13" ht="18.75">
      <c r="A81" s="65"/>
      <c r="B81" s="702" t="s">
        <v>431</v>
      </c>
      <c r="C81" s="689"/>
      <c r="D81" s="689"/>
      <c r="E81" s="689"/>
      <c r="F81" s="703"/>
      <c r="G81" s="686">
        <f>G80+I47-H58+J54</f>
        <v>32888.179999999986</v>
      </c>
      <c r="H81" s="704"/>
      <c r="I81" s="705">
        <f>I80+H54-J54</f>
        <v>0</v>
      </c>
      <c r="J81" s="704"/>
      <c r="K81" s="92"/>
      <c r="L81" s="85">
        <f>G81</f>
        <v>32888.179999999986</v>
      </c>
      <c r="M81" s="85">
        <f>I81</f>
        <v>0</v>
      </c>
    </row>
    <row r="82" spans="1:11" ht="18.75">
      <c r="A82" s="64"/>
      <c r="B82" s="64"/>
      <c r="C82" s="64"/>
      <c r="D82" s="64"/>
      <c r="E82" s="64"/>
      <c r="F82" s="64"/>
      <c r="G82" s="132"/>
      <c r="H82" s="132"/>
      <c r="I82" s="64"/>
      <c r="J82" s="92"/>
      <c r="K82" s="92"/>
    </row>
    <row r="83" spans="1:16" ht="18.75">
      <c r="A83" s="64"/>
      <c r="B83" s="92"/>
      <c r="C83" s="92"/>
      <c r="D83" s="92"/>
      <c r="E83" s="92"/>
      <c r="F83" s="92"/>
      <c r="G83" s="133"/>
      <c r="H83" s="134"/>
      <c r="I83" s="64"/>
      <c r="J83" s="92"/>
      <c r="K83" s="92"/>
      <c r="L83" s="60"/>
      <c r="M83" s="60"/>
      <c r="N83" s="60"/>
      <c r="O83" s="60"/>
      <c r="P83" s="60"/>
    </row>
    <row r="84" spans="1:16" ht="18.75">
      <c r="A84" s="64"/>
      <c r="B84" s="92"/>
      <c r="C84" s="92"/>
      <c r="D84" s="92"/>
      <c r="E84" s="92"/>
      <c r="F84" s="92"/>
      <c r="G84" s="64"/>
      <c r="H84" s="132"/>
      <c r="I84" s="64"/>
      <c r="J84" s="92"/>
      <c r="K84" s="92"/>
      <c r="L84" s="709"/>
      <c r="M84" s="710"/>
      <c r="N84" s="710"/>
      <c r="O84" s="710"/>
      <c r="P84" s="710"/>
    </row>
    <row r="85" spans="1:16" ht="9" customHeight="1">
      <c r="A85" s="64"/>
      <c r="B85" s="92"/>
      <c r="C85" s="92"/>
      <c r="D85" s="92"/>
      <c r="E85" s="92"/>
      <c r="F85" s="92"/>
      <c r="G85" s="92"/>
      <c r="H85" s="64"/>
      <c r="I85" s="64"/>
      <c r="J85" s="92"/>
      <c r="K85" s="92"/>
      <c r="L85" s="175"/>
      <c r="M85" s="176"/>
      <c r="N85" s="175"/>
      <c r="O85" s="175"/>
      <c r="P85" s="177"/>
    </row>
    <row r="86" spans="1:16" ht="9" customHeight="1" hidden="1">
      <c r="A86" s="64"/>
      <c r="B86" s="92"/>
      <c r="C86" s="92"/>
      <c r="D86" s="92"/>
      <c r="E86" s="92"/>
      <c r="F86" s="92"/>
      <c r="G86" s="92"/>
      <c r="H86" s="64"/>
      <c r="I86" s="64"/>
      <c r="J86" s="92"/>
      <c r="K86" s="92"/>
      <c r="L86" s="178"/>
      <c r="M86" s="179"/>
      <c r="N86" s="179"/>
      <c r="O86" s="179"/>
      <c r="P86" s="179"/>
    </row>
    <row r="87" spans="1:16" ht="18.75" hidden="1">
      <c r="A87" s="64"/>
      <c r="B87" s="92"/>
      <c r="C87" s="92"/>
      <c r="D87" s="92"/>
      <c r="E87" s="92"/>
      <c r="F87" s="92"/>
      <c r="G87" s="92"/>
      <c r="H87" s="64"/>
      <c r="I87" s="64"/>
      <c r="J87" s="92"/>
      <c r="K87" s="92"/>
      <c r="L87" s="178"/>
      <c r="M87" s="179"/>
      <c r="N87" s="179"/>
      <c r="O87" s="179"/>
      <c r="P87" s="179"/>
    </row>
    <row r="88" spans="1:16" ht="18.75" hidden="1">
      <c r="A88" s="64"/>
      <c r="B88" s="92"/>
      <c r="C88" s="92"/>
      <c r="D88" s="92"/>
      <c r="E88" s="92"/>
      <c r="F88" s="92"/>
      <c r="G88" s="92"/>
      <c r="H88" s="64"/>
      <c r="I88" s="64"/>
      <c r="J88" s="92"/>
      <c r="K88" s="92"/>
      <c r="L88" s="178"/>
      <c r="M88" s="179"/>
      <c r="N88" s="179"/>
      <c r="O88" s="179"/>
      <c r="P88" s="179"/>
    </row>
    <row r="89" spans="1:16" ht="8.25" customHeight="1">
      <c r="A89" s="64"/>
      <c r="B89" s="92"/>
      <c r="C89" s="92"/>
      <c r="D89" s="92"/>
      <c r="E89" s="92"/>
      <c r="F89" s="92"/>
      <c r="G89" s="92"/>
      <c r="H89" s="64"/>
      <c r="I89" s="64"/>
      <c r="J89" s="92"/>
      <c r="K89" s="92"/>
      <c r="L89" s="178"/>
      <c r="M89" s="179"/>
      <c r="N89" s="179"/>
      <c r="O89" s="179"/>
      <c r="P89" s="179"/>
    </row>
    <row r="90" spans="1:16" ht="14.25" customHeight="1" hidden="1">
      <c r="A90" s="64"/>
      <c r="B90" s="92"/>
      <c r="C90" s="92"/>
      <c r="D90" s="92"/>
      <c r="E90" s="92"/>
      <c r="F90" s="92"/>
      <c r="G90" s="92"/>
      <c r="H90" s="64"/>
      <c r="I90" s="64"/>
      <c r="J90" s="92"/>
      <c r="K90" s="92"/>
      <c r="L90" s="178"/>
      <c r="M90" s="179"/>
      <c r="N90" s="179"/>
      <c r="O90" s="179"/>
      <c r="P90" s="179"/>
    </row>
    <row r="91" spans="1:16" ht="18.75" hidden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178"/>
      <c r="M91" s="179"/>
      <c r="N91" s="179"/>
      <c r="O91" s="179"/>
      <c r="P91" s="179"/>
    </row>
    <row r="92" spans="1:16" ht="18.75" hidden="1">
      <c r="A92" s="92"/>
      <c r="B92" s="92"/>
      <c r="C92" s="126"/>
      <c r="D92" s="92"/>
      <c r="E92" s="92"/>
      <c r="F92" s="92"/>
      <c r="G92" s="92"/>
      <c r="H92" s="92"/>
      <c r="I92" s="92"/>
      <c r="J92" s="92"/>
      <c r="K92" s="92"/>
      <c r="L92" s="178"/>
      <c r="M92" s="180"/>
      <c r="N92" s="60"/>
      <c r="O92" s="60"/>
      <c r="P92" s="180"/>
    </row>
    <row r="93" spans="1:16" ht="18.75" hidden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60"/>
      <c r="M93" s="60"/>
      <c r="N93" s="60"/>
      <c r="O93" s="60"/>
      <c r="P93" s="60"/>
    </row>
    <row r="94" spans="1:16" ht="18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60"/>
      <c r="M94" s="60"/>
      <c r="N94" s="60"/>
      <c r="O94" s="60"/>
      <c r="P94" s="60"/>
    </row>
    <row r="95" spans="1:16" ht="18.75">
      <c r="A95" s="58" t="s">
        <v>468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60"/>
      <c r="M95" s="60"/>
      <c r="N95" s="60"/>
      <c r="O95" s="60"/>
      <c r="P95" s="60"/>
    </row>
    <row r="96" spans="1:25" s="92" customFormat="1" ht="18.75">
      <c r="A96" s="58" t="s">
        <v>469</v>
      </c>
      <c r="F96" s="92" t="s">
        <v>73</v>
      </c>
      <c r="K96" s="92" t="s">
        <v>74</v>
      </c>
      <c r="U96" s="200"/>
      <c r="V96" s="200"/>
      <c r="W96" s="200"/>
      <c r="X96" s="200"/>
      <c r="Y96" s="200"/>
    </row>
    <row r="168" ht="15">
      <c r="H168" s="58" t="s">
        <v>433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L84:P84"/>
    <mergeCell ref="B80:F80"/>
    <mergeCell ref="G80:H80"/>
    <mergeCell ref="I80:J80"/>
    <mergeCell ref="B81:F81"/>
    <mergeCell ref="G81:H81"/>
    <mergeCell ref="I81:J81"/>
    <mergeCell ref="B72:F72"/>
    <mergeCell ref="B73:F73"/>
    <mergeCell ref="B74:F74"/>
    <mergeCell ref="G78:H78"/>
    <mergeCell ref="I78:J78"/>
    <mergeCell ref="G79:H79"/>
    <mergeCell ref="I79:J79"/>
    <mergeCell ref="B66:F66"/>
    <mergeCell ref="B67:F67"/>
    <mergeCell ref="B68:F68"/>
    <mergeCell ref="B69:F69"/>
    <mergeCell ref="B70:F70"/>
    <mergeCell ref="B71:F71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50:F50"/>
    <mergeCell ref="B54:E54"/>
    <mergeCell ref="B55:C55"/>
    <mergeCell ref="B58:F58"/>
    <mergeCell ref="B59:F59"/>
    <mergeCell ref="B60:F60"/>
    <mergeCell ref="C14:D15"/>
    <mergeCell ref="A35:K36"/>
    <mergeCell ref="U44:Y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Y168"/>
  <sheetViews>
    <sheetView view="pageBreakPreview" zoomScale="80" zoomScaleSheetLayoutView="80" zoomScalePageLayoutView="0" workbookViewId="0" topLeftCell="A48">
      <selection activeCell="G80" activeCellId="2" sqref="K47 J54 G80:H80"/>
    </sheetView>
  </sheetViews>
  <sheetFormatPr defaultColWidth="9.140625" defaultRowHeight="15" outlineLevelCol="1"/>
  <cols>
    <col min="1" max="1" width="9.8515625" style="264" bestFit="1" customWidth="1"/>
    <col min="2" max="2" width="12.140625" style="230" customWidth="1"/>
    <col min="3" max="3" width="9.57421875" style="230" customWidth="1"/>
    <col min="4" max="4" width="10.57421875" style="230" customWidth="1"/>
    <col min="5" max="5" width="5.57421875" style="230" customWidth="1"/>
    <col min="6" max="7" width="12.140625" style="230" customWidth="1"/>
    <col min="8" max="8" width="13.140625" style="230" customWidth="1"/>
    <col min="9" max="9" width="13.421875" style="230" customWidth="1"/>
    <col min="10" max="10" width="14.00390625" style="230" customWidth="1"/>
    <col min="11" max="11" width="19.00390625" style="230" customWidth="1"/>
    <col min="12" max="12" width="13.421875" style="230" hidden="1" customWidth="1" outlineLevel="1"/>
    <col min="13" max="13" width="19.00390625" style="230" hidden="1" customWidth="1" outlineLevel="1"/>
    <col min="14" max="15" width="7.421875" style="230" hidden="1" customWidth="1" outlineLevel="1"/>
    <col min="16" max="16" width="9.28125" style="230" hidden="1" customWidth="1" outlineLevel="1"/>
    <col min="17" max="17" width="5.00390625" style="230" hidden="1" customWidth="1" outlineLevel="1"/>
    <col min="18" max="18" width="9.140625" style="230" hidden="1" customWidth="1" outlineLevel="1"/>
    <col min="19" max="19" width="9.140625" style="230" customWidth="1" collapsed="1"/>
    <col min="20" max="20" width="6.7109375" style="230" bestFit="1" customWidth="1"/>
    <col min="21" max="21" width="12.7109375" style="231" bestFit="1" customWidth="1"/>
    <col min="22" max="25" width="13.00390625" style="231" bestFit="1" customWidth="1"/>
    <col min="26" max="16384" width="9.140625" style="230" customWidth="1"/>
  </cols>
  <sheetData>
    <row r="1" spans="1:11" ht="12.75" customHeight="1" hidden="1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8.75" hidden="1">
      <c r="A2" s="229"/>
      <c r="B2" s="232" t="s">
        <v>383</v>
      </c>
      <c r="C2" s="232"/>
      <c r="D2" s="232" t="s">
        <v>384</v>
      </c>
      <c r="E2" s="232"/>
      <c r="F2" s="232" t="s">
        <v>0</v>
      </c>
      <c r="G2" s="232"/>
      <c r="H2" s="232"/>
      <c r="I2" s="229"/>
      <c r="J2" s="229"/>
      <c r="K2" s="229"/>
    </row>
    <row r="3" spans="1:11" ht="18.75" hidden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.5" customHeight="1" hidden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8.75" hidden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1" ht="18.75" hidden="1">
      <c r="A6" s="229"/>
      <c r="B6" s="233"/>
      <c r="C6" s="234" t="s">
        <v>1</v>
      </c>
      <c r="D6" s="234" t="s">
        <v>2</v>
      </c>
      <c r="E6" s="234"/>
      <c r="F6" s="234" t="s">
        <v>3</v>
      </c>
      <c r="G6" s="234" t="s">
        <v>4</v>
      </c>
      <c r="H6" s="234" t="s">
        <v>5</v>
      </c>
      <c r="I6" s="234" t="s">
        <v>6</v>
      </c>
      <c r="J6" s="234"/>
      <c r="K6" s="235"/>
    </row>
    <row r="7" spans="1:11" ht="18.75" hidden="1">
      <c r="A7" s="229"/>
      <c r="B7" s="233"/>
      <c r="C7" s="234" t="s">
        <v>7</v>
      </c>
      <c r="D7" s="234"/>
      <c r="E7" s="234"/>
      <c r="F7" s="234"/>
      <c r="G7" s="234" t="s">
        <v>8</v>
      </c>
      <c r="H7" s="234" t="s">
        <v>9</v>
      </c>
      <c r="I7" s="234" t="s">
        <v>10</v>
      </c>
      <c r="J7" s="234"/>
      <c r="K7" s="235"/>
    </row>
    <row r="8" spans="1:11" ht="18.75" hidden="1">
      <c r="A8" s="229"/>
      <c r="B8" s="233" t="s">
        <v>266</v>
      </c>
      <c r="C8" s="236">
        <v>48.28</v>
      </c>
      <c r="D8" s="236">
        <v>0</v>
      </c>
      <c r="E8" s="236"/>
      <c r="F8" s="237"/>
      <c r="G8" s="233"/>
      <c r="H8" s="236">
        <v>0</v>
      </c>
      <c r="I8" s="237">
        <v>48.28</v>
      </c>
      <c r="J8" s="233"/>
      <c r="K8" s="238"/>
    </row>
    <row r="9" spans="1:11" ht="18.75" hidden="1">
      <c r="A9" s="229"/>
      <c r="B9" s="233" t="s">
        <v>12</v>
      </c>
      <c r="C9" s="236">
        <v>4790.06</v>
      </c>
      <c r="D9" s="236">
        <v>3707.55</v>
      </c>
      <c r="E9" s="236"/>
      <c r="F9" s="237">
        <v>2795.32</v>
      </c>
      <c r="G9" s="233"/>
      <c r="H9" s="236">
        <v>2795.32</v>
      </c>
      <c r="I9" s="237">
        <v>5702.29</v>
      </c>
      <c r="J9" s="233"/>
      <c r="K9" s="238"/>
    </row>
    <row r="10" spans="1:11" ht="18.75" hidden="1">
      <c r="A10" s="229"/>
      <c r="B10" s="233" t="s">
        <v>13</v>
      </c>
      <c r="C10" s="233"/>
      <c r="D10" s="236">
        <f>SUM(D8:D9)</f>
        <v>3707.55</v>
      </c>
      <c r="E10" s="236"/>
      <c r="F10" s="233"/>
      <c r="G10" s="233"/>
      <c r="H10" s="236">
        <f>SUM(H8:H9)</f>
        <v>2795.32</v>
      </c>
      <c r="I10" s="233"/>
      <c r="J10" s="233"/>
      <c r="K10" s="238"/>
    </row>
    <row r="11" spans="1:11" ht="18.75" hidden="1">
      <c r="A11" s="229"/>
      <c r="B11" s="229" t="s">
        <v>385</v>
      </c>
      <c r="C11" s="229"/>
      <c r="D11" s="229"/>
      <c r="E11" s="229"/>
      <c r="F11" s="229"/>
      <c r="G11" s="229"/>
      <c r="H11" s="229"/>
      <c r="I11" s="229"/>
      <c r="J11" s="229"/>
      <c r="K11" s="229"/>
    </row>
    <row r="12" spans="1:11" ht="7.5" customHeight="1" hidden="1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</row>
    <row r="13" spans="1:11" ht="8.25" customHeight="1" hidden="1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</row>
    <row r="14" spans="1:17" ht="18.75" hidden="1">
      <c r="A14" s="229"/>
      <c r="B14" s="239" t="s">
        <v>386</v>
      </c>
      <c r="C14" s="746" t="s">
        <v>15</v>
      </c>
      <c r="D14" s="747"/>
      <c r="E14" s="240"/>
      <c r="F14" s="234"/>
      <c r="G14" s="234"/>
      <c r="H14" s="234"/>
      <c r="I14" s="234" t="s">
        <v>21</v>
      </c>
      <c r="J14" s="238"/>
      <c r="K14" s="238"/>
      <c r="L14" s="241"/>
      <c r="M14" s="241"/>
      <c r="N14" s="241"/>
      <c r="O14" s="241"/>
      <c r="P14" s="241"/>
      <c r="Q14" s="241"/>
    </row>
    <row r="15" spans="1:17" ht="14.25" customHeight="1" hidden="1">
      <c r="A15" s="229"/>
      <c r="B15" s="242"/>
      <c r="C15" s="748"/>
      <c r="D15" s="749"/>
      <c r="E15" s="243"/>
      <c r="F15" s="234"/>
      <c r="G15" s="234"/>
      <c r="H15" s="234" t="s">
        <v>311</v>
      </c>
      <c r="I15" s="234"/>
      <c r="J15" s="238"/>
      <c r="K15" s="238"/>
      <c r="L15" s="241"/>
      <c r="M15" s="241"/>
      <c r="N15" s="241"/>
      <c r="O15" s="241"/>
      <c r="P15" s="241"/>
      <c r="Q15" s="241"/>
    </row>
    <row r="16" spans="1:17" ht="3.75" customHeight="1" hidden="1">
      <c r="A16" s="229"/>
      <c r="B16" s="244"/>
      <c r="C16" s="233"/>
      <c r="D16" s="233"/>
      <c r="E16" s="233"/>
      <c r="F16" s="233"/>
      <c r="G16" s="233"/>
      <c r="H16" s="233"/>
      <c r="I16" s="233"/>
      <c r="J16" s="238"/>
      <c r="K16" s="238"/>
      <c r="L16" s="241"/>
      <c r="M16" s="241"/>
      <c r="N16" s="241"/>
      <c r="O16" s="241"/>
      <c r="P16" s="241"/>
      <c r="Q16" s="241"/>
    </row>
    <row r="17" spans="1:17" ht="13.5" customHeight="1" hidden="1">
      <c r="A17" s="229"/>
      <c r="B17" s="233"/>
      <c r="C17" s="233"/>
      <c r="D17" s="233"/>
      <c r="E17" s="233"/>
      <c r="F17" s="233"/>
      <c r="G17" s="233"/>
      <c r="H17" s="233"/>
      <c r="I17" s="233"/>
      <c r="J17" s="238"/>
      <c r="K17" s="238"/>
      <c r="L17" s="241"/>
      <c r="M17" s="241"/>
      <c r="N17" s="241"/>
      <c r="O17" s="241"/>
      <c r="P17" s="241"/>
      <c r="Q17" s="241"/>
    </row>
    <row r="18" spans="1:17" ht="0.75" customHeight="1" hidden="1">
      <c r="A18" s="229"/>
      <c r="B18" s="233"/>
      <c r="C18" s="233"/>
      <c r="D18" s="233"/>
      <c r="E18" s="233"/>
      <c r="F18" s="233"/>
      <c r="G18" s="233"/>
      <c r="H18" s="233"/>
      <c r="I18" s="233"/>
      <c r="J18" s="238"/>
      <c r="K18" s="238"/>
      <c r="L18" s="241"/>
      <c r="M18" s="241"/>
      <c r="N18" s="241"/>
      <c r="O18" s="241"/>
      <c r="P18" s="241"/>
      <c r="Q18" s="241"/>
    </row>
    <row r="19" spans="1:17" ht="14.25" customHeight="1" hidden="1" thickBot="1">
      <c r="A19" s="229"/>
      <c r="B19" s="233"/>
      <c r="C19" s="233"/>
      <c r="D19" s="233"/>
      <c r="E19" s="233"/>
      <c r="F19" s="233"/>
      <c r="G19" s="233"/>
      <c r="H19" s="233"/>
      <c r="I19" s="233"/>
      <c r="J19" s="238"/>
      <c r="K19" s="238"/>
      <c r="L19" s="241"/>
      <c r="M19" s="241"/>
      <c r="N19" s="241"/>
      <c r="O19" s="241"/>
      <c r="P19" s="241"/>
      <c r="Q19" s="241"/>
    </row>
    <row r="20" spans="1:17" ht="0.75" customHeight="1" hidden="1">
      <c r="A20" s="229"/>
      <c r="B20" s="233"/>
      <c r="C20" s="233"/>
      <c r="D20" s="233"/>
      <c r="E20" s="233"/>
      <c r="F20" s="233"/>
      <c r="G20" s="233"/>
      <c r="H20" s="233"/>
      <c r="I20" s="233"/>
      <c r="J20" s="238"/>
      <c r="K20" s="238"/>
      <c r="L20" s="241"/>
      <c r="M20" s="241"/>
      <c r="N20" s="241"/>
      <c r="O20" s="241"/>
      <c r="P20" s="241"/>
      <c r="Q20" s="241"/>
    </row>
    <row r="21" spans="1:17" ht="19.5" hidden="1" thickBot="1">
      <c r="A21" s="229"/>
      <c r="B21" s="233"/>
      <c r="C21" s="233"/>
      <c r="D21" s="233"/>
      <c r="E21" s="233"/>
      <c r="F21" s="233"/>
      <c r="G21" s="245" t="s">
        <v>387</v>
      </c>
      <c r="H21" s="246" t="s">
        <v>310</v>
      </c>
      <c r="I21" s="233"/>
      <c r="J21" s="238"/>
      <c r="K21" s="238"/>
      <c r="L21" s="241"/>
      <c r="M21" s="241"/>
      <c r="N21" s="241"/>
      <c r="O21" s="241"/>
      <c r="P21" s="241"/>
      <c r="Q21" s="241"/>
    </row>
    <row r="22" spans="1:17" ht="18.75" hidden="1">
      <c r="A22" s="229"/>
      <c r="B22" s="247" t="s">
        <v>324</v>
      </c>
      <c r="C22" s="247"/>
      <c r="D22" s="247"/>
      <c r="E22" s="247"/>
      <c r="F22" s="236"/>
      <c r="G22" s="233">
        <v>347.8</v>
      </c>
      <c r="H22" s="233">
        <v>7.55</v>
      </c>
      <c r="I22" s="237">
        <f>G22*H22</f>
        <v>2625.89</v>
      </c>
      <c r="J22" s="238"/>
      <c r="K22" s="238"/>
      <c r="L22" s="241"/>
      <c r="M22" s="241"/>
      <c r="N22" s="241"/>
      <c r="O22" s="241"/>
      <c r="P22" s="241"/>
      <c r="Q22" s="241"/>
    </row>
    <row r="23" spans="1:17" ht="18.75" hidden="1">
      <c r="A23" s="229"/>
      <c r="B23" s="247" t="s">
        <v>303</v>
      </c>
      <c r="C23" s="247"/>
      <c r="D23" s="247"/>
      <c r="E23" s="247"/>
      <c r="F23" s="233"/>
      <c r="G23" s="233"/>
      <c r="H23" s="233"/>
      <c r="I23" s="233"/>
      <c r="J23" s="238"/>
      <c r="K23" s="238"/>
      <c r="L23" s="241"/>
      <c r="M23" s="241"/>
      <c r="N23" s="241"/>
      <c r="O23" s="241"/>
      <c r="P23" s="241"/>
      <c r="Q23" s="241"/>
    </row>
    <row r="24" spans="1:17" ht="2.25" customHeight="1" hidden="1">
      <c r="A24" s="229"/>
      <c r="B24" s="247" t="s">
        <v>304</v>
      </c>
      <c r="C24" s="247" t="s">
        <v>305</v>
      </c>
      <c r="D24" s="247"/>
      <c r="E24" s="247"/>
      <c r="F24" s="233"/>
      <c r="G24" s="233"/>
      <c r="H24" s="233"/>
      <c r="I24" s="233"/>
      <c r="J24" s="238"/>
      <c r="K24" s="238"/>
      <c r="L24" s="241"/>
      <c r="M24" s="241"/>
      <c r="N24" s="241"/>
      <c r="O24" s="241"/>
      <c r="P24" s="241"/>
      <c r="Q24" s="241"/>
    </row>
    <row r="25" spans="1:17" ht="14.25" customHeight="1" hidden="1">
      <c r="A25" s="229"/>
      <c r="B25" s="247" t="s">
        <v>306</v>
      </c>
      <c r="C25" s="247"/>
      <c r="D25" s="247"/>
      <c r="E25" s="247"/>
      <c r="F25" s="233"/>
      <c r="G25" s="233"/>
      <c r="H25" s="233"/>
      <c r="I25" s="233"/>
      <c r="J25" s="238"/>
      <c r="K25" s="238"/>
      <c r="L25" s="241"/>
      <c r="M25" s="241"/>
      <c r="N25" s="241"/>
      <c r="O25" s="241"/>
      <c r="P25" s="241"/>
      <c r="Q25" s="241"/>
    </row>
    <row r="26" spans="1:17" ht="18.75" hidden="1">
      <c r="A26" s="229"/>
      <c r="B26" s="233"/>
      <c r="C26" s="233"/>
      <c r="D26" s="233"/>
      <c r="E26" s="233"/>
      <c r="F26" s="233"/>
      <c r="G26" s="233"/>
      <c r="H26" s="233"/>
      <c r="I26" s="233"/>
      <c r="J26" s="238"/>
      <c r="K26" s="238"/>
      <c r="L26" s="241"/>
      <c r="M26" s="241"/>
      <c r="N26" s="241"/>
      <c r="O26" s="241"/>
      <c r="P26" s="241"/>
      <c r="Q26" s="241"/>
    </row>
    <row r="27" spans="1:17" ht="0.75" customHeight="1" hidden="1">
      <c r="A27" s="229"/>
      <c r="B27" s="233"/>
      <c r="C27" s="233"/>
      <c r="D27" s="233"/>
      <c r="E27" s="233"/>
      <c r="F27" s="233"/>
      <c r="G27" s="233"/>
      <c r="H27" s="233"/>
      <c r="I27" s="233"/>
      <c r="J27" s="238"/>
      <c r="K27" s="238"/>
      <c r="L27" s="241"/>
      <c r="M27" s="241"/>
      <c r="N27" s="241"/>
      <c r="O27" s="241"/>
      <c r="P27" s="241"/>
      <c r="Q27" s="241"/>
    </row>
    <row r="28" spans="1:17" ht="3.75" customHeight="1" hidden="1">
      <c r="A28" s="229"/>
      <c r="B28" s="233"/>
      <c r="C28" s="233"/>
      <c r="D28" s="233"/>
      <c r="E28" s="233"/>
      <c r="F28" s="233"/>
      <c r="G28" s="233"/>
      <c r="H28" s="233"/>
      <c r="I28" s="233"/>
      <c r="J28" s="238"/>
      <c r="K28" s="238"/>
      <c r="L28" s="241"/>
      <c r="M28" s="241"/>
      <c r="N28" s="241"/>
      <c r="O28" s="241"/>
      <c r="P28" s="241"/>
      <c r="Q28" s="241"/>
    </row>
    <row r="29" spans="1:17" ht="18.75" hidden="1">
      <c r="A29" s="229"/>
      <c r="B29" s="233"/>
      <c r="C29" s="233"/>
      <c r="D29" s="233"/>
      <c r="E29" s="233"/>
      <c r="F29" s="233"/>
      <c r="G29" s="233"/>
      <c r="H29" s="233"/>
      <c r="I29" s="233"/>
      <c r="J29" s="238"/>
      <c r="K29" s="238"/>
      <c r="L29" s="241"/>
      <c r="M29" s="241"/>
      <c r="N29" s="241"/>
      <c r="O29" s="241"/>
      <c r="P29" s="241"/>
      <c r="Q29" s="241"/>
    </row>
    <row r="30" spans="1:17" ht="0.75" customHeight="1" hidden="1">
      <c r="A30" s="229"/>
      <c r="B30" s="233"/>
      <c r="C30" s="233"/>
      <c r="D30" s="233"/>
      <c r="E30" s="233"/>
      <c r="F30" s="233"/>
      <c r="G30" s="233"/>
      <c r="H30" s="233"/>
      <c r="I30" s="233"/>
      <c r="J30" s="238"/>
      <c r="K30" s="238"/>
      <c r="L30" s="241"/>
      <c r="M30" s="241"/>
      <c r="N30" s="241"/>
      <c r="O30" s="241"/>
      <c r="P30" s="241"/>
      <c r="Q30" s="241"/>
    </row>
    <row r="31" spans="1:17" ht="18.75" hidden="1">
      <c r="A31" s="229"/>
      <c r="B31" s="233"/>
      <c r="C31" s="233"/>
      <c r="D31" s="233"/>
      <c r="E31" s="233"/>
      <c r="F31" s="233"/>
      <c r="G31" s="233"/>
      <c r="H31" s="233"/>
      <c r="I31" s="233"/>
      <c r="J31" s="238"/>
      <c r="K31" s="238"/>
      <c r="L31" s="241"/>
      <c r="M31" s="241"/>
      <c r="N31" s="241"/>
      <c r="O31" s="241"/>
      <c r="P31" s="241"/>
      <c r="Q31" s="241"/>
    </row>
    <row r="32" spans="1:17" ht="18.75" hidden="1">
      <c r="A32" s="229"/>
      <c r="B32" s="233"/>
      <c r="C32" s="233"/>
      <c r="D32" s="233"/>
      <c r="E32" s="233"/>
      <c r="F32" s="233"/>
      <c r="G32" s="233"/>
      <c r="H32" s="233"/>
      <c r="I32" s="233"/>
      <c r="J32" s="238"/>
      <c r="K32" s="238"/>
      <c r="L32" s="241"/>
      <c r="M32" s="241"/>
      <c r="N32" s="241"/>
      <c r="O32" s="241"/>
      <c r="P32" s="241"/>
      <c r="Q32" s="241"/>
    </row>
    <row r="33" spans="1:17" ht="18.75" hidden="1">
      <c r="A33" s="229"/>
      <c r="B33" s="233"/>
      <c r="C33" s="233"/>
      <c r="D33" s="233"/>
      <c r="E33" s="233"/>
      <c r="F33" s="233"/>
      <c r="G33" s="234"/>
      <c r="H33" s="234"/>
      <c r="I33" s="248"/>
      <c r="J33" s="238"/>
      <c r="K33" s="238"/>
      <c r="L33" s="241"/>
      <c r="M33" s="241"/>
      <c r="N33" s="241"/>
      <c r="O33" s="241"/>
      <c r="P33" s="241"/>
      <c r="Q33" s="241"/>
    </row>
    <row r="34" spans="1:17" ht="18.75" hidden="1">
      <c r="A34" s="229"/>
      <c r="B34" s="233"/>
      <c r="C34" s="233"/>
      <c r="D34" s="233"/>
      <c r="E34" s="233"/>
      <c r="F34" s="233"/>
      <c r="G34" s="233"/>
      <c r="H34" s="233" t="s">
        <v>32</v>
      </c>
      <c r="I34" s="249">
        <f>SUM(I17:I33)</f>
        <v>2625.89</v>
      </c>
      <c r="J34" s="238"/>
      <c r="K34" s="238"/>
      <c r="L34" s="241"/>
      <c r="M34" s="241"/>
      <c r="N34" s="241"/>
      <c r="O34" s="241"/>
      <c r="P34" s="241"/>
      <c r="Q34" s="241"/>
    </row>
    <row r="35" spans="1:11" ht="15">
      <c r="A35" s="750" t="s">
        <v>388</v>
      </c>
      <c r="B35" s="750"/>
      <c r="C35" s="750"/>
      <c r="D35" s="750"/>
      <c r="E35" s="750"/>
      <c r="F35" s="750"/>
      <c r="G35" s="750"/>
      <c r="H35" s="750"/>
      <c r="I35" s="750"/>
      <c r="J35" s="750"/>
      <c r="K35" s="750"/>
    </row>
    <row r="36" spans="1:11" ht="15">
      <c r="A36" s="750"/>
      <c r="B36" s="750"/>
      <c r="C36" s="750"/>
      <c r="D36" s="750"/>
      <c r="E36" s="750"/>
      <c r="F36" s="750"/>
      <c r="G36" s="750"/>
      <c r="H36" s="750"/>
      <c r="I36" s="750"/>
      <c r="J36" s="750"/>
      <c r="K36" s="750"/>
    </row>
    <row r="37" spans="1:11" ht="18.75" hidden="1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</row>
    <row r="38" spans="1:11" ht="18.75" hidden="1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</row>
    <row r="39" spans="1:11" ht="18.75">
      <c r="A39" s="250"/>
      <c r="B39" s="251"/>
      <c r="C39" s="251"/>
      <c r="D39" s="251"/>
      <c r="E39" s="251"/>
      <c r="F39" s="251"/>
      <c r="G39" s="251"/>
      <c r="H39" s="250"/>
      <c r="I39" s="250"/>
      <c r="J39" s="229"/>
      <c r="K39" s="229"/>
    </row>
    <row r="40" spans="1:11" ht="18.75">
      <c r="A40" s="250"/>
      <c r="B40" s="250" t="s">
        <v>389</v>
      </c>
      <c r="C40" s="251"/>
      <c r="D40" s="251"/>
      <c r="E40" s="251"/>
      <c r="F40" s="251"/>
      <c r="G40" s="250"/>
      <c r="H40" s="251"/>
      <c r="I40" s="250"/>
      <c r="J40" s="229"/>
      <c r="K40" s="229"/>
    </row>
    <row r="41" spans="1:11" ht="18.75">
      <c r="A41" s="250"/>
      <c r="B41" s="251" t="s">
        <v>390</v>
      </c>
      <c r="C41" s="250" t="s">
        <v>391</v>
      </c>
      <c r="D41" s="250"/>
      <c r="E41" s="250"/>
      <c r="F41" s="251"/>
      <c r="G41" s="250"/>
      <c r="H41" s="251"/>
      <c r="I41" s="250"/>
      <c r="J41" s="229"/>
      <c r="K41" s="229"/>
    </row>
    <row r="42" spans="1:11" ht="18.75">
      <c r="A42" s="250"/>
      <c r="B42" s="251" t="s">
        <v>392</v>
      </c>
      <c r="C42" s="252">
        <v>5171.4</v>
      </c>
      <c r="D42" s="250" t="s">
        <v>393</v>
      </c>
      <c r="E42" s="250"/>
      <c r="F42" s="251"/>
      <c r="G42" s="250"/>
      <c r="H42" s="251"/>
      <c r="I42" s="250"/>
      <c r="J42" s="229"/>
      <c r="K42" s="229"/>
    </row>
    <row r="43" spans="1:11" ht="18" customHeight="1">
      <c r="A43" s="250"/>
      <c r="B43" s="251" t="s">
        <v>394</v>
      </c>
      <c r="C43" s="253" t="s">
        <v>485</v>
      </c>
      <c r="D43" s="250" t="s">
        <v>444</v>
      </c>
      <c r="E43" s="250"/>
      <c r="F43" s="250"/>
      <c r="G43" s="251"/>
      <c r="H43" s="251"/>
      <c r="I43" s="250"/>
      <c r="J43" s="229"/>
      <c r="K43" s="229"/>
    </row>
    <row r="44" spans="1:25" ht="18" customHeight="1">
      <c r="A44" s="250"/>
      <c r="B44" s="251"/>
      <c r="C44" s="253"/>
      <c r="D44" s="250"/>
      <c r="E44" s="250"/>
      <c r="F44" s="250"/>
      <c r="G44" s="251"/>
      <c r="H44" s="251"/>
      <c r="I44" s="250"/>
      <c r="J44" s="229"/>
      <c r="K44" s="229"/>
      <c r="U44" s="751" t="s">
        <v>406</v>
      </c>
      <c r="V44" s="751"/>
      <c r="W44" s="751"/>
      <c r="X44" s="751"/>
      <c r="Y44" s="751"/>
    </row>
    <row r="45" spans="1:25" ht="60" customHeight="1">
      <c r="A45" s="250"/>
      <c r="B45" s="251"/>
      <c r="C45" s="253"/>
      <c r="D45" s="250"/>
      <c r="E45" s="250"/>
      <c r="F45" s="250"/>
      <c r="G45" s="254" t="s">
        <v>397</v>
      </c>
      <c r="H45" s="255" t="s">
        <v>2</v>
      </c>
      <c r="I45" s="255" t="s">
        <v>3</v>
      </c>
      <c r="J45" s="256" t="s">
        <v>398</v>
      </c>
      <c r="K45" s="257" t="s">
        <v>399</v>
      </c>
      <c r="L45" s="258" t="s">
        <v>400</v>
      </c>
      <c r="T45" s="161" t="s">
        <v>444</v>
      </c>
      <c r="U45" s="215" t="s">
        <v>445</v>
      </c>
      <c r="V45" s="215" t="s">
        <v>446</v>
      </c>
      <c r="W45" s="215" t="s">
        <v>9</v>
      </c>
      <c r="X45" s="215" t="s">
        <v>447</v>
      </c>
      <c r="Y45" s="215" t="s">
        <v>448</v>
      </c>
    </row>
    <row r="46" spans="1:25" s="264" customFormat="1" ht="18.75">
      <c r="A46" s="259"/>
      <c r="B46" s="260"/>
      <c r="C46" s="261"/>
      <c r="D46" s="259"/>
      <c r="E46" s="259"/>
      <c r="F46" s="259"/>
      <c r="G46" s="262" t="s">
        <v>53</v>
      </c>
      <c r="H46" s="262" t="s">
        <v>53</v>
      </c>
      <c r="I46" s="262" t="s">
        <v>53</v>
      </c>
      <c r="J46" s="262" t="s">
        <v>53</v>
      </c>
      <c r="K46" s="262" t="s">
        <v>53</v>
      </c>
      <c r="L46" s="263"/>
      <c r="N46" s="265" t="s">
        <v>402</v>
      </c>
      <c r="O46" s="265" t="s">
        <v>401</v>
      </c>
      <c r="P46" s="265" t="s">
        <v>441</v>
      </c>
      <c r="Q46" s="265" t="s">
        <v>403</v>
      </c>
      <c r="T46" s="163" t="s">
        <v>449</v>
      </c>
      <c r="U46" s="164">
        <v>10206.940000000002</v>
      </c>
      <c r="V46" s="164">
        <v>7421.4</v>
      </c>
      <c r="W46" s="164">
        <v>6202.370000000001</v>
      </c>
      <c r="X46" s="164">
        <v>11425.970000000003</v>
      </c>
      <c r="Y46" s="164">
        <v>7093.22</v>
      </c>
    </row>
    <row r="47" spans="1:25" ht="33" customHeight="1">
      <c r="A47" s="250"/>
      <c r="B47" s="752" t="s">
        <v>404</v>
      </c>
      <c r="C47" s="752"/>
      <c r="D47" s="752"/>
      <c r="E47" s="752"/>
      <c r="F47" s="752"/>
      <c r="G47" s="266">
        <f>G49+G50</f>
        <v>14.11</v>
      </c>
      <c r="H47" s="267">
        <f>H49+H50</f>
        <v>72968.47</v>
      </c>
      <c r="I47" s="267">
        <f>O47+N47</f>
        <v>68063.48</v>
      </c>
      <c r="J47" s="268">
        <f>J50+J49</f>
        <v>158702.222</v>
      </c>
      <c r="K47" s="268">
        <f>I47-J47</f>
        <v>-90638.74200000001</v>
      </c>
      <c r="L47" s="269">
        <f>L49+L50</f>
        <v>4904.990000000009</v>
      </c>
      <c r="N47" s="270">
        <v>68063.48</v>
      </c>
      <c r="O47" s="270">
        <v>0</v>
      </c>
      <c r="P47" s="271">
        <v>7421.6900000000005</v>
      </c>
      <c r="Q47" s="270">
        <v>6964.630000000001</v>
      </c>
      <c r="R47" s="272">
        <v>14992.849999999999</v>
      </c>
      <c r="T47" s="163" t="s">
        <v>450</v>
      </c>
      <c r="U47" s="195">
        <v>11425.970000000003</v>
      </c>
      <c r="V47" s="195">
        <v>7421.4</v>
      </c>
      <c r="W47" s="195">
        <v>6662.48</v>
      </c>
      <c r="X47" s="164">
        <v>12184.890000000003</v>
      </c>
      <c r="Y47" s="196"/>
    </row>
    <row r="48" spans="1:25" ht="18" customHeight="1">
      <c r="A48" s="250"/>
      <c r="B48" s="753" t="s">
        <v>405</v>
      </c>
      <c r="C48" s="754"/>
      <c r="D48" s="754"/>
      <c r="E48" s="754"/>
      <c r="F48" s="755"/>
      <c r="G48" s="273"/>
      <c r="H48" s="274"/>
      <c r="I48" s="274"/>
      <c r="J48" s="233"/>
      <c r="K48" s="233"/>
      <c r="L48" s="275"/>
      <c r="T48" s="163" t="s">
        <v>451</v>
      </c>
      <c r="U48" s="195">
        <v>12184.890000000003</v>
      </c>
      <c r="V48" s="195">
        <v>7421.4</v>
      </c>
      <c r="W48" s="195">
        <v>7098.08</v>
      </c>
      <c r="X48" s="164">
        <v>12508.210000000001</v>
      </c>
      <c r="Y48" s="196"/>
    </row>
    <row r="49" spans="1:25" ht="18" customHeight="1">
      <c r="A49" s="250"/>
      <c r="B49" s="734" t="s">
        <v>12</v>
      </c>
      <c r="C49" s="734"/>
      <c r="D49" s="734"/>
      <c r="E49" s="734"/>
      <c r="F49" s="734"/>
      <c r="G49" s="273">
        <f>G59</f>
        <v>9.47</v>
      </c>
      <c r="H49" s="274">
        <f>ROUND(G49*C42,2)+0.01</f>
        <v>48973.170000000006</v>
      </c>
      <c r="I49" s="274">
        <f>H49</f>
        <v>48973.170000000006</v>
      </c>
      <c r="J49" s="274">
        <f>H59</f>
        <v>48973.172000000006</v>
      </c>
      <c r="K49" s="274">
        <f>I49-J49</f>
        <v>-0.0020000000004074536</v>
      </c>
      <c r="L49" s="275">
        <f>H49-I49</f>
        <v>0</v>
      </c>
      <c r="T49" s="163" t="s">
        <v>452</v>
      </c>
      <c r="U49" s="197">
        <v>12508.210000000001</v>
      </c>
      <c r="V49" s="197">
        <v>7419.759999999999</v>
      </c>
      <c r="W49" s="197">
        <v>6598.68</v>
      </c>
      <c r="X49" s="164">
        <v>13329.29</v>
      </c>
      <c r="Y49" s="198"/>
    </row>
    <row r="50" spans="1:25" ht="18" customHeight="1">
      <c r="A50" s="250"/>
      <c r="B50" s="734" t="s">
        <v>65</v>
      </c>
      <c r="C50" s="734"/>
      <c r="D50" s="734"/>
      <c r="E50" s="734"/>
      <c r="F50" s="734"/>
      <c r="G50" s="273">
        <v>4.64</v>
      </c>
      <c r="H50" s="274">
        <f>ROUND(G50*C42,2)</f>
        <v>23995.3</v>
      </c>
      <c r="I50" s="274">
        <f>I47-I49</f>
        <v>19090.30999999999</v>
      </c>
      <c r="J50" s="274">
        <f>H67</f>
        <v>109729.05</v>
      </c>
      <c r="K50" s="274">
        <f>I50-J50</f>
        <v>-90638.74000000002</v>
      </c>
      <c r="L50" s="275">
        <f>H50-I50</f>
        <v>4904.990000000009</v>
      </c>
      <c r="T50" s="163" t="s">
        <v>453</v>
      </c>
      <c r="U50" s="195">
        <v>13329.29</v>
      </c>
      <c r="V50" s="195">
        <v>7421.7</v>
      </c>
      <c r="W50" s="195">
        <v>7059.630000000001</v>
      </c>
      <c r="X50" s="164">
        <v>13691.36</v>
      </c>
      <c r="Y50" s="196"/>
    </row>
    <row r="51" spans="1:25" ht="18.75">
      <c r="A51" s="250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75">
        <f>G54-H54</f>
        <v>457.0599999999995</v>
      </c>
      <c r="T51" s="163" t="s">
        <v>454</v>
      </c>
      <c r="U51" s="195">
        <v>13691.36</v>
      </c>
      <c r="V51" s="195">
        <v>7421.7</v>
      </c>
      <c r="W51" s="195">
        <v>7295.08</v>
      </c>
      <c r="X51" s="164">
        <v>13817.980000000001</v>
      </c>
      <c r="Y51" s="196"/>
    </row>
    <row r="52" spans="1:25" ht="12" customHeight="1">
      <c r="A52" s="229"/>
      <c r="B52" s="251"/>
      <c r="C52" s="253"/>
      <c r="D52" s="250"/>
      <c r="E52" s="250"/>
      <c r="F52" s="250"/>
      <c r="G52" s="251"/>
      <c r="H52" s="251"/>
      <c r="I52" s="250"/>
      <c r="J52" s="229"/>
      <c r="K52" s="229"/>
      <c r="T52" s="163" t="s">
        <v>455</v>
      </c>
      <c r="U52" s="195">
        <v>13817.980000000001</v>
      </c>
      <c r="V52" s="195">
        <v>7421.71</v>
      </c>
      <c r="W52" s="195">
        <v>6703.9000000000015</v>
      </c>
      <c r="X52" s="164">
        <v>14535.79</v>
      </c>
      <c r="Y52" s="196"/>
    </row>
    <row r="53" spans="1:25" ht="18" customHeight="1">
      <c r="A53" s="229"/>
      <c r="F53" s="276" t="s">
        <v>438</v>
      </c>
      <c r="G53" s="276" t="s">
        <v>2</v>
      </c>
      <c r="H53" s="276" t="s">
        <v>3</v>
      </c>
      <c r="I53" s="276" t="s">
        <v>439</v>
      </c>
      <c r="J53" s="276" t="s">
        <v>482</v>
      </c>
      <c r="K53" s="277"/>
      <c r="T53" s="163" t="s">
        <v>456</v>
      </c>
      <c r="U53" s="195">
        <f>X52</f>
        <v>14535.79</v>
      </c>
      <c r="V53" s="195">
        <f>G54</f>
        <v>7421.6900000000005</v>
      </c>
      <c r="W53" s="195">
        <f>H54</f>
        <v>6964.630000000001</v>
      </c>
      <c r="X53" s="164">
        <f>U53+V53-W53</f>
        <v>14992.850000000002</v>
      </c>
      <c r="Y53" s="196"/>
    </row>
    <row r="54" spans="1:25" s="282" customFormat="1" ht="18" customHeight="1">
      <c r="A54" s="278"/>
      <c r="B54" s="737" t="s">
        <v>437</v>
      </c>
      <c r="C54" s="738"/>
      <c r="D54" s="738"/>
      <c r="E54" s="738"/>
      <c r="F54" s="279">
        <f>'07 14 г'!I54</f>
        <v>14535.79</v>
      </c>
      <c r="G54" s="280">
        <f>P47</f>
        <v>7421.6900000000005</v>
      </c>
      <c r="H54" s="280">
        <f>Q47</f>
        <v>6964.630000000001</v>
      </c>
      <c r="I54" s="280">
        <f>G54+F54-H54</f>
        <v>14992.850000000002</v>
      </c>
      <c r="J54" s="280">
        <f>H54</f>
        <v>6964.630000000001</v>
      </c>
      <c r="K54" s="277"/>
      <c r="L54" s="281">
        <f>H54-J54</f>
        <v>0</v>
      </c>
      <c r="T54" s="163" t="s">
        <v>457</v>
      </c>
      <c r="U54" s="196"/>
      <c r="V54" s="196"/>
      <c r="W54" s="196"/>
      <c r="X54" s="164">
        <f>U54+V54-W54</f>
        <v>0</v>
      </c>
      <c r="Y54" s="196"/>
    </row>
    <row r="55" spans="1:25" ht="18.75">
      <c r="A55" s="229"/>
      <c r="B55" s="739"/>
      <c r="C55" s="739"/>
      <c r="D55" s="274"/>
      <c r="E55" s="274"/>
      <c r="F55" s="250"/>
      <c r="K55" s="229"/>
      <c r="T55" s="163" t="s">
        <v>458</v>
      </c>
      <c r="U55" s="196"/>
      <c r="V55" s="196"/>
      <c r="W55" s="196"/>
      <c r="X55" s="164">
        <f>U55+V55-W55</f>
        <v>0</v>
      </c>
      <c r="Y55" s="196"/>
    </row>
    <row r="56" spans="1:25" ht="18.75">
      <c r="A56" s="250"/>
      <c r="B56" s="283"/>
      <c r="C56" s="284"/>
      <c r="D56" s="285"/>
      <c r="E56" s="285"/>
      <c r="F56" s="285"/>
      <c r="G56" s="286" t="s">
        <v>397</v>
      </c>
      <c r="H56" s="286" t="s">
        <v>407</v>
      </c>
      <c r="I56" s="250"/>
      <c r="J56" s="229"/>
      <c r="K56" s="229"/>
      <c r="T56" s="163" t="s">
        <v>459</v>
      </c>
      <c r="U56" s="196"/>
      <c r="V56" s="196"/>
      <c r="W56" s="196"/>
      <c r="X56" s="164">
        <f>U56+V56-W56</f>
        <v>0</v>
      </c>
      <c r="Y56" s="196"/>
    </row>
    <row r="57" spans="1:25" s="264" customFormat="1" ht="11.25" customHeight="1">
      <c r="A57" s="287"/>
      <c r="B57" s="288"/>
      <c r="C57" s="289"/>
      <c r="D57" s="290"/>
      <c r="E57" s="290"/>
      <c r="F57" s="290"/>
      <c r="G57" s="262" t="s">
        <v>53</v>
      </c>
      <c r="H57" s="262" t="s">
        <v>53</v>
      </c>
      <c r="I57" s="259"/>
      <c r="T57" s="163" t="s">
        <v>460</v>
      </c>
      <c r="U57" s="196"/>
      <c r="V57" s="196"/>
      <c r="W57" s="196"/>
      <c r="X57" s="164">
        <f>U57+V57-W57</f>
        <v>0</v>
      </c>
      <c r="Y57" s="196"/>
    </row>
    <row r="58" spans="1:25" ht="39.75" customHeight="1">
      <c r="A58" s="291" t="s">
        <v>408</v>
      </c>
      <c r="B58" s="740" t="s">
        <v>436</v>
      </c>
      <c r="C58" s="741"/>
      <c r="D58" s="741"/>
      <c r="E58" s="741"/>
      <c r="F58" s="741"/>
      <c r="G58" s="233"/>
      <c r="H58" s="292">
        <f>H59+H67</f>
        <v>158702.222</v>
      </c>
      <c r="I58" s="250"/>
      <c r="J58" s="229"/>
      <c r="K58" s="229"/>
      <c r="T58" s="167" t="s">
        <v>461</v>
      </c>
      <c r="U58" s="168">
        <f>SUM(U46:U57)</f>
        <v>101700.43</v>
      </c>
      <c r="V58" s="168">
        <f>SUM(V46:V57)</f>
        <v>59370.759999999995</v>
      </c>
      <c r="W58" s="168">
        <f>SUM(W46:W57)</f>
        <v>54584.850000000006</v>
      </c>
      <c r="X58" s="168">
        <f>SUM(X46:X57)</f>
        <v>106486.34000000003</v>
      </c>
      <c r="Y58" s="168">
        <f>SUM(Y46:Y57)</f>
        <v>7093.22</v>
      </c>
    </row>
    <row r="59" spans="1:11" ht="18.75">
      <c r="A59" s="293" t="s">
        <v>410</v>
      </c>
      <c r="B59" s="742" t="s">
        <v>411</v>
      </c>
      <c r="C59" s="743"/>
      <c r="D59" s="743"/>
      <c r="E59" s="743"/>
      <c r="F59" s="744"/>
      <c r="G59" s="294">
        <f>G61+G62+G64+G66+G60</f>
        <v>9.47</v>
      </c>
      <c r="H59" s="294">
        <f>H61+H62+H64+H66+H60</f>
        <v>48973.172000000006</v>
      </c>
      <c r="I59" s="250"/>
      <c r="J59" s="229"/>
      <c r="K59" s="295"/>
    </row>
    <row r="60" spans="1:11" ht="18.75">
      <c r="A60" s="296" t="s">
        <v>412</v>
      </c>
      <c r="B60" s="745" t="s">
        <v>413</v>
      </c>
      <c r="C60" s="743"/>
      <c r="D60" s="743"/>
      <c r="E60" s="743"/>
      <c r="F60" s="744"/>
      <c r="G60" s="297">
        <v>1.87</v>
      </c>
      <c r="H60" s="294">
        <f>ROUND(G60*C42,2)</f>
        <v>9670.52</v>
      </c>
      <c r="I60" s="250"/>
      <c r="J60" s="229"/>
      <c r="K60" s="295"/>
    </row>
    <row r="61" spans="1:11" ht="45" customHeight="1">
      <c r="A61" s="296" t="s">
        <v>414</v>
      </c>
      <c r="B61" s="733" t="s">
        <v>415</v>
      </c>
      <c r="C61" s="732"/>
      <c r="D61" s="732"/>
      <c r="E61" s="732"/>
      <c r="F61" s="732"/>
      <c r="G61" s="257">
        <v>2.2</v>
      </c>
      <c r="H61" s="294">
        <f>ROUND(G61*C42,2)+0.01</f>
        <v>11377.09</v>
      </c>
      <c r="I61" s="250"/>
      <c r="J61" s="229"/>
      <c r="K61" s="295"/>
    </row>
    <row r="62" spans="1:11" ht="18.75">
      <c r="A62" s="734" t="s">
        <v>416</v>
      </c>
      <c r="B62" s="735" t="s">
        <v>417</v>
      </c>
      <c r="C62" s="729"/>
      <c r="D62" s="729"/>
      <c r="E62" s="729"/>
      <c r="F62" s="729"/>
      <c r="G62" s="718">
        <v>1.58</v>
      </c>
      <c r="H62" s="736">
        <f>ROUND(G62*C42,2)</f>
        <v>8170.81</v>
      </c>
      <c r="I62" s="250"/>
      <c r="J62" s="229"/>
      <c r="K62" s="229"/>
    </row>
    <row r="63" spans="1:11" ht="18.75" customHeight="1">
      <c r="A63" s="734"/>
      <c r="B63" s="729"/>
      <c r="C63" s="729"/>
      <c r="D63" s="729"/>
      <c r="E63" s="729"/>
      <c r="F63" s="729"/>
      <c r="G63" s="718"/>
      <c r="H63" s="736"/>
      <c r="I63" s="250"/>
      <c r="J63" s="229"/>
      <c r="K63" s="229"/>
    </row>
    <row r="64" spans="1:11" ht="21" customHeight="1">
      <c r="A64" s="734" t="s">
        <v>418</v>
      </c>
      <c r="B64" s="735" t="s">
        <v>419</v>
      </c>
      <c r="C64" s="729"/>
      <c r="D64" s="729"/>
      <c r="E64" s="729"/>
      <c r="F64" s="729"/>
      <c r="G64" s="718">
        <v>1.28</v>
      </c>
      <c r="H64" s="736">
        <f>G64*C42</f>
        <v>6619.392</v>
      </c>
      <c r="I64" s="250"/>
      <c r="J64" s="229"/>
      <c r="K64" s="229"/>
    </row>
    <row r="65" spans="1:11" ht="18.75">
      <c r="A65" s="734"/>
      <c r="B65" s="729"/>
      <c r="C65" s="729"/>
      <c r="D65" s="729"/>
      <c r="E65" s="729"/>
      <c r="F65" s="729"/>
      <c r="G65" s="718"/>
      <c r="H65" s="736"/>
      <c r="I65" s="250"/>
      <c r="J65" s="229"/>
      <c r="K65" s="229"/>
    </row>
    <row r="66" spans="1:11" ht="18.75">
      <c r="A66" s="296" t="s">
        <v>420</v>
      </c>
      <c r="B66" s="729" t="s">
        <v>421</v>
      </c>
      <c r="C66" s="729"/>
      <c r="D66" s="729"/>
      <c r="E66" s="729"/>
      <c r="F66" s="729"/>
      <c r="G66" s="286">
        <v>2.54</v>
      </c>
      <c r="H66" s="300">
        <f>ROUND(G66*C42,2)</f>
        <v>13135.36</v>
      </c>
      <c r="I66" s="250"/>
      <c r="J66" s="229"/>
      <c r="K66" s="229"/>
    </row>
    <row r="67" spans="1:11" ht="18.75">
      <c r="A67" s="292" t="s">
        <v>422</v>
      </c>
      <c r="B67" s="730" t="s">
        <v>423</v>
      </c>
      <c r="C67" s="716"/>
      <c r="D67" s="716"/>
      <c r="E67" s="716"/>
      <c r="F67" s="716"/>
      <c r="G67" s="292"/>
      <c r="H67" s="292">
        <f>H68+H69+H70+H71+H72+H73+H74</f>
        <v>109729.05</v>
      </c>
      <c r="I67" s="250"/>
      <c r="J67" s="229"/>
      <c r="K67" s="229"/>
    </row>
    <row r="68" spans="1:11" ht="18.75">
      <c r="A68" s="301"/>
      <c r="B68" s="731" t="s">
        <v>424</v>
      </c>
      <c r="C68" s="732"/>
      <c r="D68" s="732"/>
      <c r="E68" s="732"/>
      <c r="F68" s="732"/>
      <c r="G68" s="302"/>
      <c r="H68" s="302"/>
      <c r="I68" s="250"/>
      <c r="J68" s="229"/>
      <c r="K68" s="229"/>
    </row>
    <row r="69" spans="1:11" ht="43.5" customHeight="1">
      <c r="A69" s="301"/>
      <c r="B69" s="731" t="s">
        <v>442</v>
      </c>
      <c r="C69" s="732"/>
      <c r="D69" s="732"/>
      <c r="E69" s="732"/>
      <c r="F69" s="732"/>
      <c r="G69" s="300"/>
      <c r="H69" s="300"/>
      <c r="I69" s="250"/>
      <c r="J69" s="229"/>
      <c r="K69" s="229"/>
    </row>
    <row r="70" spans="1:11" ht="18.75" customHeight="1">
      <c r="A70" s="301"/>
      <c r="B70" s="721" t="s">
        <v>486</v>
      </c>
      <c r="C70" s="722"/>
      <c r="D70" s="722"/>
      <c r="E70" s="722"/>
      <c r="F70" s="723"/>
      <c r="G70" s="300"/>
      <c r="H70" s="303">
        <v>592</v>
      </c>
      <c r="I70" s="250"/>
      <c r="J70" s="229"/>
      <c r="K70" s="229"/>
    </row>
    <row r="71" spans="1:11" ht="18.75" customHeight="1">
      <c r="A71" s="301"/>
      <c r="B71" s="721" t="s">
        <v>487</v>
      </c>
      <c r="C71" s="722"/>
      <c r="D71" s="722"/>
      <c r="E71" s="722"/>
      <c r="F71" s="723"/>
      <c r="G71" s="300"/>
      <c r="H71" s="303">
        <v>7501.5</v>
      </c>
      <c r="I71" s="304"/>
      <c r="J71" s="229"/>
      <c r="K71" s="229"/>
    </row>
    <row r="72" spans="1:11" ht="18.75" customHeight="1">
      <c r="A72" s="301"/>
      <c r="B72" s="721" t="s">
        <v>488</v>
      </c>
      <c r="C72" s="722"/>
      <c r="D72" s="722"/>
      <c r="E72" s="722"/>
      <c r="F72" s="723"/>
      <c r="G72" s="300"/>
      <c r="H72" s="303">
        <v>3768.55</v>
      </c>
      <c r="I72" s="250"/>
      <c r="J72" s="229"/>
      <c r="K72" s="229"/>
    </row>
    <row r="73" spans="1:11" ht="18.75" customHeight="1">
      <c r="A73" s="301"/>
      <c r="B73" s="721" t="s">
        <v>489</v>
      </c>
      <c r="C73" s="722"/>
      <c r="D73" s="722"/>
      <c r="E73" s="722"/>
      <c r="F73" s="723"/>
      <c r="G73" s="300"/>
      <c r="H73" s="303">
        <v>8551</v>
      </c>
      <c r="I73" s="250"/>
      <c r="J73" s="229"/>
      <c r="K73" s="229"/>
    </row>
    <row r="74" spans="1:16" ht="18.75" customHeight="1">
      <c r="A74" s="301"/>
      <c r="B74" s="721" t="s">
        <v>490</v>
      </c>
      <c r="C74" s="722"/>
      <c r="D74" s="722"/>
      <c r="E74" s="722"/>
      <c r="F74" s="723"/>
      <c r="G74" s="300"/>
      <c r="H74" s="303">
        <v>89316</v>
      </c>
      <c r="I74" s="250"/>
      <c r="J74" s="229"/>
      <c r="K74" s="229"/>
      <c r="P74" s="241"/>
    </row>
    <row r="75" spans="1:13" ht="23.25">
      <c r="A75" s="301"/>
      <c r="B75" s="305"/>
      <c r="C75" s="306"/>
      <c r="D75" s="306"/>
      <c r="E75" s="306"/>
      <c r="F75" s="306"/>
      <c r="G75" s="307"/>
      <c r="H75" s="250"/>
      <c r="I75" s="250"/>
      <c r="J75" s="229"/>
      <c r="K75" s="229"/>
      <c r="L75" s="308"/>
      <c r="M75" s="309"/>
    </row>
    <row r="76" spans="1:11" ht="18.75">
      <c r="A76" s="301"/>
      <c r="B76" s="310" t="s">
        <v>491</v>
      </c>
      <c r="C76" s="306"/>
      <c r="D76" s="306"/>
      <c r="E76" s="306"/>
      <c r="F76" s="306"/>
      <c r="G76" s="307"/>
      <c r="H76" s="250"/>
      <c r="I76" s="250"/>
      <c r="J76" s="229"/>
      <c r="K76" s="229"/>
    </row>
    <row r="77" spans="1:11" ht="18.75">
      <c r="A77" s="301"/>
      <c r="B77" s="310" t="s">
        <v>492</v>
      </c>
      <c r="C77" s="306"/>
      <c r="D77" s="306"/>
      <c r="E77" s="306"/>
      <c r="F77" s="306"/>
      <c r="G77" s="307"/>
      <c r="H77" s="250"/>
      <c r="I77" s="250"/>
      <c r="J77" s="229"/>
      <c r="K77" s="250"/>
    </row>
    <row r="78" spans="1:11" ht="18.75">
      <c r="A78" s="301"/>
      <c r="B78" s="305"/>
      <c r="C78" s="306"/>
      <c r="D78" s="306"/>
      <c r="E78" s="306"/>
      <c r="F78" s="306"/>
      <c r="G78" s="724" t="s">
        <v>65</v>
      </c>
      <c r="H78" s="725"/>
      <c r="I78" s="726" t="s">
        <v>406</v>
      </c>
      <c r="J78" s="725"/>
      <c r="K78" s="229"/>
    </row>
    <row r="79" spans="1:25" s="264" customFormat="1" ht="12.75">
      <c r="A79" s="311"/>
      <c r="B79" s="312"/>
      <c r="C79" s="313"/>
      <c r="D79" s="313"/>
      <c r="E79" s="313"/>
      <c r="F79" s="313"/>
      <c r="G79" s="727" t="s">
        <v>53</v>
      </c>
      <c r="H79" s="728"/>
      <c r="I79" s="727" t="s">
        <v>53</v>
      </c>
      <c r="J79" s="728"/>
      <c r="U79" s="314"/>
      <c r="V79" s="314"/>
      <c r="W79" s="314"/>
      <c r="X79" s="314"/>
      <c r="Y79" s="314"/>
    </row>
    <row r="80" spans="1:25" s="241" customFormat="1" ht="18.75">
      <c r="A80" s="301"/>
      <c r="B80" s="715" t="s">
        <v>429</v>
      </c>
      <c r="C80" s="716"/>
      <c r="D80" s="716"/>
      <c r="E80" s="716"/>
      <c r="F80" s="717"/>
      <c r="G80" s="718">
        <f>'07 14 г'!G81:H81</f>
        <v>32888.179999999986</v>
      </c>
      <c r="H80" s="719"/>
      <c r="I80" s="718">
        <f>'07 14 г'!I81:J81</f>
        <v>0</v>
      </c>
      <c r="J80" s="719"/>
      <c r="K80" s="238"/>
      <c r="L80" s="315" t="s">
        <v>430</v>
      </c>
      <c r="M80" s="315" t="s">
        <v>403</v>
      </c>
      <c r="U80" s="315"/>
      <c r="V80" s="315"/>
      <c r="W80" s="315"/>
      <c r="X80" s="315"/>
      <c r="Y80" s="315"/>
    </row>
    <row r="81" spans="1:13" ht="18.75">
      <c r="A81" s="251"/>
      <c r="B81" s="715" t="s">
        <v>431</v>
      </c>
      <c r="C81" s="716"/>
      <c r="D81" s="716"/>
      <c r="E81" s="716"/>
      <c r="F81" s="717"/>
      <c r="G81" s="718">
        <f>G80+I47-H58+J54</f>
        <v>-50785.93200000003</v>
      </c>
      <c r="H81" s="719"/>
      <c r="I81" s="720">
        <f>I80+H54-J54</f>
        <v>0</v>
      </c>
      <c r="J81" s="719"/>
      <c r="K81" s="229"/>
      <c r="L81" s="316">
        <f>G81</f>
        <v>-50785.93200000003</v>
      </c>
      <c r="M81" s="316">
        <f>I81</f>
        <v>0</v>
      </c>
    </row>
    <row r="82" spans="1:11" ht="18.75">
      <c r="A82" s="250"/>
      <c r="B82" s="250"/>
      <c r="C82" s="250"/>
      <c r="D82" s="250"/>
      <c r="E82" s="250"/>
      <c r="F82" s="250"/>
      <c r="G82" s="317"/>
      <c r="H82" s="317"/>
      <c r="I82" s="250"/>
      <c r="J82" s="229"/>
      <c r="K82" s="229"/>
    </row>
    <row r="83" spans="1:16" ht="18.75">
      <c r="A83" s="250"/>
      <c r="B83" s="229"/>
      <c r="C83" s="229"/>
      <c r="D83" s="229"/>
      <c r="E83" s="229"/>
      <c r="F83" s="229"/>
      <c r="G83" s="318"/>
      <c r="H83" s="319"/>
      <c r="I83" s="250"/>
      <c r="J83" s="229"/>
      <c r="K83" s="229"/>
      <c r="L83" s="241"/>
      <c r="M83" s="241"/>
      <c r="N83" s="241"/>
      <c r="O83" s="241"/>
      <c r="P83" s="241"/>
    </row>
    <row r="84" spans="1:16" ht="18.75">
      <c r="A84" s="250"/>
      <c r="B84" s="229"/>
      <c r="C84" s="229"/>
      <c r="D84" s="229"/>
      <c r="E84" s="229"/>
      <c r="F84" s="229"/>
      <c r="G84" s="250"/>
      <c r="H84" s="317"/>
      <c r="I84" s="250"/>
      <c r="J84" s="229"/>
      <c r="K84" s="229"/>
      <c r="L84" s="713"/>
      <c r="M84" s="714"/>
      <c r="N84" s="714"/>
      <c r="O84" s="714"/>
      <c r="P84" s="714"/>
    </row>
    <row r="85" spans="1:16" ht="9" customHeight="1">
      <c r="A85" s="250"/>
      <c r="B85" s="229"/>
      <c r="C85" s="229"/>
      <c r="D85" s="229"/>
      <c r="E85" s="229"/>
      <c r="F85" s="229"/>
      <c r="G85" s="229"/>
      <c r="H85" s="250"/>
      <c r="I85" s="250"/>
      <c r="J85" s="229"/>
      <c r="K85" s="229"/>
      <c r="L85" s="320"/>
      <c r="M85" s="321"/>
      <c r="N85" s="320"/>
      <c r="O85" s="320"/>
      <c r="P85" s="322"/>
    </row>
    <row r="86" spans="1:16" ht="9" customHeight="1" hidden="1">
      <c r="A86" s="250"/>
      <c r="B86" s="229"/>
      <c r="C86" s="229"/>
      <c r="D86" s="229"/>
      <c r="E86" s="229"/>
      <c r="F86" s="229"/>
      <c r="G86" s="229"/>
      <c r="H86" s="250"/>
      <c r="I86" s="250"/>
      <c r="J86" s="229"/>
      <c r="K86" s="229"/>
      <c r="L86" s="323"/>
      <c r="M86" s="324"/>
      <c r="N86" s="324"/>
      <c r="O86" s="324"/>
      <c r="P86" s="324"/>
    </row>
    <row r="87" spans="1:16" ht="18.75" hidden="1">
      <c r="A87" s="250"/>
      <c r="B87" s="229"/>
      <c r="C87" s="229"/>
      <c r="D87" s="229"/>
      <c r="E87" s="229"/>
      <c r="F87" s="229"/>
      <c r="G87" s="229"/>
      <c r="H87" s="250"/>
      <c r="I87" s="250"/>
      <c r="J87" s="229"/>
      <c r="K87" s="229"/>
      <c r="L87" s="323"/>
      <c r="M87" s="324"/>
      <c r="N87" s="324"/>
      <c r="O87" s="324"/>
      <c r="P87" s="324"/>
    </row>
    <row r="88" spans="1:16" ht="18.75" hidden="1">
      <c r="A88" s="250"/>
      <c r="B88" s="229"/>
      <c r="C88" s="229"/>
      <c r="D88" s="229"/>
      <c r="E88" s="229"/>
      <c r="F88" s="229"/>
      <c r="G88" s="229"/>
      <c r="H88" s="250"/>
      <c r="I88" s="250"/>
      <c r="J88" s="229"/>
      <c r="K88" s="229"/>
      <c r="L88" s="323"/>
      <c r="M88" s="324"/>
      <c r="N88" s="324"/>
      <c r="O88" s="324"/>
      <c r="P88" s="324"/>
    </row>
    <row r="89" spans="1:16" ht="8.25" customHeight="1">
      <c r="A89" s="250"/>
      <c r="B89" s="229"/>
      <c r="C89" s="229"/>
      <c r="D89" s="229"/>
      <c r="E89" s="229"/>
      <c r="F89" s="229"/>
      <c r="G89" s="229"/>
      <c r="H89" s="250"/>
      <c r="I89" s="250"/>
      <c r="J89" s="229"/>
      <c r="K89" s="229"/>
      <c r="L89" s="323"/>
      <c r="M89" s="324"/>
      <c r="N89" s="324"/>
      <c r="O89" s="324"/>
      <c r="P89" s="324"/>
    </row>
    <row r="90" spans="1:16" ht="14.25" customHeight="1" hidden="1">
      <c r="A90" s="250"/>
      <c r="B90" s="229"/>
      <c r="C90" s="229"/>
      <c r="D90" s="229"/>
      <c r="E90" s="229"/>
      <c r="F90" s="229"/>
      <c r="G90" s="229"/>
      <c r="H90" s="250"/>
      <c r="I90" s="250"/>
      <c r="J90" s="229"/>
      <c r="K90" s="229"/>
      <c r="L90" s="323"/>
      <c r="M90" s="324"/>
      <c r="N90" s="324"/>
      <c r="O90" s="324"/>
      <c r="P90" s="324"/>
    </row>
    <row r="91" spans="1:16" ht="18.75" hidden="1">
      <c r="A91" s="229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323"/>
      <c r="M91" s="324"/>
      <c r="N91" s="324"/>
      <c r="O91" s="324"/>
      <c r="P91" s="324"/>
    </row>
    <row r="92" spans="1:16" ht="18.75" hidden="1">
      <c r="A92" s="229"/>
      <c r="B92" s="229"/>
      <c r="C92" s="301"/>
      <c r="D92" s="229"/>
      <c r="E92" s="229"/>
      <c r="F92" s="229"/>
      <c r="G92" s="229"/>
      <c r="H92" s="229"/>
      <c r="I92" s="229"/>
      <c r="J92" s="229"/>
      <c r="K92" s="229"/>
      <c r="L92" s="323"/>
      <c r="M92" s="325"/>
      <c r="N92" s="241"/>
      <c r="O92" s="241"/>
      <c r="P92" s="325"/>
    </row>
    <row r="93" spans="1:16" ht="18.75" hidden="1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41"/>
      <c r="M93" s="241"/>
      <c r="N93" s="241"/>
      <c r="O93" s="241"/>
      <c r="P93" s="241"/>
    </row>
    <row r="94" spans="1:16" ht="18.75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41"/>
      <c r="M94" s="241"/>
      <c r="N94" s="241"/>
      <c r="O94" s="241"/>
      <c r="P94" s="241"/>
    </row>
    <row r="95" spans="1:16" ht="18.75">
      <c r="A95" s="230" t="s">
        <v>468</v>
      </c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41"/>
      <c r="M95" s="241"/>
      <c r="N95" s="241"/>
      <c r="O95" s="241"/>
      <c r="P95" s="241"/>
    </row>
    <row r="96" spans="1:25" s="229" customFormat="1" ht="18.75">
      <c r="A96" s="230" t="s">
        <v>469</v>
      </c>
      <c r="F96" s="229" t="s">
        <v>73</v>
      </c>
      <c r="K96" s="229" t="s">
        <v>74</v>
      </c>
      <c r="U96" s="326"/>
      <c r="V96" s="326"/>
      <c r="W96" s="326"/>
      <c r="X96" s="326"/>
      <c r="Y96" s="326"/>
    </row>
    <row r="168" ht="15">
      <c r="H168" s="230" t="s">
        <v>433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C14:D15"/>
    <mergeCell ref="A35:K36"/>
    <mergeCell ref="U44:Y44"/>
    <mergeCell ref="B47:F47"/>
    <mergeCell ref="B48:F48"/>
    <mergeCell ref="B49:F49"/>
    <mergeCell ref="B50:F50"/>
    <mergeCell ref="B54:E54"/>
    <mergeCell ref="B55:C55"/>
    <mergeCell ref="B58:F58"/>
    <mergeCell ref="B59:F59"/>
    <mergeCell ref="B60:F60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G78:H78"/>
    <mergeCell ref="I78:J78"/>
    <mergeCell ref="G79:H79"/>
    <mergeCell ref="I79:J79"/>
    <mergeCell ref="L84:P84"/>
    <mergeCell ref="B80:F80"/>
    <mergeCell ref="G80:H80"/>
    <mergeCell ref="I80:J80"/>
    <mergeCell ref="B81:F81"/>
    <mergeCell ref="G81:H81"/>
    <mergeCell ref="I81:J8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1:Z168"/>
  <sheetViews>
    <sheetView view="pageBreakPreview" zoomScale="80" zoomScaleSheetLayoutView="80" zoomScalePageLayoutView="0" workbookViewId="0" topLeftCell="A58">
      <selection activeCell="G80" activeCellId="2" sqref="K47 J54 G80:H80"/>
    </sheetView>
  </sheetViews>
  <sheetFormatPr defaultColWidth="9.140625" defaultRowHeight="15" outlineLevelCol="1"/>
  <cols>
    <col min="1" max="1" width="9.8515625" style="264" bestFit="1" customWidth="1"/>
    <col min="2" max="2" width="12.140625" style="230" customWidth="1"/>
    <col min="3" max="4" width="10.57421875" style="230" customWidth="1"/>
    <col min="5" max="5" width="5.57421875" style="230" customWidth="1"/>
    <col min="6" max="7" width="12.140625" style="230" customWidth="1"/>
    <col min="8" max="8" width="13.140625" style="230" customWidth="1"/>
    <col min="9" max="9" width="13.421875" style="230" customWidth="1"/>
    <col min="10" max="10" width="14.00390625" style="230" customWidth="1"/>
    <col min="11" max="11" width="19.00390625" style="230" customWidth="1"/>
    <col min="12" max="12" width="13.421875" style="230" hidden="1" customWidth="1" outlineLevel="1"/>
    <col min="13" max="13" width="19.00390625" style="230" hidden="1" customWidth="1" outlineLevel="1"/>
    <col min="14" max="15" width="7.421875" style="230" hidden="1" customWidth="1" outlineLevel="1"/>
    <col min="16" max="16" width="9.28125" style="230" hidden="1" customWidth="1" outlineLevel="1"/>
    <col min="17" max="17" width="5.00390625" style="230" hidden="1" customWidth="1" outlineLevel="1"/>
    <col min="18" max="19" width="9.140625" style="230" hidden="1" customWidth="1" outlineLevel="1"/>
    <col min="20" max="20" width="9.140625" style="230" customWidth="1" collapsed="1"/>
    <col min="21" max="21" width="6.7109375" style="230" bestFit="1" customWidth="1"/>
    <col min="22" max="22" width="12.7109375" style="231" bestFit="1" customWidth="1"/>
    <col min="23" max="26" width="13.00390625" style="231" bestFit="1" customWidth="1"/>
    <col min="27" max="16384" width="9.140625" style="230" customWidth="1"/>
  </cols>
  <sheetData>
    <row r="1" spans="1:11" ht="12.75" customHeight="1" hidden="1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8.75" hidden="1">
      <c r="A2" s="229"/>
      <c r="B2" s="232" t="s">
        <v>383</v>
      </c>
      <c r="C2" s="232"/>
      <c r="D2" s="232" t="s">
        <v>384</v>
      </c>
      <c r="E2" s="232"/>
      <c r="F2" s="232" t="s">
        <v>0</v>
      </c>
      <c r="G2" s="232"/>
      <c r="H2" s="232"/>
      <c r="I2" s="229"/>
      <c r="J2" s="229"/>
      <c r="K2" s="229"/>
    </row>
    <row r="3" spans="1:11" ht="18.75" hidden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.5" customHeight="1" hidden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8.75" hidden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1" ht="18.75" hidden="1">
      <c r="A6" s="229"/>
      <c r="B6" s="233"/>
      <c r="C6" s="234" t="s">
        <v>1</v>
      </c>
      <c r="D6" s="234" t="s">
        <v>2</v>
      </c>
      <c r="E6" s="234"/>
      <c r="F6" s="234" t="s">
        <v>3</v>
      </c>
      <c r="G6" s="234" t="s">
        <v>4</v>
      </c>
      <c r="H6" s="234" t="s">
        <v>5</v>
      </c>
      <c r="I6" s="234" t="s">
        <v>6</v>
      </c>
      <c r="J6" s="234"/>
      <c r="K6" s="235"/>
    </row>
    <row r="7" spans="1:11" ht="18.75" hidden="1">
      <c r="A7" s="229"/>
      <c r="B7" s="233"/>
      <c r="C7" s="234" t="s">
        <v>7</v>
      </c>
      <c r="D7" s="234"/>
      <c r="E7" s="234"/>
      <c r="F7" s="234"/>
      <c r="G7" s="234" t="s">
        <v>8</v>
      </c>
      <c r="H7" s="234" t="s">
        <v>9</v>
      </c>
      <c r="I7" s="234" t="s">
        <v>10</v>
      </c>
      <c r="J7" s="234"/>
      <c r="K7" s="235"/>
    </row>
    <row r="8" spans="1:11" ht="18.75" hidden="1">
      <c r="A8" s="229"/>
      <c r="B8" s="233" t="s">
        <v>266</v>
      </c>
      <c r="C8" s="236">
        <v>48.28</v>
      </c>
      <c r="D8" s="236">
        <v>0</v>
      </c>
      <c r="E8" s="236"/>
      <c r="F8" s="237"/>
      <c r="G8" s="233"/>
      <c r="H8" s="236">
        <v>0</v>
      </c>
      <c r="I8" s="237">
        <v>48.28</v>
      </c>
      <c r="J8" s="233"/>
      <c r="K8" s="238"/>
    </row>
    <row r="9" spans="1:11" ht="18.75" hidden="1">
      <c r="A9" s="229"/>
      <c r="B9" s="233" t="s">
        <v>12</v>
      </c>
      <c r="C9" s="236">
        <v>4790.06</v>
      </c>
      <c r="D9" s="236">
        <v>3707.55</v>
      </c>
      <c r="E9" s="236"/>
      <c r="F9" s="237">
        <v>2795.32</v>
      </c>
      <c r="G9" s="233"/>
      <c r="H9" s="236">
        <v>2795.32</v>
      </c>
      <c r="I9" s="237">
        <v>5702.29</v>
      </c>
      <c r="J9" s="233"/>
      <c r="K9" s="238"/>
    </row>
    <row r="10" spans="1:11" ht="18.75" hidden="1">
      <c r="A10" s="229"/>
      <c r="B10" s="233" t="s">
        <v>13</v>
      </c>
      <c r="C10" s="233"/>
      <c r="D10" s="236">
        <f>SUM(D8:D9)</f>
        <v>3707.55</v>
      </c>
      <c r="E10" s="236"/>
      <c r="F10" s="233"/>
      <c r="G10" s="233"/>
      <c r="H10" s="236">
        <f>SUM(H8:H9)</f>
        <v>2795.32</v>
      </c>
      <c r="I10" s="233"/>
      <c r="J10" s="233"/>
      <c r="K10" s="238"/>
    </row>
    <row r="11" spans="1:11" ht="18.75" hidden="1">
      <c r="A11" s="229"/>
      <c r="B11" s="229" t="s">
        <v>385</v>
      </c>
      <c r="C11" s="229"/>
      <c r="D11" s="229"/>
      <c r="E11" s="229"/>
      <c r="F11" s="229"/>
      <c r="G11" s="229"/>
      <c r="H11" s="229"/>
      <c r="I11" s="229"/>
      <c r="J11" s="229"/>
      <c r="K11" s="229"/>
    </row>
    <row r="12" spans="1:11" ht="7.5" customHeight="1" hidden="1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</row>
    <row r="13" spans="1:11" ht="8.25" customHeight="1" hidden="1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</row>
    <row r="14" spans="1:17" ht="18.75" hidden="1">
      <c r="A14" s="229"/>
      <c r="B14" s="239" t="s">
        <v>386</v>
      </c>
      <c r="C14" s="746" t="s">
        <v>15</v>
      </c>
      <c r="D14" s="747"/>
      <c r="E14" s="240"/>
      <c r="F14" s="234"/>
      <c r="G14" s="234"/>
      <c r="H14" s="234"/>
      <c r="I14" s="234" t="s">
        <v>21</v>
      </c>
      <c r="J14" s="238"/>
      <c r="K14" s="238"/>
      <c r="L14" s="241"/>
      <c r="M14" s="241"/>
      <c r="N14" s="241"/>
      <c r="O14" s="241"/>
      <c r="P14" s="241"/>
      <c r="Q14" s="241"/>
    </row>
    <row r="15" spans="1:17" ht="14.25" customHeight="1" hidden="1">
      <c r="A15" s="229"/>
      <c r="B15" s="242"/>
      <c r="C15" s="748"/>
      <c r="D15" s="749"/>
      <c r="E15" s="243"/>
      <c r="F15" s="234"/>
      <c r="G15" s="234"/>
      <c r="H15" s="234" t="s">
        <v>311</v>
      </c>
      <c r="I15" s="234"/>
      <c r="J15" s="238"/>
      <c r="K15" s="238"/>
      <c r="L15" s="241"/>
      <c r="M15" s="241"/>
      <c r="N15" s="241"/>
      <c r="O15" s="241"/>
      <c r="P15" s="241"/>
      <c r="Q15" s="241"/>
    </row>
    <row r="16" spans="1:17" ht="3.75" customHeight="1" hidden="1">
      <c r="A16" s="229"/>
      <c r="B16" s="244"/>
      <c r="C16" s="233"/>
      <c r="D16" s="233"/>
      <c r="E16" s="233"/>
      <c r="F16" s="233"/>
      <c r="G16" s="233"/>
      <c r="H16" s="233"/>
      <c r="I16" s="233"/>
      <c r="J16" s="238"/>
      <c r="K16" s="238"/>
      <c r="L16" s="241"/>
      <c r="M16" s="241"/>
      <c r="N16" s="241"/>
      <c r="O16" s="241"/>
      <c r="P16" s="241"/>
      <c r="Q16" s="241"/>
    </row>
    <row r="17" spans="1:17" ht="13.5" customHeight="1" hidden="1">
      <c r="A17" s="229"/>
      <c r="B17" s="233"/>
      <c r="C17" s="233"/>
      <c r="D17" s="233"/>
      <c r="E17" s="233"/>
      <c r="F17" s="233"/>
      <c r="G17" s="233"/>
      <c r="H17" s="233"/>
      <c r="I17" s="233"/>
      <c r="J17" s="238"/>
      <c r="K17" s="238"/>
      <c r="L17" s="241"/>
      <c r="M17" s="241"/>
      <c r="N17" s="241"/>
      <c r="O17" s="241"/>
      <c r="P17" s="241"/>
      <c r="Q17" s="241"/>
    </row>
    <row r="18" spans="1:17" ht="0.75" customHeight="1" hidden="1">
      <c r="A18" s="229"/>
      <c r="B18" s="233"/>
      <c r="C18" s="233"/>
      <c r="D18" s="233"/>
      <c r="E18" s="233"/>
      <c r="F18" s="233"/>
      <c r="G18" s="233"/>
      <c r="H18" s="233"/>
      <c r="I18" s="233"/>
      <c r="J18" s="238"/>
      <c r="K18" s="238"/>
      <c r="L18" s="241"/>
      <c r="M18" s="241"/>
      <c r="N18" s="241"/>
      <c r="O18" s="241"/>
      <c r="P18" s="241"/>
      <c r="Q18" s="241"/>
    </row>
    <row r="19" spans="1:17" ht="14.25" customHeight="1" hidden="1" thickBot="1">
      <c r="A19" s="229"/>
      <c r="B19" s="233"/>
      <c r="C19" s="233"/>
      <c r="D19" s="233"/>
      <c r="E19" s="233"/>
      <c r="F19" s="233"/>
      <c r="G19" s="233"/>
      <c r="H19" s="233"/>
      <c r="I19" s="233"/>
      <c r="J19" s="238"/>
      <c r="K19" s="238"/>
      <c r="L19" s="241"/>
      <c r="M19" s="241"/>
      <c r="N19" s="241"/>
      <c r="O19" s="241"/>
      <c r="P19" s="241"/>
      <c r="Q19" s="241"/>
    </row>
    <row r="20" spans="1:17" ht="0.75" customHeight="1" hidden="1">
      <c r="A20" s="229"/>
      <c r="B20" s="233"/>
      <c r="C20" s="233"/>
      <c r="D20" s="233"/>
      <c r="E20" s="233"/>
      <c r="F20" s="233"/>
      <c r="G20" s="233"/>
      <c r="H20" s="233"/>
      <c r="I20" s="233"/>
      <c r="J20" s="238"/>
      <c r="K20" s="238"/>
      <c r="L20" s="241"/>
      <c r="M20" s="241"/>
      <c r="N20" s="241"/>
      <c r="O20" s="241"/>
      <c r="P20" s="241"/>
      <c r="Q20" s="241"/>
    </row>
    <row r="21" spans="1:17" ht="19.5" hidden="1" thickBot="1">
      <c r="A21" s="229"/>
      <c r="B21" s="233"/>
      <c r="C21" s="233"/>
      <c r="D21" s="233"/>
      <c r="E21" s="233"/>
      <c r="F21" s="233"/>
      <c r="G21" s="245" t="s">
        <v>387</v>
      </c>
      <c r="H21" s="246" t="s">
        <v>310</v>
      </c>
      <c r="I21" s="233"/>
      <c r="J21" s="238"/>
      <c r="K21" s="238"/>
      <c r="L21" s="241"/>
      <c r="M21" s="241"/>
      <c r="N21" s="241"/>
      <c r="O21" s="241"/>
      <c r="P21" s="241"/>
      <c r="Q21" s="241"/>
    </row>
    <row r="22" spans="1:17" ht="18.75" hidden="1">
      <c r="A22" s="229"/>
      <c r="B22" s="247" t="s">
        <v>324</v>
      </c>
      <c r="C22" s="247"/>
      <c r="D22" s="247"/>
      <c r="E22" s="247"/>
      <c r="F22" s="236"/>
      <c r="G22" s="233">
        <v>347.8</v>
      </c>
      <c r="H22" s="233">
        <v>7.55</v>
      </c>
      <c r="I22" s="237">
        <f>G22*H22</f>
        <v>2625.89</v>
      </c>
      <c r="J22" s="238"/>
      <c r="K22" s="238"/>
      <c r="L22" s="241"/>
      <c r="M22" s="241"/>
      <c r="N22" s="241"/>
      <c r="O22" s="241"/>
      <c r="P22" s="241"/>
      <c r="Q22" s="241"/>
    </row>
    <row r="23" spans="1:17" ht="18.75" hidden="1">
      <c r="A23" s="229"/>
      <c r="B23" s="247" t="s">
        <v>303</v>
      </c>
      <c r="C23" s="247"/>
      <c r="D23" s="247"/>
      <c r="E23" s="247"/>
      <c r="F23" s="233"/>
      <c r="G23" s="233"/>
      <c r="H23" s="233"/>
      <c r="I23" s="233"/>
      <c r="J23" s="238"/>
      <c r="K23" s="238"/>
      <c r="L23" s="241"/>
      <c r="M23" s="241"/>
      <c r="N23" s="241"/>
      <c r="O23" s="241"/>
      <c r="P23" s="241"/>
      <c r="Q23" s="241"/>
    </row>
    <row r="24" spans="1:17" ht="2.25" customHeight="1" hidden="1">
      <c r="A24" s="229"/>
      <c r="B24" s="247" t="s">
        <v>304</v>
      </c>
      <c r="C24" s="247" t="s">
        <v>305</v>
      </c>
      <c r="D24" s="247"/>
      <c r="E24" s="247"/>
      <c r="F24" s="233"/>
      <c r="G24" s="233"/>
      <c r="H24" s="233"/>
      <c r="I24" s="233"/>
      <c r="J24" s="238"/>
      <c r="K24" s="238"/>
      <c r="L24" s="241"/>
      <c r="M24" s="241"/>
      <c r="N24" s="241"/>
      <c r="O24" s="241"/>
      <c r="P24" s="241"/>
      <c r="Q24" s="241"/>
    </row>
    <row r="25" spans="1:17" ht="14.25" customHeight="1" hidden="1">
      <c r="A25" s="229"/>
      <c r="B25" s="247" t="s">
        <v>306</v>
      </c>
      <c r="C25" s="247"/>
      <c r="D25" s="247"/>
      <c r="E25" s="247"/>
      <c r="F25" s="233"/>
      <c r="G25" s="233"/>
      <c r="H25" s="233"/>
      <c r="I25" s="233"/>
      <c r="J25" s="238"/>
      <c r="K25" s="238"/>
      <c r="L25" s="241"/>
      <c r="M25" s="241"/>
      <c r="N25" s="241"/>
      <c r="O25" s="241"/>
      <c r="P25" s="241"/>
      <c r="Q25" s="241"/>
    </row>
    <row r="26" spans="1:17" ht="18.75" hidden="1">
      <c r="A26" s="229"/>
      <c r="B26" s="233"/>
      <c r="C26" s="233"/>
      <c r="D26" s="233"/>
      <c r="E26" s="233"/>
      <c r="F26" s="233"/>
      <c r="G26" s="233"/>
      <c r="H26" s="233"/>
      <c r="I26" s="233"/>
      <c r="J26" s="238"/>
      <c r="K26" s="238"/>
      <c r="L26" s="241"/>
      <c r="M26" s="241"/>
      <c r="N26" s="241"/>
      <c r="O26" s="241"/>
      <c r="P26" s="241"/>
      <c r="Q26" s="241"/>
    </row>
    <row r="27" spans="1:17" ht="0.75" customHeight="1" hidden="1">
      <c r="A27" s="229"/>
      <c r="B27" s="233"/>
      <c r="C27" s="233"/>
      <c r="D27" s="233"/>
      <c r="E27" s="233"/>
      <c r="F27" s="233"/>
      <c r="G27" s="233"/>
      <c r="H27" s="233"/>
      <c r="I27" s="233"/>
      <c r="J27" s="238"/>
      <c r="K27" s="238"/>
      <c r="L27" s="241"/>
      <c r="M27" s="241"/>
      <c r="N27" s="241"/>
      <c r="O27" s="241"/>
      <c r="P27" s="241"/>
      <c r="Q27" s="241"/>
    </row>
    <row r="28" spans="1:17" ht="3.75" customHeight="1" hidden="1">
      <c r="A28" s="229"/>
      <c r="B28" s="233"/>
      <c r="C28" s="233"/>
      <c r="D28" s="233"/>
      <c r="E28" s="233"/>
      <c r="F28" s="233"/>
      <c r="G28" s="233"/>
      <c r="H28" s="233"/>
      <c r="I28" s="233"/>
      <c r="J28" s="238"/>
      <c r="K28" s="238"/>
      <c r="L28" s="241"/>
      <c r="M28" s="241"/>
      <c r="N28" s="241"/>
      <c r="O28" s="241"/>
      <c r="P28" s="241"/>
      <c r="Q28" s="241"/>
    </row>
    <row r="29" spans="1:17" ht="18.75" hidden="1">
      <c r="A29" s="229"/>
      <c r="B29" s="233"/>
      <c r="C29" s="233"/>
      <c r="D29" s="233"/>
      <c r="E29" s="233"/>
      <c r="F29" s="233"/>
      <c r="G29" s="233"/>
      <c r="H29" s="233"/>
      <c r="I29" s="233"/>
      <c r="J29" s="238"/>
      <c r="K29" s="238"/>
      <c r="L29" s="241"/>
      <c r="M29" s="241"/>
      <c r="N29" s="241"/>
      <c r="O29" s="241"/>
      <c r="P29" s="241"/>
      <c r="Q29" s="241"/>
    </row>
    <row r="30" spans="1:17" ht="0.75" customHeight="1" hidden="1">
      <c r="A30" s="229"/>
      <c r="B30" s="233"/>
      <c r="C30" s="233"/>
      <c r="D30" s="233"/>
      <c r="E30" s="233"/>
      <c r="F30" s="233"/>
      <c r="G30" s="233"/>
      <c r="H30" s="233"/>
      <c r="I30" s="233"/>
      <c r="J30" s="238"/>
      <c r="K30" s="238"/>
      <c r="L30" s="241"/>
      <c r="M30" s="241"/>
      <c r="N30" s="241"/>
      <c r="O30" s="241"/>
      <c r="P30" s="241"/>
      <c r="Q30" s="241"/>
    </row>
    <row r="31" spans="1:17" ht="18.75" hidden="1">
      <c r="A31" s="229"/>
      <c r="B31" s="233"/>
      <c r="C31" s="233"/>
      <c r="D31" s="233"/>
      <c r="E31" s="233"/>
      <c r="F31" s="233"/>
      <c r="G31" s="233"/>
      <c r="H31" s="233"/>
      <c r="I31" s="233"/>
      <c r="J31" s="238"/>
      <c r="K31" s="238"/>
      <c r="L31" s="241"/>
      <c r="M31" s="241"/>
      <c r="N31" s="241"/>
      <c r="O31" s="241"/>
      <c r="P31" s="241"/>
      <c r="Q31" s="241"/>
    </row>
    <row r="32" spans="1:17" ht="18.75" hidden="1">
      <c r="A32" s="229"/>
      <c r="B32" s="233"/>
      <c r="C32" s="233"/>
      <c r="D32" s="233"/>
      <c r="E32" s="233"/>
      <c r="F32" s="233"/>
      <c r="G32" s="233"/>
      <c r="H32" s="233"/>
      <c r="I32" s="233"/>
      <c r="J32" s="238"/>
      <c r="K32" s="238"/>
      <c r="L32" s="241"/>
      <c r="M32" s="241"/>
      <c r="N32" s="241"/>
      <c r="O32" s="241"/>
      <c r="P32" s="241"/>
      <c r="Q32" s="241"/>
    </row>
    <row r="33" spans="1:17" ht="18.75" hidden="1">
      <c r="A33" s="229"/>
      <c r="B33" s="233"/>
      <c r="C33" s="233"/>
      <c r="D33" s="233"/>
      <c r="E33" s="233"/>
      <c r="F33" s="233"/>
      <c r="G33" s="234"/>
      <c r="H33" s="234"/>
      <c r="I33" s="248"/>
      <c r="J33" s="238"/>
      <c r="K33" s="238"/>
      <c r="L33" s="241"/>
      <c r="M33" s="241"/>
      <c r="N33" s="241"/>
      <c r="O33" s="241"/>
      <c r="P33" s="241"/>
      <c r="Q33" s="241"/>
    </row>
    <row r="34" spans="1:17" ht="18.75" hidden="1">
      <c r="A34" s="229"/>
      <c r="B34" s="233"/>
      <c r="C34" s="233"/>
      <c r="D34" s="233"/>
      <c r="E34" s="233"/>
      <c r="F34" s="233"/>
      <c r="G34" s="233"/>
      <c r="H34" s="233" t="s">
        <v>32</v>
      </c>
      <c r="I34" s="249">
        <f>SUM(I17:I33)</f>
        <v>2625.89</v>
      </c>
      <c r="J34" s="238"/>
      <c r="K34" s="238"/>
      <c r="L34" s="241"/>
      <c r="M34" s="241"/>
      <c r="N34" s="241"/>
      <c r="O34" s="241"/>
      <c r="P34" s="241"/>
      <c r="Q34" s="241"/>
    </row>
    <row r="35" spans="1:11" ht="15">
      <c r="A35" s="750" t="s">
        <v>388</v>
      </c>
      <c r="B35" s="750"/>
      <c r="C35" s="750"/>
      <c r="D35" s="750"/>
      <c r="E35" s="750"/>
      <c r="F35" s="750"/>
      <c r="G35" s="750"/>
      <c r="H35" s="750"/>
      <c r="I35" s="750"/>
      <c r="J35" s="750"/>
      <c r="K35" s="750"/>
    </row>
    <row r="36" spans="1:11" ht="15">
      <c r="A36" s="750"/>
      <c r="B36" s="750"/>
      <c r="C36" s="750"/>
      <c r="D36" s="750"/>
      <c r="E36" s="750"/>
      <c r="F36" s="750"/>
      <c r="G36" s="750"/>
      <c r="H36" s="750"/>
      <c r="I36" s="750"/>
      <c r="J36" s="750"/>
      <c r="K36" s="750"/>
    </row>
    <row r="37" spans="1:11" ht="18.75" hidden="1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</row>
    <row r="38" spans="1:11" ht="18.75" hidden="1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</row>
    <row r="39" spans="1:11" ht="18.75">
      <c r="A39" s="250"/>
      <c r="B39" s="251"/>
      <c r="C39" s="251"/>
      <c r="D39" s="251"/>
      <c r="E39" s="251"/>
      <c r="F39" s="251"/>
      <c r="G39" s="251"/>
      <c r="H39" s="250"/>
      <c r="I39" s="250"/>
      <c r="J39" s="229"/>
      <c r="K39" s="229"/>
    </row>
    <row r="40" spans="1:11" ht="18.75">
      <c r="A40" s="250"/>
      <c r="B40" s="250" t="s">
        <v>389</v>
      </c>
      <c r="C40" s="251"/>
      <c r="D40" s="251"/>
      <c r="E40" s="251"/>
      <c r="F40" s="251"/>
      <c r="G40" s="250"/>
      <c r="H40" s="251"/>
      <c r="I40" s="250"/>
      <c r="J40" s="229"/>
      <c r="K40" s="229"/>
    </row>
    <row r="41" spans="1:11" ht="18.75">
      <c r="A41" s="250"/>
      <c r="B41" s="251" t="s">
        <v>390</v>
      </c>
      <c r="C41" s="250" t="s">
        <v>391</v>
      </c>
      <c r="D41" s="250"/>
      <c r="E41" s="250"/>
      <c r="F41" s="251"/>
      <c r="G41" s="250"/>
      <c r="H41" s="251"/>
      <c r="I41" s="250"/>
      <c r="J41" s="229"/>
      <c r="K41" s="229"/>
    </row>
    <row r="42" spans="1:11" ht="18.75">
      <c r="A42" s="250"/>
      <c r="B42" s="251" t="s">
        <v>392</v>
      </c>
      <c r="C42" s="252">
        <v>5171.4</v>
      </c>
      <c r="D42" s="250" t="s">
        <v>393</v>
      </c>
      <c r="E42" s="250"/>
      <c r="F42" s="251"/>
      <c r="G42" s="250"/>
      <c r="H42" s="251"/>
      <c r="I42" s="250"/>
      <c r="J42" s="229"/>
      <c r="K42" s="229"/>
    </row>
    <row r="43" spans="1:11" ht="18" customHeight="1">
      <c r="A43" s="250"/>
      <c r="B43" s="251" t="s">
        <v>394</v>
      </c>
      <c r="C43" s="253" t="s">
        <v>493</v>
      </c>
      <c r="D43" s="250" t="s">
        <v>444</v>
      </c>
      <c r="E43" s="250"/>
      <c r="F43" s="250"/>
      <c r="G43" s="251"/>
      <c r="H43" s="251"/>
      <c r="I43" s="250"/>
      <c r="J43" s="229"/>
      <c r="K43" s="229"/>
    </row>
    <row r="44" spans="1:26" ht="18" customHeight="1">
      <c r="A44" s="250"/>
      <c r="B44" s="251"/>
      <c r="C44" s="253"/>
      <c r="D44" s="250"/>
      <c r="E44" s="250"/>
      <c r="F44" s="250"/>
      <c r="G44" s="251"/>
      <c r="H44" s="251"/>
      <c r="I44" s="250"/>
      <c r="J44" s="229"/>
      <c r="K44" s="229"/>
      <c r="V44" s="751" t="s">
        <v>406</v>
      </c>
      <c r="W44" s="751"/>
      <c r="X44" s="751"/>
      <c r="Y44" s="751"/>
      <c r="Z44" s="751"/>
    </row>
    <row r="45" spans="1:26" ht="60" customHeight="1">
      <c r="A45" s="250"/>
      <c r="B45" s="251"/>
      <c r="C45" s="253"/>
      <c r="D45" s="250"/>
      <c r="E45" s="250"/>
      <c r="F45" s="250"/>
      <c r="G45" s="254" t="s">
        <v>397</v>
      </c>
      <c r="H45" s="255" t="s">
        <v>2</v>
      </c>
      <c r="I45" s="255" t="s">
        <v>3</v>
      </c>
      <c r="J45" s="256" t="s">
        <v>398</v>
      </c>
      <c r="K45" s="298" t="s">
        <v>399</v>
      </c>
      <c r="L45" s="258" t="s">
        <v>400</v>
      </c>
      <c r="U45" s="161" t="s">
        <v>444</v>
      </c>
      <c r="V45" s="215" t="s">
        <v>445</v>
      </c>
      <c r="W45" s="215" t="s">
        <v>446</v>
      </c>
      <c r="X45" s="215" t="s">
        <v>9</v>
      </c>
      <c r="Y45" s="215" t="s">
        <v>447</v>
      </c>
      <c r="Z45" s="215" t="s">
        <v>448</v>
      </c>
    </row>
    <row r="46" spans="1:26" s="264" customFormat="1" ht="18.75">
      <c r="A46" s="259"/>
      <c r="B46" s="260"/>
      <c r="C46" s="261"/>
      <c r="D46" s="259"/>
      <c r="E46" s="259"/>
      <c r="F46" s="259"/>
      <c r="G46" s="262" t="s">
        <v>53</v>
      </c>
      <c r="H46" s="262" t="s">
        <v>53</v>
      </c>
      <c r="I46" s="262" t="s">
        <v>53</v>
      </c>
      <c r="J46" s="262" t="s">
        <v>53</v>
      </c>
      <c r="K46" s="262" t="s">
        <v>53</v>
      </c>
      <c r="L46" s="263"/>
      <c r="M46" s="328" t="s">
        <v>500</v>
      </c>
      <c r="N46" s="328" t="s">
        <v>501</v>
      </c>
      <c r="O46" s="327" t="s">
        <v>402</v>
      </c>
      <c r="P46" s="327" t="s">
        <v>401</v>
      </c>
      <c r="Q46" s="327" t="s">
        <v>441</v>
      </c>
      <c r="R46" s="327" t="s">
        <v>403</v>
      </c>
      <c r="S46" s="328"/>
      <c r="U46" s="163" t="s">
        <v>449</v>
      </c>
      <c r="V46" s="164">
        <v>10206.940000000002</v>
      </c>
      <c r="W46" s="164">
        <v>7421.4</v>
      </c>
      <c r="X46" s="164">
        <v>6202.370000000001</v>
      </c>
      <c r="Y46" s="164">
        <v>11425.970000000003</v>
      </c>
      <c r="Z46" s="164">
        <v>7093.22</v>
      </c>
    </row>
    <row r="47" spans="1:26" ht="33" customHeight="1">
      <c r="A47" s="250"/>
      <c r="B47" s="752" t="s">
        <v>404</v>
      </c>
      <c r="C47" s="752"/>
      <c r="D47" s="752"/>
      <c r="E47" s="752"/>
      <c r="F47" s="752"/>
      <c r="G47" s="266">
        <f>G49+G50</f>
        <v>14.11</v>
      </c>
      <c r="H47" s="267">
        <f>H49+H50</f>
        <v>72968.47</v>
      </c>
      <c r="I47" s="267">
        <f>P47+O47</f>
        <v>67754.4</v>
      </c>
      <c r="J47" s="268">
        <f>J50+J49</f>
        <v>73066.97200000001</v>
      </c>
      <c r="K47" s="268">
        <f>I47-J47</f>
        <v>-5312.572000000015</v>
      </c>
      <c r="L47" s="269">
        <f>L49+L50</f>
        <v>5214.070000000011</v>
      </c>
      <c r="M47" s="331">
        <v>156347.78</v>
      </c>
      <c r="N47" s="331">
        <v>161561.86999999997</v>
      </c>
      <c r="O47" s="332">
        <v>67687.98</v>
      </c>
      <c r="P47" s="332">
        <v>66.42</v>
      </c>
      <c r="Q47" s="332">
        <v>7421.7</v>
      </c>
      <c r="R47" s="332">
        <v>7035.42</v>
      </c>
      <c r="S47" s="226">
        <v>15379.129999999997</v>
      </c>
      <c r="U47" s="163" t="s">
        <v>450</v>
      </c>
      <c r="V47" s="195">
        <v>11425.970000000003</v>
      </c>
      <c r="W47" s="195">
        <v>7421.4</v>
      </c>
      <c r="X47" s="195">
        <v>6662.48</v>
      </c>
      <c r="Y47" s="164">
        <v>12184.890000000003</v>
      </c>
      <c r="Z47" s="196"/>
    </row>
    <row r="48" spans="1:26" ht="18" customHeight="1">
      <c r="A48" s="250"/>
      <c r="B48" s="753" t="s">
        <v>405</v>
      </c>
      <c r="C48" s="754"/>
      <c r="D48" s="754"/>
      <c r="E48" s="754"/>
      <c r="F48" s="755"/>
      <c r="G48" s="273"/>
      <c r="H48" s="274"/>
      <c r="I48" s="274"/>
      <c r="J48" s="233"/>
      <c r="K48" s="233"/>
      <c r="L48" s="275"/>
      <c r="U48" s="163" t="s">
        <v>451</v>
      </c>
      <c r="V48" s="195">
        <v>12184.890000000003</v>
      </c>
      <c r="W48" s="195">
        <v>7421.4</v>
      </c>
      <c r="X48" s="195">
        <v>7098.08</v>
      </c>
      <c r="Y48" s="164">
        <v>12508.210000000001</v>
      </c>
      <c r="Z48" s="196"/>
    </row>
    <row r="49" spans="1:26" ht="18" customHeight="1">
      <c r="A49" s="250"/>
      <c r="B49" s="734" t="s">
        <v>12</v>
      </c>
      <c r="C49" s="734"/>
      <c r="D49" s="734"/>
      <c r="E49" s="734"/>
      <c r="F49" s="734"/>
      <c r="G49" s="273">
        <f>G59</f>
        <v>9.47</v>
      </c>
      <c r="H49" s="274">
        <f>ROUND(G49*C42,2)+0.01</f>
        <v>48973.170000000006</v>
      </c>
      <c r="I49" s="274">
        <f>H49</f>
        <v>48973.170000000006</v>
      </c>
      <c r="J49" s="274">
        <f>H59</f>
        <v>48973.172000000006</v>
      </c>
      <c r="K49" s="274">
        <f>I49-J49</f>
        <v>-0.0020000000004074536</v>
      </c>
      <c r="L49" s="275">
        <f>H49-I49</f>
        <v>0</v>
      </c>
      <c r="U49" s="163" t="s">
        <v>452</v>
      </c>
      <c r="V49" s="197">
        <v>12508.210000000001</v>
      </c>
      <c r="W49" s="197">
        <v>7419.759999999999</v>
      </c>
      <c r="X49" s="197">
        <v>6598.68</v>
      </c>
      <c r="Y49" s="164">
        <v>13329.29</v>
      </c>
      <c r="Z49" s="198"/>
    </row>
    <row r="50" spans="1:26" ht="18" customHeight="1">
      <c r="A50" s="250"/>
      <c r="B50" s="734" t="s">
        <v>65</v>
      </c>
      <c r="C50" s="734"/>
      <c r="D50" s="734"/>
      <c r="E50" s="734"/>
      <c r="F50" s="734"/>
      <c r="G50" s="273">
        <v>4.64</v>
      </c>
      <c r="H50" s="274">
        <f>ROUND(G50*C42,2)</f>
        <v>23995.3</v>
      </c>
      <c r="I50" s="274">
        <f>I47-I49</f>
        <v>18781.22999999999</v>
      </c>
      <c r="J50" s="274">
        <f>H67</f>
        <v>24093.800000000003</v>
      </c>
      <c r="K50" s="274">
        <f>I50-J50</f>
        <v>-5312.570000000014</v>
      </c>
      <c r="L50" s="275">
        <f>H50-I50</f>
        <v>5214.070000000011</v>
      </c>
      <c r="U50" s="163" t="s">
        <v>453</v>
      </c>
      <c r="V50" s="195">
        <v>13329.29</v>
      </c>
      <c r="W50" s="195">
        <v>7421.7</v>
      </c>
      <c r="X50" s="195">
        <v>7059.630000000001</v>
      </c>
      <c r="Y50" s="164">
        <v>13691.36</v>
      </c>
      <c r="Z50" s="196"/>
    </row>
    <row r="51" spans="1:26" ht="18.75">
      <c r="A51" s="250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75">
        <f>G54-H54</f>
        <v>386.27999999999975</v>
      </c>
      <c r="U51" s="163" t="s">
        <v>454</v>
      </c>
      <c r="V51" s="195">
        <v>13691.36</v>
      </c>
      <c r="W51" s="195">
        <v>7421.7</v>
      </c>
      <c r="X51" s="195">
        <v>7295.08</v>
      </c>
      <c r="Y51" s="164">
        <v>13817.980000000001</v>
      </c>
      <c r="Z51" s="196"/>
    </row>
    <row r="52" spans="1:26" ht="12" customHeight="1">
      <c r="A52" s="229"/>
      <c r="B52" s="251"/>
      <c r="C52" s="253"/>
      <c r="D52" s="250"/>
      <c r="E52" s="250"/>
      <c r="F52" s="250"/>
      <c r="G52" s="251"/>
      <c r="H52" s="251"/>
      <c r="I52" s="250"/>
      <c r="J52" s="229"/>
      <c r="K52" s="229"/>
      <c r="U52" s="163" t="s">
        <v>455</v>
      </c>
      <c r="V52" s="195">
        <v>13817.980000000001</v>
      </c>
      <c r="W52" s="195">
        <v>7421.71</v>
      </c>
      <c r="X52" s="195">
        <v>6703.9000000000015</v>
      </c>
      <c r="Y52" s="164">
        <v>14535.79</v>
      </c>
      <c r="Z52" s="196"/>
    </row>
    <row r="53" spans="1:26" ht="18" customHeight="1">
      <c r="A53" s="229"/>
      <c r="F53" s="276" t="s">
        <v>438</v>
      </c>
      <c r="G53" s="276" t="s">
        <v>2</v>
      </c>
      <c r="H53" s="276" t="s">
        <v>3</v>
      </c>
      <c r="I53" s="276" t="s">
        <v>439</v>
      </c>
      <c r="J53" s="276" t="s">
        <v>482</v>
      </c>
      <c r="K53" s="277"/>
      <c r="U53" s="163" t="s">
        <v>456</v>
      </c>
      <c r="V53" s="195">
        <v>14535.79</v>
      </c>
      <c r="W53" s="195">
        <v>7421.6900000000005</v>
      </c>
      <c r="X53" s="195">
        <v>6964.630000000001</v>
      </c>
      <c r="Y53" s="164">
        <v>14992.850000000002</v>
      </c>
      <c r="Z53" s="196"/>
    </row>
    <row r="54" spans="1:26" s="282" customFormat="1" ht="18" customHeight="1">
      <c r="A54" s="278"/>
      <c r="B54" s="737" t="s">
        <v>437</v>
      </c>
      <c r="C54" s="738"/>
      <c r="D54" s="738"/>
      <c r="E54" s="738"/>
      <c r="F54" s="279">
        <f>'08 14 г'!I54</f>
        <v>14992.850000000002</v>
      </c>
      <c r="G54" s="280">
        <f>Q47</f>
        <v>7421.7</v>
      </c>
      <c r="H54" s="280">
        <f>R47</f>
        <v>7035.42</v>
      </c>
      <c r="I54" s="280">
        <f>G54+F54-H54</f>
        <v>15379.130000000003</v>
      </c>
      <c r="J54" s="280">
        <f>H54</f>
        <v>7035.42</v>
      </c>
      <c r="K54" s="277"/>
      <c r="L54" s="281">
        <f>H54-J54</f>
        <v>0</v>
      </c>
      <c r="U54" s="163" t="s">
        <v>457</v>
      </c>
      <c r="V54" s="195">
        <f>Y53</f>
        <v>14992.850000000002</v>
      </c>
      <c r="W54" s="195">
        <f>G54</f>
        <v>7421.7</v>
      </c>
      <c r="X54" s="195">
        <f>H54</f>
        <v>7035.42</v>
      </c>
      <c r="Y54" s="164">
        <f>V54+W54-X54</f>
        <v>15379.130000000003</v>
      </c>
      <c r="Z54" s="196"/>
    </row>
    <row r="55" spans="1:26" ht="18.75">
      <c r="A55" s="229"/>
      <c r="B55" s="739"/>
      <c r="C55" s="739"/>
      <c r="D55" s="274"/>
      <c r="E55" s="274"/>
      <c r="F55" s="250"/>
      <c r="K55" s="229"/>
      <c r="U55" s="163" t="s">
        <v>458</v>
      </c>
      <c r="V55" s="196"/>
      <c r="W55" s="196"/>
      <c r="X55" s="196"/>
      <c r="Y55" s="164">
        <f>V55+W55-X55</f>
        <v>0</v>
      </c>
      <c r="Z55" s="196"/>
    </row>
    <row r="56" spans="1:26" ht="18.75">
      <c r="A56" s="250"/>
      <c r="B56" s="283"/>
      <c r="C56" s="284"/>
      <c r="D56" s="285"/>
      <c r="E56" s="285"/>
      <c r="F56" s="285"/>
      <c r="G56" s="286" t="s">
        <v>397</v>
      </c>
      <c r="H56" s="286" t="s">
        <v>407</v>
      </c>
      <c r="I56" s="250"/>
      <c r="J56" s="229"/>
      <c r="K56" s="229"/>
      <c r="U56" s="163" t="s">
        <v>459</v>
      </c>
      <c r="V56" s="196"/>
      <c r="W56" s="196"/>
      <c r="X56" s="196"/>
      <c r="Y56" s="164">
        <f>V56+W56-X56</f>
        <v>0</v>
      </c>
      <c r="Z56" s="196"/>
    </row>
    <row r="57" spans="1:26" s="264" customFormat="1" ht="11.25" customHeight="1">
      <c r="A57" s="287"/>
      <c r="B57" s="288"/>
      <c r="C57" s="289"/>
      <c r="D57" s="290"/>
      <c r="E57" s="290"/>
      <c r="F57" s="290"/>
      <c r="G57" s="262" t="s">
        <v>53</v>
      </c>
      <c r="H57" s="262" t="s">
        <v>53</v>
      </c>
      <c r="I57" s="259"/>
      <c r="U57" s="163" t="s">
        <v>460</v>
      </c>
      <c r="V57" s="196"/>
      <c r="W57" s="196"/>
      <c r="X57" s="196"/>
      <c r="Y57" s="164">
        <f>V57+W57-X57</f>
        <v>0</v>
      </c>
      <c r="Z57" s="196"/>
    </row>
    <row r="58" spans="1:26" ht="39.75" customHeight="1">
      <c r="A58" s="291" t="s">
        <v>408</v>
      </c>
      <c r="B58" s="740" t="s">
        <v>436</v>
      </c>
      <c r="C58" s="741"/>
      <c r="D58" s="741"/>
      <c r="E58" s="741"/>
      <c r="F58" s="741"/>
      <c r="G58" s="233"/>
      <c r="H58" s="292">
        <f>H59+H67</f>
        <v>73066.97200000001</v>
      </c>
      <c r="I58" s="250"/>
      <c r="J58" s="229"/>
      <c r="K58" s="229"/>
      <c r="U58" s="167" t="s">
        <v>461</v>
      </c>
      <c r="V58" s="168">
        <f>SUM(V46:V57)</f>
        <v>116693.28</v>
      </c>
      <c r="W58" s="168">
        <f>SUM(W46:W57)</f>
        <v>66792.45999999999</v>
      </c>
      <c r="X58" s="168">
        <f>SUM(X46:X57)</f>
        <v>61620.270000000004</v>
      </c>
      <c r="Y58" s="168">
        <f>SUM(Y46:Y57)</f>
        <v>121865.47000000003</v>
      </c>
      <c r="Z58" s="168">
        <f>SUM(Z46:Z57)</f>
        <v>7093.22</v>
      </c>
    </row>
    <row r="59" spans="1:11" ht="18.75">
      <c r="A59" s="293" t="s">
        <v>410</v>
      </c>
      <c r="B59" s="742" t="s">
        <v>411</v>
      </c>
      <c r="C59" s="743"/>
      <c r="D59" s="743"/>
      <c r="E59" s="743"/>
      <c r="F59" s="744"/>
      <c r="G59" s="299">
        <f>G61+G62+G64+G66+G60</f>
        <v>9.47</v>
      </c>
      <c r="H59" s="299">
        <f>H61+H62+H64+H66+H60</f>
        <v>48973.172000000006</v>
      </c>
      <c r="I59" s="250"/>
      <c r="J59" s="229"/>
      <c r="K59" s="295"/>
    </row>
    <row r="60" spans="1:11" ht="18.75">
      <c r="A60" s="296" t="s">
        <v>412</v>
      </c>
      <c r="B60" s="745" t="s">
        <v>413</v>
      </c>
      <c r="C60" s="743"/>
      <c r="D60" s="743"/>
      <c r="E60" s="743"/>
      <c r="F60" s="744"/>
      <c r="G60" s="297">
        <v>1.87</v>
      </c>
      <c r="H60" s="299">
        <f>ROUND(G60*C42,2)</f>
        <v>9670.52</v>
      </c>
      <c r="I60" s="250"/>
      <c r="J60" s="229"/>
      <c r="K60" s="295"/>
    </row>
    <row r="61" spans="1:11" ht="45" customHeight="1">
      <c r="A61" s="296" t="s">
        <v>414</v>
      </c>
      <c r="B61" s="733" t="s">
        <v>415</v>
      </c>
      <c r="C61" s="732"/>
      <c r="D61" s="732"/>
      <c r="E61" s="732"/>
      <c r="F61" s="732"/>
      <c r="G61" s="298">
        <v>2.2</v>
      </c>
      <c r="H61" s="299">
        <f>ROUND(G61*C42,2)+0.01</f>
        <v>11377.09</v>
      </c>
      <c r="I61" s="250"/>
      <c r="J61" s="229"/>
      <c r="K61" s="295"/>
    </row>
    <row r="62" spans="1:11" ht="18.75">
      <c r="A62" s="734" t="s">
        <v>416</v>
      </c>
      <c r="B62" s="735" t="s">
        <v>417</v>
      </c>
      <c r="C62" s="729"/>
      <c r="D62" s="729"/>
      <c r="E62" s="729"/>
      <c r="F62" s="729"/>
      <c r="G62" s="718">
        <v>1.58</v>
      </c>
      <c r="H62" s="736">
        <f>ROUND(G62*C42,2)</f>
        <v>8170.81</v>
      </c>
      <c r="I62" s="250"/>
      <c r="J62" s="229"/>
      <c r="K62" s="229"/>
    </row>
    <row r="63" spans="1:11" ht="18.75" customHeight="1">
      <c r="A63" s="734"/>
      <c r="B63" s="729"/>
      <c r="C63" s="729"/>
      <c r="D63" s="729"/>
      <c r="E63" s="729"/>
      <c r="F63" s="729"/>
      <c r="G63" s="718"/>
      <c r="H63" s="736"/>
      <c r="I63" s="250"/>
      <c r="J63" s="229"/>
      <c r="K63" s="229"/>
    </row>
    <row r="64" spans="1:11" ht="21" customHeight="1">
      <c r="A64" s="734" t="s">
        <v>418</v>
      </c>
      <c r="B64" s="735" t="s">
        <v>419</v>
      </c>
      <c r="C64" s="729"/>
      <c r="D64" s="729"/>
      <c r="E64" s="729"/>
      <c r="F64" s="729"/>
      <c r="G64" s="718">
        <v>1.28</v>
      </c>
      <c r="H64" s="736">
        <f>G64*C42</f>
        <v>6619.392</v>
      </c>
      <c r="I64" s="250"/>
      <c r="J64" s="229"/>
      <c r="K64" s="229"/>
    </row>
    <row r="65" spans="1:11" ht="18.75">
      <c r="A65" s="734"/>
      <c r="B65" s="729"/>
      <c r="C65" s="729"/>
      <c r="D65" s="729"/>
      <c r="E65" s="729"/>
      <c r="F65" s="729"/>
      <c r="G65" s="718"/>
      <c r="H65" s="736"/>
      <c r="I65" s="250"/>
      <c r="J65" s="229"/>
      <c r="K65" s="229"/>
    </row>
    <row r="66" spans="1:11" ht="18.75">
      <c r="A66" s="296" t="s">
        <v>420</v>
      </c>
      <c r="B66" s="729" t="s">
        <v>421</v>
      </c>
      <c r="C66" s="729"/>
      <c r="D66" s="729"/>
      <c r="E66" s="729"/>
      <c r="F66" s="729"/>
      <c r="G66" s="286">
        <v>2.54</v>
      </c>
      <c r="H66" s="300">
        <f>ROUND(G66*C42,2)</f>
        <v>13135.36</v>
      </c>
      <c r="I66" s="250"/>
      <c r="J66" s="229"/>
      <c r="K66" s="229"/>
    </row>
    <row r="67" spans="1:11" ht="18.75">
      <c r="A67" s="292" t="s">
        <v>422</v>
      </c>
      <c r="B67" s="730" t="s">
        <v>423</v>
      </c>
      <c r="C67" s="716"/>
      <c r="D67" s="716"/>
      <c r="E67" s="716"/>
      <c r="F67" s="716"/>
      <c r="G67" s="292"/>
      <c r="H67" s="292">
        <f>H68+H69+H70+H71+H72+H73+H74</f>
        <v>24093.800000000003</v>
      </c>
      <c r="I67" s="250"/>
      <c r="J67" s="229"/>
      <c r="K67" s="229"/>
    </row>
    <row r="68" spans="1:11" ht="18.75">
      <c r="A68" s="301"/>
      <c r="B68" s="731" t="s">
        <v>424</v>
      </c>
      <c r="C68" s="732"/>
      <c r="D68" s="732"/>
      <c r="E68" s="732"/>
      <c r="F68" s="732"/>
      <c r="G68" s="302"/>
      <c r="H68" s="302"/>
      <c r="I68" s="250"/>
      <c r="J68" s="229"/>
      <c r="K68" s="229"/>
    </row>
    <row r="69" spans="1:11" ht="43.5" customHeight="1">
      <c r="A69" s="301"/>
      <c r="B69" s="731" t="s">
        <v>497</v>
      </c>
      <c r="C69" s="732"/>
      <c r="D69" s="732"/>
      <c r="E69" s="732"/>
      <c r="F69" s="732"/>
      <c r="G69" s="300"/>
      <c r="H69" s="300"/>
      <c r="I69" s="250"/>
      <c r="J69" s="229"/>
      <c r="K69" s="229"/>
    </row>
    <row r="70" spans="1:11" ht="18.75" customHeight="1">
      <c r="A70" s="301"/>
      <c r="B70" s="721" t="s">
        <v>495</v>
      </c>
      <c r="C70" s="722"/>
      <c r="D70" s="722"/>
      <c r="E70" s="722"/>
      <c r="F70" s="723"/>
      <c r="G70" s="300"/>
      <c r="H70" s="303">
        <v>13668.53</v>
      </c>
      <c r="I70" s="250"/>
      <c r="J70" s="229"/>
      <c r="K70" s="229"/>
    </row>
    <row r="71" spans="1:11" ht="18.75" customHeight="1">
      <c r="A71" s="301"/>
      <c r="B71" s="721" t="s">
        <v>496</v>
      </c>
      <c r="C71" s="722"/>
      <c r="D71" s="722"/>
      <c r="E71" s="722"/>
      <c r="F71" s="723"/>
      <c r="G71" s="300"/>
      <c r="H71" s="303">
        <v>4975.21</v>
      </c>
      <c r="I71" s="304"/>
      <c r="J71" s="229"/>
      <c r="K71" s="229"/>
    </row>
    <row r="72" spans="1:11" ht="18.75" customHeight="1">
      <c r="A72" s="301"/>
      <c r="B72" s="721" t="s">
        <v>498</v>
      </c>
      <c r="C72" s="722"/>
      <c r="D72" s="722"/>
      <c r="E72" s="722"/>
      <c r="F72" s="723"/>
      <c r="G72" s="300"/>
      <c r="H72" s="303">
        <v>682.64</v>
      </c>
      <c r="I72" s="250"/>
      <c r="J72" s="229"/>
      <c r="K72" s="229"/>
    </row>
    <row r="73" spans="1:11" ht="18.75" customHeight="1">
      <c r="A73" s="301"/>
      <c r="B73" s="721" t="s">
        <v>499</v>
      </c>
      <c r="C73" s="722"/>
      <c r="D73" s="722"/>
      <c r="E73" s="722"/>
      <c r="F73" s="723"/>
      <c r="G73" s="300"/>
      <c r="H73" s="303">
        <v>4767.42</v>
      </c>
      <c r="I73" s="250"/>
      <c r="J73" s="229"/>
      <c r="K73" s="229"/>
    </row>
    <row r="74" spans="1:16" ht="18.75" customHeight="1">
      <c r="A74" s="301"/>
      <c r="B74" s="721" t="s">
        <v>435</v>
      </c>
      <c r="C74" s="722"/>
      <c r="D74" s="722"/>
      <c r="E74" s="722"/>
      <c r="F74" s="723"/>
      <c r="G74" s="300"/>
      <c r="H74" s="303"/>
      <c r="I74" s="250"/>
      <c r="J74" s="229"/>
      <c r="K74" s="229"/>
      <c r="P74" s="241"/>
    </row>
    <row r="75" spans="1:13" ht="23.25">
      <c r="A75" s="301"/>
      <c r="B75" s="305"/>
      <c r="C75" s="306"/>
      <c r="D75" s="306"/>
      <c r="E75" s="306"/>
      <c r="F75" s="306"/>
      <c r="G75" s="307"/>
      <c r="H75" s="250"/>
      <c r="I75" s="250"/>
      <c r="J75" s="229"/>
      <c r="K75" s="229"/>
      <c r="L75" s="308"/>
      <c r="M75" s="309"/>
    </row>
    <row r="76" spans="1:11" ht="18.75">
      <c r="A76" s="310" t="s">
        <v>494</v>
      </c>
      <c r="C76" s="306"/>
      <c r="D76" s="306"/>
      <c r="E76" s="306"/>
      <c r="F76" s="306"/>
      <c r="G76" s="307"/>
      <c r="H76" s="250"/>
      <c r="I76" s="250"/>
      <c r="J76" s="229"/>
      <c r="K76" s="229"/>
    </row>
    <row r="77" spans="1:11" ht="18.75">
      <c r="A77" s="301"/>
      <c r="C77" s="306"/>
      <c r="D77" s="306"/>
      <c r="E77" s="306"/>
      <c r="F77" s="306"/>
      <c r="G77" s="307"/>
      <c r="H77" s="250"/>
      <c r="I77" s="250"/>
      <c r="J77" s="229"/>
      <c r="K77" s="250"/>
    </row>
    <row r="78" spans="1:11" ht="18.75">
      <c r="A78" s="301"/>
      <c r="B78" s="305"/>
      <c r="C78" s="306"/>
      <c r="D78" s="306"/>
      <c r="E78" s="306"/>
      <c r="F78" s="306"/>
      <c r="G78" s="724" t="s">
        <v>65</v>
      </c>
      <c r="H78" s="725"/>
      <c r="I78" s="726" t="s">
        <v>406</v>
      </c>
      <c r="J78" s="725"/>
      <c r="K78" s="229"/>
    </row>
    <row r="79" spans="1:26" s="264" customFormat="1" ht="12.75">
      <c r="A79" s="311"/>
      <c r="B79" s="312"/>
      <c r="C79" s="313"/>
      <c r="D79" s="313"/>
      <c r="E79" s="313"/>
      <c r="F79" s="313"/>
      <c r="G79" s="727" t="s">
        <v>53</v>
      </c>
      <c r="H79" s="728"/>
      <c r="I79" s="727" t="s">
        <v>53</v>
      </c>
      <c r="J79" s="728"/>
      <c r="V79" s="314"/>
      <c r="W79" s="314"/>
      <c r="X79" s="314"/>
      <c r="Y79" s="314"/>
      <c r="Z79" s="314"/>
    </row>
    <row r="80" spans="1:26" s="241" customFormat="1" ht="18.75">
      <c r="A80" s="301"/>
      <c r="B80" s="715" t="s">
        <v>429</v>
      </c>
      <c r="C80" s="716"/>
      <c r="D80" s="716"/>
      <c r="E80" s="716"/>
      <c r="F80" s="717"/>
      <c r="G80" s="718">
        <f>'08 14 г'!G81:H81</f>
        <v>-50785.93200000003</v>
      </c>
      <c r="H80" s="719"/>
      <c r="I80" s="718">
        <f>'08 14 г'!I81:J81</f>
        <v>0</v>
      </c>
      <c r="J80" s="719"/>
      <c r="K80" s="238"/>
      <c r="L80" s="315" t="s">
        <v>430</v>
      </c>
      <c r="M80" s="315" t="s">
        <v>403</v>
      </c>
      <c r="V80" s="315"/>
      <c r="W80" s="315"/>
      <c r="X80" s="315"/>
      <c r="Y80" s="315"/>
      <c r="Z80" s="315"/>
    </row>
    <row r="81" spans="1:13" ht="18.75">
      <c r="A81" s="251"/>
      <c r="B81" s="715" t="s">
        <v>431</v>
      </c>
      <c r="C81" s="716"/>
      <c r="D81" s="716"/>
      <c r="E81" s="716"/>
      <c r="F81" s="717"/>
      <c r="G81" s="718">
        <f>G80+I47-H58+J54</f>
        <v>-49063.084000000046</v>
      </c>
      <c r="H81" s="719"/>
      <c r="I81" s="720">
        <f>I80+H54-J54</f>
        <v>0</v>
      </c>
      <c r="J81" s="719"/>
      <c r="K81" s="229"/>
      <c r="L81" s="316">
        <f>G81</f>
        <v>-49063.084000000046</v>
      </c>
      <c r="M81" s="316">
        <f>I81</f>
        <v>0</v>
      </c>
    </row>
    <row r="82" spans="1:11" ht="18.75">
      <c r="A82" s="250"/>
      <c r="B82" s="250"/>
      <c r="C82" s="250"/>
      <c r="D82" s="250"/>
      <c r="E82" s="250"/>
      <c r="F82" s="250"/>
      <c r="G82" s="317"/>
      <c r="H82" s="317"/>
      <c r="I82" s="250"/>
      <c r="J82" s="229"/>
      <c r="K82" s="229"/>
    </row>
    <row r="83" spans="1:16" ht="18.75">
      <c r="A83" s="250"/>
      <c r="B83" s="229"/>
      <c r="C83" s="229"/>
      <c r="D83" s="229"/>
      <c r="E83" s="229"/>
      <c r="F83" s="229"/>
      <c r="G83" s="318"/>
      <c r="H83" s="319"/>
      <c r="I83" s="250"/>
      <c r="J83" s="229"/>
      <c r="K83" s="229"/>
      <c r="L83" s="241"/>
      <c r="M83" s="241"/>
      <c r="N83" s="241"/>
      <c r="O83" s="241"/>
      <c r="P83" s="241"/>
    </row>
    <row r="84" spans="1:16" ht="18.75">
      <c r="A84" s="250"/>
      <c r="B84" s="312"/>
      <c r="C84" s="313"/>
      <c r="D84" s="313"/>
      <c r="E84" s="313"/>
      <c r="F84" s="313"/>
      <c r="G84" s="759" t="s">
        <v>502</v>
      </c>
      <c r="H84" s="760"/>
      <c r="I84" s="759" t="s">
        <v>503</v>
      </c>
      <c r="J84" s="760"/>
      <c r="K84" s="229"/>
      <c r="L84" s="329" t="s">
        <v>504</v>
      </c>
      <c r="M84" s="330"/>
      <c r="N84" s="330"/>
      <c r="O84" s="330"/>
      <c r="P84" s="330"/>
    </row>
    <row r="85" spans="1:16" ht="18.75" customHeight="1">
      <c r="A85" s="250"/>
      <c r="C85" s="756" t="s">
        <v>505</v>
      </c>
      <c r="D85" s="757"/>
      <c r="E85" s="757"/>
      <c r="F85" s="758"/>
      <c r="G85" s="718">
        <f>M47</f>
        <v>156347.78</v>
      </c>
      <c r="H85" s="719"/>
      <c r="I85" s="718">
        <f>N47</f>
        <v>161561.86999999997</v>
      </c>
      <c r="J85" s="719"/>
      <c r="K85" s="229"/>
      <c r="L85" s="320">
        <f>G85-I85+H47-I47</f>
        <v>-0.01999999996041879</v>
      </c>
      <c r="M85" s="321"/>
      <c r="N85" s="320"/>
      <c r="O85" s="320"/>
      <c r="P85" s="322"/>
    </row>
    <row r="86" spans="1:16" ht="18.75">
      <c r="A86" s="250"/>
      <c r="B86" s="229"/>
      <c r="C86" s="229"/>
      <c r="D86" s="229"/>
      <c r="E86" s="229"/>
      <c r="F86" s="229"/>
      <c r="G86" s="229"/>
      <c r="H86" s="250"/>
      <c r="I86" s="250"/>
      <c r="J86" s="229"/>
      <c r="K86" s="229"/>
      <c r="L86" s="323"/>
      <c r="M86" s="324"/>
      <c r="N86" s="324"/>
      <c r="O86" s="324"/>
      <c r="P86" s="324"/>
    </row>
    <row r="87" spans="1:16" ht="15.75" customHeight="1">
      <c r="A87" s="250"/>
      <c r="B87" s="229"/>
      <c r="C87" s="229"/>
      <c r="D87" s="229"/>
      <c r="E87" s="229"/>
      <c r="F87" s="229"/>
      <c r="G87" s="229"/>
      <c r="H87" s="250"/>
      <c r="I87" s="250"/>
      <c r="J87" s="229"/>
      <c r="K87" s="229"/>
      <c r="L87" s="323"/>
      <c r="M87" s="324"/>
      <c r="N87" s="324"/>
      <c r="O87" s="324"/>
      <c r="P87" s="324"/>
    </row>
    <row r="88" spans="1:16" ht="1.5" customHeight="1" hidden="1">
      <c r="A88" s="250"/>
      <c r="B88" s="229"/>
      <c r="C88" s="229"/>
      <c r="D88" s="229"/>
      <c r="E88" s="229"/>
      <c r="F88" s="229"/>
      <c r="G88" s="229"/>
      <c r="H88" s="250"/>
      <c r="I88" s="250"/>
      <c r="J88" s="229"/>
      <c r="K88" s="229"/>
      <c r="L88" s="323"/>
      <c r="M88" s="324"/>
      <c r="N88" s="324"/>
      <c r="O88" s="324"/>
      <c r="P88" s="324"/>
    </row>
    <row r="89" spans="1:16" ht="18.75" hidden="1">
      <c r="A89" s="250"/>
      <c r="B89" s="229"/>
      <c r="C89" s="229"/>
      <c r="D89" s="229"/>
      <c r="E89" s="229"/>
      <c r="F89" s="229"/>
      <c r="G89" s="229"/>
      <c r="H89" s="250"/>
      <c r="I89" s="250"/>
      <c r="J89" s="229"/>
      <c r="K89" s="229"/>
      <c r="L89" s="323"/>
      <c r="M89" s="324"/>
      <c r="N89" s="324"/>
      <c r="O89" s="324"/>
      <c r="P89" s="324"/>
    </row>
    <row r="90" spans="1:16" ht="18.75" hidden="1">
      <c r="A90" s="250"/>
      <c r="B90" s="229"/>
      <c r="C90" s="229"/>
      <c r="D90" s="229"/>
      <c r="E90" s="229"/>
      <c r="F90" s="229"/>
      <c r="G90" s="229"/>
      <c r="H90" s="250"/>
      <c r="I90" s="250"/>
      <c r="J90" s="229"/>
      <c r="K90" s="229"/>
      <c r="L90" s="323"/>
      <c r="M90" s="324"/>
      <c r="N90" s="324"/>
      <c r="O90" s="324"/>
      <c r="P90" s="324"/>
    </row>
    <row r="91" spans="1:16" ht="18.75" hidden="1">
      <c r="A91" s="229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323"/>
      <c r="M91" s="324"/>
      <c r="N91" s="324"/>
      <c r="O91" s="324"/>
      <c r="P91" s="324"/>
    </row>
    <row r="92" spans="1:16" ht="18.75" hidden="1">
      <c r="A92" s="229"/>
      <c r="B92" s="229"/>
      <c r="C92" s="301"/>
      <c r="D92" s="229"/>
      <c r="E92" s="229"/>
      <c r="F92" s="229"/>
      <c r="G92" s="229"/>
      <c r="H92" s="229"/>
      <c r="I92" s="229"/>
      <c r="J92" s="229"/>
      <c r="K92" s="229"/>
      <c r="L92" s="323"/>
      <c r="M92" s="325"/>
      <c r="N92" s="241"/>
      <c r="O92" s="241"/>
      <c r="P92" s="325"/>
    </row>
    <row r="93" spans="1:16" ht="18.75" hidden="1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41"/>
      <c r="M93" s="241"/>
      <c r="N93" s="241"/>
      <c r="O93" s="241"/>
      <c r="P93" s="241"/>
    </row>
    <row r="94" spans="1:16" ht="7.5" customHeight="1" hidden="1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41"/>
      <c r="M94" s="241"/>
      <c r="N94" s="241"/>
      <c r="O94" s="241"/>
      <c r="P94" s="241"/>
    </row>
    <row r="95" spans="1:16" ht="18.75">
      <c r="A95" s="230" t="s">
        <v>468</v>
      </c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41"/>
      <c r="M95" s="241"/>
      <c r="N95" s="241"/>
      <c r="O95" s="241"/>
      <c r="P95" s="241"/>
    </row>
    <row r="96" spans="1:26" s="229" customFormat="1" ht="18.75">
      <c r="A96" s="230" t="s">
        <v>469</v>
      </c>
      <c r="F96" s="229" t="s">
        <v>73</v>
      </c>
      <c r="K96" s="229" t="s">
        <v>74</v>
      </c>
      <c r="V96" s="326"/>
      <c r="W96" s="326"/>
      <c r="X96" s="326"/>
      <c r="Y96" s="326"/>
      <c r="Z96" s="326"/>
    </row>
    <row r="168" ht="15">
      <c r="H168" s="230" t="s">
        <v>433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5">
    <mergeCell ref="G84:H84"/>
    <mergeCell ref="I84:J84"/>
    <mergeCell ref="B80:F80"/>
    <mergeCell ref="G80:H80"/>
    <mergeCell ref="I80:J80"/>
    <mergeCell ref="B81:F81"/>
    <mergeCell ref="G81:H81"/>
    <mergeCell ref="I81:J81"/>
    <mergeCell ref="B72:F72"/>
    <mergeCell ref="B73:F73"/>
    <mergeCell ref="B74:F74"/>
    <mergeCell ref="G78:H78"/>
    <mergeCell ref="I78:J78"/>
    <mergeCell ref="G79:H79"/>
    <mergeCell ref="I79:J79"/>
    <mergeCell ref="B66:F66"/>
    <mergeCell ref="B67:F67"/>
    <mergeCell ref="B68:F68"/>
    <mergeCell ref="B69:F69"/>
    <mergeCell ref="B70:F70"/>
    <mergeCell ref="B71:F71"/>
    <mergeCell ref="A62:A63"/>
    <mergeCell ref="B62:F63"/>
    <mergeCell ref="G62:G63"/>
    <mergeCell ref="H62:H63"/>
    <mergeCell ref="A64:A65"/>
    <mergeCell ref="B64:F65"/>
    <mergeCell ref="G64:G65"/>
    <mergeCell ref="H64:H65"/>
    <mergeCell ref="B54:E54"/>
    <mergeCell ref="B55:C55"/>
    <mergeCell ref="B58:F58"/>
    <mergeCell ref="B59:F59"/>
    <mergeCell ref="B60:F60"/>
    <mergeCell ref="B61:F61"/>
    <mergeCell ref="G85:H85"/>
    <mergeCell ref="I85:J85"/>
    <mergeCell ref="C85:F85"/>
    <mergeCell ref="C14:D15"/>
    <mergeCell ref="A35:K36"/>
    <mergeCell ref="V44:Z44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</sheetPr>
  <dimension ref="A1:Z168"/>
  <sheetViews>
    <sheetView view="pageBreakPreview" zoomScale="80" zoomScaleSheetLayoutView="80" zoomScalePageLayoutView="0" workbookViewId="0" topLeftCell="A63">
      <selection activeCell="G80" activeCellId="2" sqref="K47 J54 G80:H80"/>
    </sheetView>
  </sheetViews>
  <sheetFormatPr defaultColWidth="9.140625" defaultRowHeight="15" outlineLevelCol="1"/>
  <cols>
    <col min="1" max="1" width="9.8515625" style="264" bestFit="1" customWidth="1"/>
    <col min="2" max="2" width="12.140625" style="230" customWidth="1"/>
    <col min="3" max="4" width="10.57421875" style="230" customWidth="1"/>
    <col min="5" max="5" width="5.57421875" style="230" customWidth="1"/>
    <col min="6" max="7" width="12.140625" style="230" customWidth="1"/>
    <col min="8" max="8" width="13.140625" style="230" customWidth="1"/>
    <col min="9" max="9" width="13.421875" style="230" customWidth="1"/>
    <col min="10" max="10" width="14.00390625" style="230" customWidth="1"/>
    <col min="11" max="11" width="19.00390625" style="230" customWidth="1"/>
    <col min="12" max="12" width="13.421875" style="230" hidden="1" customWidth="1" outlineLevel="1"/>
    <col min="13" max="13" width="19.00390625" style="230" hidden="1" customWidth="1" outlineLevel="1"/>
    <col min="14" max="15" width="7.421875" style="230" hidden="1" customWidth="1" outlineLevel="1"/>
    <col min="16" max="16" width="9.28125" style="230" hidden="1" customWidth="1" outlineLevel="1"/>
    <col min="17" max="17" width="5.00390625" style="230" hidden="1" customWidth="1" outlineLevel="1"/>
    <col min="18" max="19" width="9.140625" style="230" hidden="1" customWidth="1" outlineLevel="1"/>
    <col min="20" max="20" width="9.140625" style="230" customWidth="1" collapsed="1"/>
    <col min="21" max="21" width="6.7109375" style="230" bestFit="1" customWidth="1"/>
    <col min="22" max="22" width="12.7109375" style="231" bestFit="1" customWidth="1"/>
    <col min="23" max="26" width="13.00390625" style="231" bestFit="1" customWidth="1"/>
    <col min="27" max="16384" width="9.140625" style="230" customWidth="1"/>
  </cols>
  <sheetData>
    <row r="1" spans="1:11" ht="12.75" customHeight="1" hidden="1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8.75" hidden="1">
      <c r="A2" s="229"/>
      <c r="B2" s="232" t="s">
        <v>383</v>
      </c>
      <c r="C2" s="232"/>
      <c r="D2" s="232" t="s">
        <v>384</v>
      </c>
      <c r="E2" s="232"/>
      <c r="F2" s="232" t="s">
        <v>0</v>
      </c>
      <c r="G2" s="232"/>
      <c r="H2" s="232"/>
      <c r="I2" s="229"/>
      <c r="J2" s="229"/>
      <c r="K2" s="229"/>
    </row>
    <row r="3" spans="1:11" ht="18.75" hidden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.5" customHeight="1" hidden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8.75" hidden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1" ht="18.75" hidden="1">
      <c r="A6" s="229"/>
      <c r="B6" s="233"/>
      <c r="C6" s="234" t="s">
        <v>1</v>
      </c>
      <c r="D6" s="234" t="s">
        <v>2</v>
      </c>
      <c r="E6" s="234"/>
      <c r="F6" s="234" t="s">
        <v>3</v>
      </c>
      <c r="G6" s="234" t="s">
        <v>4</v>
      </c>
      <c r="H6" s="234" t="s">
        <v>5</v>
      </c>
      <c r="I6" s="234" t="s">
        <v>6</v>
      </c>
      <c r="J6" s="234"/>
      <c r="K6" s="235"/>
    </row>
    <row r="7" spans="1:11" ht="18.75" hidden="1">
      <c r="A7" s="229"/>
      <c r="B7" s="233"/>
      <c r="C7" s="234" t="s">
        <v>7</v>
      </c>
      <c r="D7" s="234"/>
      <c r="E7" s="234"/>
      <c r="F7" s="234"/>
      <c r="G7" s="234" t="s">
        <v>8</v>
      </c>
      <c r="H7" s="234" t="s">
        <v>9</v>
      </c>
      <c r="I7" s="234" t="s">
        <v>10</v>
      </c>
      <c r="J7" s="234"/>
      <c r="K7" s="235"/>
    </row>
    <row r="8" spans="1:11" ht="18.75" hidden="1">
      <c r="A8" s="229"/>
      <c r="B8" s="233" t="s">
        <v>266</v>
      </c>
      <c r="C8" s="236">
        <v>48.28</v>
      </c>
      <c r="D8" s="236">
        <v>0</v>
      </c>
      <c r="E8" s="236"/>
      <c r="F8" s="237"/>
      <c r="G8" s="233"/>
      <c r="H8" s="236">
        <v>0</v>
      </c>
      <c r="I8" s="237">
        <v>48.28</v>
      </c>
      <c r="J8" s="233"/>
      <c r="K8" s="238"/>
    </row>
    <row r="9" spans="1:11" ht="18.75" hidden="1">
      <c r="A9" s="229"/>
      <c r="B9" s="233" t="s">
        <v>12</v>
      </c>
      <c r="C9" s="236">
        <v>4790.06</v>
      </c>
      <c r="D9" s="236">
        <v>3707.55</v>
      </c>
      <c r="E9" s="236"/>
      <c r="F9" s="237">
        <v>2795.32</v>
      </c>
      <c r="G9" s="233"/>
      <c r="H9" s="236">
        <v>2795.32</v>
      </c>
      <c r="I9" s="237">
        <v>5702.29</v>
      </c>
      <c r="J9" s="233"/>
      <c r="K9" s="238"/>
    </row>
    <row r="10" spans="1:11" ht="18.75" hidden="1">
      <c r="A10" s="229"/>
      <c r="B10" s="233" t="s">
        <v>13</v>
      </c>
      <c r="C10" s="233"/>
      <c r="D10" s="236">
        <f>SUM(D8:D9)</f>
        <v>3707.55</v>
      </c>
      <c r="E10" s="236"/>
      <c r="F10" s="233"/>
      <c r="G10" s="233"/>
      <c r="H10" s="236">
        <f>SUM(H8:H9)</f>
        <v>2795.32</v>
      </c>
      <c r="I10" s="233"/>
      <c r="J10" s="233"/>
      <c r="K10" s="238"/>
    </row>
    <row r="11" spans="1:11" ht="18.75" hidden="1">
      <c r="A11" s="229"/>
      <c r="B11" s="229" t="s">
        <v>385</v>
      </c>
      <c r="C11" s="229"/>
      <c r="D11" s="229"/>
      <c r="E11" s="229"/>
      <c r="F11" s="229"/>
      <c r="G11" s="229"/>
      <c r="H11" s="229"/>
      <c r="I11" s="229"/>
      <c r="J11" s="229"/>
      <c r="K11" s="229"/>
    </row>
    <row r="12" spans="1:11" ht="7.5" customHeight="1" hidden="1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</row>
    <row r="13" spans="1:11" ht="8.25" customHeight="1" hidden="1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</row>
    <row r="14" spans="1:17" ht="18.75" hidden="1">
      <c r="A14" s="229"/>
      <c r="B14" s="239" t="s">
        <v>386</v>
      </c>
      <c r="C14" s="746" t="s">
        <v>15</v>
      </c>
      <c r="D14" s="747"/>
      <c r="E14" s="336"/>
      <c r="F14" s="234"/>
      <c r="G14" s="234"/>
      <c r="H14" s="234"/>
      <c r="I14" s="234" t="s">
        <v>21</v>
      </c>
      <c r="J14" s="238"/>
      <c r="K14" s="238"/>
      <c r="L14" s="241"/>
      <c r="M14" s="241"/>
      <c r="N14" s="241"/>
      <c r="O14" s="241"/>
      <c r="P14" s="241"/>
      <c r="Q14" s="241"/>
    </row>
    <row r="15" spans="1:17" ht="14.25" customHeight="1" hidden="1">
      <c r="A15" s="229"/>
      <c r="B15" s="242"/>
      <c r="C15" s="748"/>
      <c r="D15" s="749"/>
      <c r="E15" s="337"/>
      <c r="F15" s="234"/>
      <c r="G15" s="234"/>
      <c r="H15" s="234" t="s">
        <v>311</v>
      </c>
      <c r="I15" s="234"/>
      <c r="J15" s="238"/>
      <c r="K15" s="238"/>
      <c r="L15" s="241"/>
      <c r="M15" s="241"/>
      <c r="N15" s="241"/>
      <c r="O15" s="241"/>
      <c r="P15" s="241"/>
      <c r="Q15" s="241"/>
    </row>
    <row r="16" spans="1:17" ht="3.75" customHeight="1" hidden="1">
      <c r="A16" s="229"/>
      <c r="B16" s="244"/>
      <c r="C16" s="233"/>
      <c r="D16" s="233"/>
      <c r="E16" s="233"/>
      <c r="F16" s="233"/>
      <c r="G16" s="233"/>
      <c r="H16" s="233"/>
      <c r="I16" s="233"/>
      <c r="J16" s="238"/>
      <c r="K16" s="238"/>
      <c r="L16" s="241"/>
      <c r="M16" s="241"/>
      <c r="N16" s="241"/>
      <c r="O16" s="241"/>
      <c r="P16" s="241"/>
      <c r="Q16" s="241"/>
    </row>
    <row r="17" spans="1:17" ht="13.5" customHeight="1" hidden="1">
      <c r="A17" s="229"/>
      <c r="B17" s="233"/>
      <c r="C17" s="233"/>
      <c r="D17" s="233"/>
      <c r="E17" s="233"/>
      <c r="F17" s="233"/>
      <c r="G17" s="233"/>
      <c r="H17" s="233"/>
      <c r="I17" s="233"/>
      <c r="J17" s="238"/>
      <c r="K17" s="238"/>
      <c r="L17" s="241"/>
      <c r="M17" s="241"/>
      <c r="N17" s="241"/>
      <c r="O17" s="241"/>
      <c r="P17" s="241"/>
      <c r="Q17" s="241"/>
    </row>
    <row r="18" spans="1:17" ht="0.75" customHeight="1" hidden="1">
      <c r="A18" s="229"/>
      <c r="B18" s="233"/>
      <c r="C18" s="233"/>
      <c r="D18" s="233"/>
      <c r="E18" s="233"/>
      <c r="F18" s="233"/>
      <c r="G18" s="233"/>
      <c r="H18" s="233"/>
      <c r="I18" s="233"/>
      <c r="J18" s="238"/>
      <c r="K18" s="238"/>
      <c r="L18" s="241"/>
      <c r="M18" s="241"/>
      <c r="N18" s="241"/>
      <c r="O18" s="241"/>
      <c r="P18" s="241"/>
      <c r="Q18" s="241"/>
    </row>
    <row r="19" spans="1:17" ht="14.25" customHeight="1" hidden="1" thickBot="1">
      <c r="A19" s="229"/>
      <c r="B19" s="233"/>
      <c r="C19" s="233"/>
      <c r="D19" s="233"/>
      <c r="E19" s="233"/>
      <c r="F19" s="233"/>
      <c r="G19" s="233"/>
      <c r="H19" s="233"/>
      <c r="I19" s="233"/>
      <c r="J19" s="238"/>
      <c r="K19" s="238"/>
      <c r="L19" s="241"/>
      <c r="M19" s="241"/>
      <c r="N19" s="241"/>
      <c r="O19" s="241"/>
      <c r="P19" s="241"/>
      <c r="Q19" s="241"/>
    </row>
    <row r="20" spans="1:17" ht="0.75" customHeight="1" hidden="1">
      <c r="A20" s="229"/>
      <c r="B20" s="233"/>
      <c r="C20" s="233"/>
      <c r="D20" s="233"/>
      <c r="E20" s="233"/>
      <c r="F20" s="233"/>
      <c r="G20" s="233"/>
      <c r="H20" s="233"/>
      <c r="I20" s="233"/>
      <c r="J20" s="238"/>
      <c r="K20" s="238"/>
      <c r="L20" s="241"/>
      <c r="M20" s="241"/>
      <c r="N20" s="241"/>
      <c r="O20" s="241"/>
      <c r="P20" s="241"/>
      <c r="Q20" s="241"/>
    </row>
    <row r="21" spans="1:17" ht="19.5" hidden="1" thickBot="1">
      <c r="A21" s="229"/>
      <c r="B21" s="233"/>
      <c r="C21" s="233"/>
      <c r="D21" s="233"/>
      <c r="E21" s="233"/>
      <c r="F21" s="233"/>
      <c r="G21" s="245" t="s">
        <v>387</v>
      </c>
      <c r="H21" s="246" t="s">
        <v>310</v>
      </c>
      <c r="I21" s="233"/>
      <c r="J21" s="238"/>
      <c r="K21" s="238"/>
      <c r="L21" s="241"/>
      <c r="M21" s="241"/>
      <c r="N21" s="241"/>
      <c r="O21" s="241"/>
      <c r="P21" s="241"/>
      <c r="Q21" s="241"/>
    </row>
    <row r="22" spans="1:17" ht="18.75" hidden="1">
      <c r="A22" s="229"/>
      <c r="B22" s="247" t="s">
        <v>324</v>
      </c>
      <c r="C22" s="247"/>
      <c r="D22" s="247"/>
      <c r="E22" s="247"/>
      <c r="F22" s="236"/>
      <c r="G22" s="233">
        <v>347.8</v>
      </c>
      <c r="H22" s="233">
        <v>7.55</v>
      </c>
      <c r="I22" s="237">
        <f>G22*H22</f>
        <v>2625.89</v>
      </c>
      <c r="J22" s="238"/>
      <c r="K22" s="238"/>
      <c r="L22" s="241"/>
      <c r="M22" s="241"/>
      <c r="N22" s="241"/>
      <c r="O22" s="241"/>
      <c r="P22" s="241"/>
      <c r="Q22" s="241"/>
    </row>
    <row r="23" spans="1:17" ht="18.75" hidden="1">
      <c r="A23" s="229"/>
      <c r="B23" s="247" t="s">
        <v>303</v>
      </c>
      <c r="C23" s="247"/>
      <c r="D23" s="247"/>
      <c r="E23" s="247"/>
      <c r="F23" s="233"/>
      <c r="G23" s="233"/>
      <c r="H23" s="233"/>
      <c r="I23" s="233"/>
      <c r="J23" s="238"/>
      <c r="K23" s="238"/>
      <c r="L23" s="241"/>
      <c r="M23" s="241"/>
      <c r="N23" s="241"/>
      <c r="O23" s="241"/>
      <c r="P23" s="241"/>
      <c r="Q23" s="241"/>
    </row>
    <row r="24" spans="1:17" ht="2.25" customHeight="1" hidden="1">
      <c r="A24" s="229"/>
      <c r="B24" s="247" t="s">
        <v>304</v>
      </c>
      <c r="C24" s="247" t="s">
        <v>305</v>
      </c>
      <c r="D24" s="247"/>
      <c r="E24" s="247"/>
      <c r="F24" s="233"/>
      <c r="G24" s="233"/>
      <c r="H24" s="233"/>
      <c r="I24" s="233"/>
      <c r="J24" s="238"/>
      <c r="K24" s="238"/>
      <c r="L24" s="241"/>
      <c r="M24" s="241"/>
      <c r="N24" s="241"/>
      <c r="O24" s="241"/>
      <c r="P24" s="241"/>
      <c r="Q24" s="241"/>
    </row>
    <row r="25" spans="1:17" ht="14.25" customHeight="1" hidden="1">
      <c r="A25" s="229"/>
      <c r="B25" s="247" t="s">
        <v>306</v>
      </c>
      <c r="C25" s="247"/>
      <c r="D25" s="247"/>
      <c r="E25" s="247"/>
      <c r="F25" s="233"/>
      <c r="G25" s="233"/>
      <c r="H25" s="233"/>
      <c r="I25" s="233"/>
      <c r="J25" s="238"/>
      <c r="K25" s="238"/>
      <c r="L25" s="241"/>
      <c r="M25" s="241"/>
      <c r="N25" s="241"/>
      <c r="O25" s="241"/>
      <c r="P25" s="241"/>
      <c r="Q25" s="241"/>
    </row>
    <row r="26" spans="1:17" ht="18.75" hidden="1">
      <c r="A26" s="229"/>
      <c r="B26" s="233"/>
      <c r="C26" s="233"/>
      <c r="D26" s="233"/>
      <c r="E26" s="233"/>
      <c r="F26" s="233"/>
      <c r="G26" s="233"/>
      <c r="H26" s="233"/>
      <c r="I26" s="233"/>
      <c r="J26" s="238"/>
      <c r="K26" s="238"/>
      <c r="L26" s="241"/>
      <c r="M26" s="241"/>
      <c r="N26" s="241"/>
      <c r="O26" s="241"/>
      <c r="P26" s="241"/>
      <c r="Q26" s="241"/>
    </row>
    <row r="27" spans="1:17" ht="0.75" customHeight="1" hidden="1">
      <c r="A27" s="229"/>
      <c r="B27" s="233"/>
      <c r="C27" s="233"/>
      <c r="D27" s="233"/>
      <c r="E27" s="233"/>
      <c r="F27" s="233"/>
      <c r="G27" s="233"/>
      <c r="H27" s="233"/>
      <c r="I27" s="233"/>
      <c r="J27" s="238"/>
      <c r="K27" s="238"/>
      <c r="L27" s="241"/>
      <c r="M27" s="241"/>
      <c r="N27" s="241"/>
      <c r="O27" s="241"/>
      <c r="P27" s="241"/>
      <c r="Q27" s="241"/>
    </row>
    <row r="28" spans="1:17" ht="3.75" customHeight="1" hidden="1">
      <c r="A28" s="229"/>
      <c r="B28" s="233"/>
      <c r="C28" s="233"/>
      <c r="D28" s="233"/>
      <c r="E28" s="233"/>
      <c r="F28" s="233"/>
      <c r="G28" s="233"/>
      <c r="H28" s="233"/>
      <c r="I28" s="233"/>
      <c r="J28" s="238"/>
      <c r="K28" s="238"/>
      <c r="L28" s="241"/>
      <c r="M28" s="241"/>
      <c r="N28" s="241"/>
      <c r="O28" s="241"/>
      <c r="P28" s="241"/>
      <c r="Q28" s="241"/>
    </row>
    <row r="29" spans="1:17" ht="18.75" hidden="1">
      <c r="A29" s="229"/>
      <c r="B29" s="233"/>
      <c r="C29" s="233"/>
      <c r="D29" s="233"/>
      <c r="E29" s="233"/>
      <c r="F29" s="233"/>
      <c r="G29" s="233"/>
      <c r="H29" s="233"/>
      <c r="I29" s="233"/>
      <c r="J29" s="238"/>
      <c r="K29" s="238"/>
      <c r="L29" s="241"/>
      <c r="M29" s="241"/>
      <c r="N29" s="241"/>
      <c r="O29" s="241"/>
      <c r="P29" s="241"/>
      <c r="Q29" s="241"/>
    </row>
    <row r="30" spans="1:17" ht="0.75" customHeight="1" hidden="1">
      <c r="A30" s="229"/>
      <c r="B30" s="233"/>
      <c r="C30" s="233"/>
      <c r="D30" s="233"/>
      <c r="E30" s="233"/>
      <c r="F30" s="233"/>
      <c r="G30" s="233"/>
      <c r="H30" s="233"/>
      <c r="I30" s="233"/>
      <c r="J30" s="238"/>
      <c r="K30" s="238"/>
      <c r="L30" s="241"/>
      <c r="M30" s="241"/>
      <c r="N30" s="241"/>
      <c r="O30" s="241"/>
      <c r="P30" s="241"/>
      <c r="Q30" s="241"/>
    </row>
    <row r="31" spans="1:17" ht="18.75" hidden="1">
      <c r="A31" s="229"/>
      <c r="B31" s="233"/>
      <c r="C31" s="233"/>
      <c r="D31" s="233"/>
      <c r="E31" s="233"/>
      <c r="F31" s="233"/>
      <c r="G31" s="233"/>
      <c r="H31" s="233"/>
      <c r="I31" s="233"/>
      <c r="J31" s="238"/>
      <c r="K31" s="238"/>
      <c r="L31" s="241"/>
      <c r="M31" s="241"/>
      <c r="N31" s="241"/>
      <c r="O31" s="241"/>
      <c r="P31" s="241"/>
      <c r="Q31" s="241"/>
    </row>
    <row r="32" spans="1:17" ht="18.75" hidden="1">
      <c r="A32" s="229"/>
      <c r="B32" s="233"/>
      <c r="C32" s="233"/>
      <c r="D32" s="233"/>
      <c r="E32" s="233"/>
      <c r="F32" s="233"/>
      <c r="G32" s="233"/>
      <c r="H32" s="233"/>
      <c r="I32" s="233"/>
      <c r="J32" s="238"/>
      <c r="K32" s="238"/>
      <c r="L32" s="241"/>
      <c r="M32" s="241"/>
      <c r="N32" s="241"/>
      <c r="O32" s="241"/>
      <c r="P32" s="241"/>
      <c r="Q32" s="241"/>
    </row>
    <row r="33" spans="1:17" ht="18.75" hidden="1">
      <c r="A33" s="229"/>
      <c r="B33" s="233"/>
      <c r="C33" s="233"/>
      <c r="D33" s="233"/>
      <c r="E33" s="233"/>
      <c r="F33" s="233"/>
      <c r="G33" s="234"/>
      <c r="H33" s="234"/>
      <c r="I33" s="248"/>
      <c r="J33" s="238"/>
      <c r="K33" s="238"/>
      <c r="L33" s="241"/>
      <c r="M33" s="241"/>
      <c r="N33" s="241"/>
      <c r="O33" s="241"/>
      <c r="P33" s="241"/>
      <c r="Q33" s="241"/>
    </row>
    <row r="34" spans="1:17" ht="18.75" hidden="1">
      <c r="A34" s="229"/>
      <c r="B34" s="233"/>
      <c r="C34" s="233"/>
      <c r="D34" s="233"/>
      <c r="E34" s="233"/>
      <c r="F34" s="233"/>
      <c r="G34" s="233"/>
      <c r="H34" s="233" t="s">
        <v>32</v>
      </c>
      <c r="I34" s="249">
        <f>SUM(I17:I33)</f>
        <v>2625.89</v>
      </c>
      <c r="J34" s="238"/>
      <c r="K34" s="238"/>
      <c r="L34" s="241"/>
      <c r="M34" s="241"/>
      <c r="N34" s="241"/>
      <c r="O34" s="241"/>
      <c r="P34" s="241"/>
      <c r="Q34" s="241"/>
    </row>
    <row r="35" spans="1:11" ht="15">
      <c r="A35" s="750" t="s">
        <v>388</v>
      </c>
      <c r="B35" s="750"/>
      <c r="C35" s="750"/>
      <c r="D35" s="750"/>
      <c r="E35" s="750"/>
      <c r="F35" s="750"/>
      <c r="G35" s="750"/>
      <c r="H35" s="750"/>
      <c r="I35" s="750"/>
      <c r="J35" s="750"/>
      <c r="K35" s="750"/>
    </row>
    <row r="36" spans="1:11" ht="15">
      <c r="A36" s="750"/>
      <c r="B36" s="750"/>
      <c r="C36" s="750"/>
      <c r="D36" s="750"/>
      <c r="E36" s="750"/>
      <c r="F36" s="750"/>
      <c r="G36" s="750"/>
      <c r="H36" s="750"/>
      <c r="I36" s="750"/>
      <c r="J36" s="750"/>
      <c r="K36" s="750"/>
    </row>
    <row r="37" spans="1:11" ht="18.75" hidden="1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</row>
    <row r="38" spans="1:11" ht="18.75" hidden="1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</row>
    <row r="39" spans="1:11" ht="18.75">
      <c r="A39" s="250"/>
      <c r="B39" s="251"/>
      <c r="C39" s="251"/>
      <c r="D39" s="251"/>
      <c r="E39" s="251"/>
      <c r="F39" s="251"/>
      <c r="G39" s="251"/>
      <c r="H39" s="250"/>
      <c r="I39" s="250"/>
      <c r="J39" s="229"/>
      <c r="K39" s="229"/>
    </row>
    <row r="40" spans="1:11" ht="18.75">
      <c r="A40" s="250"/>
      <c r="B40" s="250" t="s">
        <v>389</v>
      </c>
      <c r="C40" s="251"/>
      <c r="D40" s="251"/>
      <c r="E40" s="251"/>
      <c r="F40" s="251"/>
      <c r="G40" s="250"/>
      <c r="H40" s="251"/>
      <c r="I40" s="250"/>
      <c r="J40" s="229"/>
      <c r="K40" s="229"/>
    </row>
    <row r="41" spans="1:11" ht="18.75">
      <c r="A41" s="250"/>
      <c r="B41" s="251" t="s">
        <v>390</v>
      </c>
      <c r="C41" s="250" t="s">
        <v>391</v>
      </c>
      <c r="D41" s="250"/>
      <c r="E41" s="250"/>
      <c r="F41" s="251"/>
      <c r="G41" s="250"/>
      <c r="H41" s="251"/>
      <c r="I41" s="250"/>
      <c r="J41" s="229"/>
      <c r="K41" s="229"/>
    </row>
    <row r="42" spans="1:11" ht="18.75">
      <c r="A42" s="250"/>
      <c r="B42" s="251" t="s">
        <v>392</v>
      </c>
      <c r="C42" s="252">
        <v>5171.4</v>
      </c>
      <c r="D42" s="250" t="s">
        <v>393</v>
      </c>
      <c r="E42" s="250"/>
      <c r="F42" s="251"/>
      <c r="G42" s="250"/>
      <c r="H42" s="251"/>
      <c r="I42" s="250"/>
      <c r="J42" s="229"/>
      <c r="K42" s="229"/>
    </row>
    <row r="43" spans="1:11" ht="18" customHeight="1">
      <c r="A43" s="250"/>
      <c r="B43" s="251" t="s">
        <v>394</v>
      </c>
      <c r="C43" s="253" t="s">
        <v>395</v>
      </c>
      <c r="D43" s="250" t="s">
        <v>444</v>
      </c>
      <c r="E43" s="250"/>
      <c r="F43" s="250"/>
      <c r="G43" s="251"/>
      <c r="H43" s="251"/>
      <c r="I43" s="250"/>
      <c r="J43" s="229"/>
      <c r="K43" s="229"/>
    </row>
    <row r="44" spans="1:26" ht="18" customHeight="1">
      <c r="A44" s="250"/>
      <c r="B44" s="251"/>
      <c r="C44" s="253"/>
      <c r="D44" s="250"/>
      <c r="E44" s="250"/>
      <c r="F44" s="250"/>
      <c r="G44" s="251"/>
      <c r="H44" s="251"/>
      <c r="I44" s="250"/>
      <c r="J44" s="229"/>
      <c r="K44" s="229"/>
      <c r="V44" s="751" t="s">
        <v>406</v>
      </c>
      <c r="W44" s="751"/>
      <c r="X44" s="751"/>
      <c r="Y44" s="751"/>
      <c r="Z44" s="751"/>
    </row>
    <row r="45" spans="1:26" ht="60" customHeight="1">
      <c r="A45" s="250"/>
      <c r="B45" s="251"/>
      <c r="C45" s="253"/>
      <c r="D45" s="250"/>
      <c r="E45" s="250"/>
      <c r="F45" s="250"/>
      <c r="G45" s="254" t="s">
        <v>397</v>
      </c>
      <c r="H45" s="255" t="s">
        <v>2</v>
      </c>
      <c r="I45" s="255" t="s">
        <v>3</v>
      </c>
      <c r="J45" s="256" t="s">
        <v>398</v>
      </c>
      <c r="K45" s="333" t="s">
        <v>399</v>
      </c>
      <c r="L45" s="258" t="s">
        <v>400</v>
      </c>
      <c r="U45" s="161" t="s">
        <v>444</v>
      </c>
      <c r="V45" s="215" t="s">
        <v>445</v>
      </c>
      <c r="W45" s="215" t="s">
        <v>446</v>
      </c>
      <c r="X45" s="215" t="s">
        <v>9</v>
      </c>
      <c r="Y45" s="215" t="s">
        <v>447</v>
      </c>
      <c r="Z45" s="215" t="s">
        <v>448</v>
      </c>
    </row>
    <row r="46" spans="1:26" s="264" customFormat="1" ht="18.75">
      <c r="A46" s="259"/>
      <c r="B46" s="260"/>
      <c r="C46" s="261"/>
      <c r="D46" s="259"/>
      <c r="E46" s="259"/>
      <c r="F46" s="259"/>
      <c r="G46" s="262" t="s">
        <v>53</v>
      </c>
      <c r="H46" s="262" t="s">
        <v>53</v>
      </c>
      <c r="I46" s="262" t="s">
        <v>53</v>
      </c>
      <c r="J46" s="262" t="s">
        <v>53</v>
      </c>
      <c r="K46" s="262" t="s">
        <v>53</v>
      </c>
      <c r="L46" s="263"/>
      <c r="M46" s="328" t="s">
        <v>500</v>
      </c>
      <c r="N46" s="328" t="s">
        <v>501</v>
      </c>
      <c r="O46" s="327" t="s">
        <v>402</v>
      </c>
      <c r="P46" s="327" t="s">
        <v>401</v>
      </c>
      <c r="Q46" s="327" t="s">
        <v>441</v>
      </c>
      <c r="R46" s="327" t="s">
        <v>403</v>
      </c>
      <c r="S46" s="328"/>
      <c r="U46" s="163" t="s">
        <v>449</v>
      </c>
      <c r="V46" s="164">
        <v>10206.940000000002</v>
      </c>
      <c r="W46" s="164">
        <v>7421.4</v>
      </c>
      <c r="X46" s="164">
        <v>6202.370000000001</v>
      </c>
      <c r="Y46" s="164">
        <v>11425.970000000003</v>
      </c>
      <c r="Z46" s="164">
        <v>7093.22</v>
      </c>
    </row>
    <row r="47" spans="1:26" ht="33" customHeight="1">
      <c r="A47" s="250"/>
      <c r="B47" s="752" t="s">
        <v>404</v>
      </c>
      <c r="C47" s="752"/>
      <c r="D47" s="752"/>
      <c r="E47" s="752"/>
      <c r="F47" s="752"/>
      <c r="G47" s="266">
        <f>G49+G50</f>
        <v>14.11</v>
      </c>
      <c r="H47" s="267">
        <f>H49+H50</f>
        <v>72968.47</v>
      </c>
      <c r="I47" s="267">
        <f>P47+O47</f>
        <v>76884.92</v>
      </c>
      <c r="J47" s="268">
        <f>J50+J49</f>
        <v>48973.172000000006</v>
      </c>
      <c r="K47" s="268">
        <f>I47-J47</f>
        <v>27911.747999999992</v>
      </c>
      <c r="L47" s="269">
        <f>L49+L50</f>
        <v>-3916.4499999999935</v>
      </c>
      <c r="M47" s="341">
        <v>161561.86999999997</v>
      </c>
      <c r="N47" s="341">
        <v>157645.43999999997</v>
      </c>
      <c r="O47" s="342">
        <v>76670.67</v>
      </c>
      <c r="P47" s="342">
        <v>214.25</v>
      </c>
      <c r="Q47" s="343">
        <v>7421.71</v>
      </c>
      <c r="R47" s="344">
        <v>7982.9</v>
      </c>
      <c r="S47" s="345">
        <v>14817.939999999999</v>
      </c>
      <c r="U47" s="163" t="s">
        <v>450</v>
      </c>
      <c r="V47" s="195">
        <v>11425.970000000003</v>
      </c>
      <c r="W47" s="195">
        <v>7421.4</v>
      </c>
      <c r="X47" s="195">
        <v>6662.48</v>
      </c>
      <c r="Y47" s="164">
        <v>12184.890000000003</v>
      </c>
      <c r="Z47" s="196"/>
    </row>
    <row r="48" spans="1:26" ht="18" customHeight="1">
      <c r="A48" s="250"/>
      <c r="B48" s="753" t="s">
        <v>405</v>
      </c>
      <c r="C48" s="754"/>
      <c r="D48" s="754"/>
      <c r="E48" s="754"/>
      <c r="F48" s="755"/>
      <c r="G48" s="273"/>
      <c r="H48" s="274"/>
      <c r="I48" s="274"/>
      <c r="J48" s="233"/>
      <c r="K48" s="233"/>
      <c r="L48" s="275"/>
      <c r="U48" s="163" t="s">
        <v>451</v>
      </c>
      <c r="V48" s="195">
        <v>12184.890000000003</v>
      </c>
      <c r="W48" s="195">
        <v>7421.4</v>
      </c>
      <c r="X48" s="195">
        <v>7098.08</v>
      </c>
      <c r="Y48" s="164">
        <v>12508.210000000001</v>
      </c>
      <c r="Z48" s="196"/>
    </row>
    <row r="49" spans="1:26" ht="18" customHeight="1">
      <c r="A49" s="250"/>
      <c r="B49" s="734" t="s">
        <v>12</v>
      </c>
      <c r="C49" s="734"/>
      <c r="D49" s="734"/>
      <c r="E49" s="734"/>
      <c r="F49" s="734"/>
      <c r="G49" s="273">
        <f>G59</f>
        <v>9.47</v>
      </c>
      <c r="H49" s="274">
        <f>ROUND(G49*C42,2)+0.01</f>
        <v>48973.170000000006</v>
      </c>
      <c r="I49" s="274">
        <f>H49</f>
        <v>48973.170000000006</v>
      </c>
      <c r="J49" s="274">
        <f>H59</f>
        <v>48973.172000000006</v>
      </c>
      <c r="K49" s="274">
        <f>I49-J49</f>
        <v>-0.0020000000004074536</v>
      </c>
      <c r="L49" s="275">
        <f>H49-I49</f>
        <v>0</v>
      </c>
      <c r="U49" s="163" t="s">
        <v>452</v>
      </c>
      <c r="V49" s="197">
        <v>12508.210000000001</v>
      </c>
      <c r="W49" s="197">
        <v>7419.759999999999</v>
      </c>
      <c r="X49" s="197">
        <v>6598.68</v>
      </c>
      <c r="Y49" s="164">
        <v>13329.29</v>
      </c>
      <c r="Z49" s="198"/>
    </row>
    <row r="50" spans="1:26" ht="18" customHeight="1">
      <c r="A50" s="250"/>
      <c r="B50" s="734" t="s">
        <v>65</v>
      </c>
      <c r="C50" s="734"/>
      <c r="D50" s="734"/>
      <c r="E50" s="734"/>
      <c r="F50" s="734"/>
      <c r="G50" s="273">
        <v>4.64</v>
      </c>
      <c r="H50" s="274">
        <f>ROUND(G50*C42,2)</f>
        <v>23995.3</v>
      </c>
      <c r="I50" s="274">
        <f>I47-I49</f>
        <v>27911.749999999993</v>
      </c>
      <c r="J50" s="274">
        <f>H67</f>
        <v>0</v>
      </c>
      <c r="K50" s="274">
        <f>I50-J50</f>
        <v>27911.749999999993</v>
      </c>
      <c r="L50" s="275">
        <f>H50-I50</f>
        <v>-3916.4499999999935</v>
      </c>
      <c r="U50" s="163" t="s">
        <v>453</v>
      </c>
      <c r="V50" s="195">
        <v>13329.29</v>
      </c>
      <c r="W50" s="195">
        <v>7421.7</v>
      </c>
      <c r="X50" s="195">
        <v>7059.630000000001</v>
      </c>
      <c r="Y50" s="164">
        <v>13691.36</v>
      </c>
      <c r="Z50" s="196"/>
    </row>
    <row r="51" spans="1:26" ht="18.75">
      <c r="A51" s="250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75">
        <f>G54-H54</f>
        <v>-561.1899999999996</v>
      </c>
      <c r="U51" s="163" t="s">
        <v>454</v>
      </c>
      <c r="V51" s="195">
        <v>13691.36</v>
      </c>
      <c r="W51" s="195">
        <v>7421.7</v>
      </c>
      <c r="X51" s="195">
        <v>7295.08</v>
      </c>
      <c r="Y51" s="164">
        <v>13817.980000000001</v>
      </c>
      <c r="Z51" s="196"/>
    </row>
    <row r="52" spans="1:26" ht="12" customHeight="1">
      <c r="A52" s="229"/>
      <c r="B52" s="251"/>
      <c r="C52" s="253"/>
      <c r="D52" s="250"/>
      <c r="E52" s="250"/>
      <c r="F52" s="250"/>
      <c r="G52" s="251"/>
      <c r="H52" s="251"/>
      <c r="I52" s="250"/>
      <c r="J52" s="229"/>
      <c r="K52" s="229"/>
      <c r="U52" s="163" t="s">
        <v>455</v>
      </c>
      <c r="V52" s="195">
        <v>13817.980000000001</v>
      </c>
      <c r="W52" s="195">
        <v>7421.71</v>
      </c>
      <c r="X52" s="195">
        <v>6703.9000000000015</v>
      </c>
      <c r="Y52" s="164">
        <v>14535.79</v>
      </c>
      <c r="Z52" s="196"/>
    </row>
    <row r="53" spans="1:26" ht="18" customHeight="1">
      <c r="A53" s="229"/>
      <c r="F53" s="276" t="s">
        <v>438</v>
      </c>
      <c r="G53" s="276" t="s">
        <v>2</v>
      </c>
      <c r="H53" s="276" t="s">
        <v>3</v>
      </c>
      <c r="I53" s="276" t="s">
        <v>439</v>
      </c>
      <c r="J53" s="276" t="s">
        <v>482</v>
      </c>
      <c r="K53" s="277"/>
      <c r="U53" s="163" t="s">
        <v>456</v>
      </c>
      <c r="V53" s="195">
        <v>14535.79</v>
      </c>
      <c r="W53" s="195">
        <v>7421.6900000000005</v>
      </c>
      <c r="X53" s="195">
        <v>6964.630000000001</v>
      </c>
      <c r="Y53" s="164">
        <v>14992.850000000002</v>
      </c>
      <c r="Z53" s="196"/>
    </row>
    <row r="54" spans="1:26" s="282" customFormat="1" ht="18" customHeight="1">
      <c r="A54" s="278"/>
      <c r="B54" s="737" t="s">
        <v>437</v>
      </c>
      <c r="C54" s="738"/>
      <c r="D54" s="738"/>
      <c r="E54" s="738"/>
      <c r="F54" s="279">
        <f>'09 14 г'!I54</f>
        <v>15379.130000000003</v>
      </c>
      <c r="G54" s="280">
        <f>Q47</f>
        <v>7421.71</v>
      </c>
      <c r="H54" s="280">
        <f>R47</f>
        <v>7982.9</v>
      </c>
      <c r="I54" s="280">
        <f>G54+F54-H54</f>
        <v>14817.940000000004</v>
      </c>
      <c r="J54" s="280">
        <f>H54</f>
        <v>7982.9</v>
      </c>
      <c r="K54" s="277"/>
      <c r="L54" s="281">
        <f>H54-J54</f>
        <v>0</v>
      </c>
      <c r="U54" s="163" t="s">
        <v>457</v>
      </c>
      <c r="V54" s="195">
        <v>14992.850000000002</v>
      </c>
      <c r="W54" s="195">
        <v>7421.7</v>
      </c>
      <c r="X54" s="195">
        <v>7035.42</v>
      </c>
      <c r="Y54" s="164">
        <v>15379.130000000003</v>
      </c>
      <c r="Z54" s="196"/>
    </row>
    <row r="55" spans="1:26" ht="18.75">
      <c r="A55" s="229"/>
      <c r="B55" s="739"/>
      <c r="C55" s="739"/>
      <c r="D55" s="274"/>
      <c r="E55" s="274"/>
      <c r="F55" s="250"/>
      <c r="K55" s="229"/>
      <c r="U55" s="163" t="s">
        <v>458</v>
      </c>
      <c r="V55" s="195">
        <f>Y54</f>
        <v>15379.130000000003</v>
      </c>
      <c r="W55" s="195">
        <f>G54</f>
        <v>7421.71</v>
      </c>
      <c r="X55" s="195">
        <f>H54</f>
        <v>7982.9</v>
      </c>
      <c r="Y55" s="164">
        <f>V55+W55-X55</f>
        <v>14817.940000000004</v>
      </c>
      <c r="Z55" s="196"/>
    </row>
    <row r="56" spans="1:26" ht="18.75">
      <c r="A56" s="250"/>
      <c r="B56" s="283"/>
      <c r="C56" s="284"/>
      <c r="D56" s="285"/>
      <c r="E56" s="285"/>
      <c r="F56" s="285"/>
      <c r="G56" s="286" t="s">
        <v>397</v>
      </c>
      <c r="H56" s="286" t="s">
        <v>407</v>
      </c>
      <c r="I56" s="250"/>
      <c r="J56" s="229"/>
      <c r="K56" s="229"/>
      <c r="U56" s="163" t="s">
        <v>459</v>
      </c>
      <c r="V56" s="196"/>
      <c r="W56" s="196"/>
      <c r="X56" s="196"/>
      <c r="Y56" s="164">
        <f>V56+W56-X56</f>
        <v>0</v>
      </c>
      <c r="Z56" s="196"/>
    </row>
    <row r="57" spans="1:26" s="264" customFormat="1" ht="11.25" customHeight="1">
      <c r="A57" s="287"/>
      <c r="B57" s="288"/>
      <c r="C57" s="289"/>
      <c r="D57" s="290"/>
      <c r="E57" s="290"/>
      <c r="F57" s="290"/>
      <c r="G57" s="262" t="s">
        <v>53</v>
      </c>
      <c r="H57" s="262" t="s">
        <v>53</v>
      </c>
      <c r="I57" s="259"/>
      <c r="U57" s="163" t="s">
        <v>460</v>
      </c>
      <c r="V57" s="196"/>
      <c r="W57" s="196"/>
      <c r="X57" s="196"/>
      <c r="Y57" s="164">
        <f>V57+W57-X57</f>
        <v>0</v>
      </c>
      <c r="Z57" s="196"/>
    </row>
    <row r="58" spans="1:26" ht="39.75" customHeight="1">
      <c r="A58" s="291" t="s">
        <v>408</v>
      </c>
      <c r="B58" s="740" t="s">
        <v>436</v>
      </c>
      <c r="C58" s="741"/>
      <c r="D58" s="741"/>
      <c r="E58" s="741"/>
      <c r="F58" s="741"/>
      <c r="G58" s="233"/>
      <c r="H58" s="292">
        <f>H59+H67</f>
        <v>48973.172000000006</v>
      </c>
      <c r="I58" s="250"/>
      <c r="J58" s="229"/>
      <c r="K58" s="229"/>
      <c r="U58" s="167" t="s">
        <v>461</v>
      </c>
      <c r="V58" s="168">
        <f>SUM(V46:V57)</f>
        <v>132072.41</v>
      </c>
      <c r="W58" s="168">
        <f>SUM(W46:W57)</f>
        <v>74214.17</v>
      </c>
      <c r="X58" s="168">
        <f>SUM(X46:X57)</f>
        <v>69603.17</v>
      </c>
      <c r="Y58" s="168">
        <f>SUM(Y46:Y57)</f>
        <v>136683.41000000003</v>
      </c>
      <c r="Z58" s="168">
        <f>SUM(Z46:Z57)</f>
        <v>7093.22</v>
      </c>
    </row>
    <row r="59" spans="1:11" ht="18.75">
      <c r="A59" s="293" t="s">
        <v>410</v>
      </c>
      <c r="B59" s="742" t="s">
        <v>411</v>
      </c>
      <c r="C59" s="743"/>
      <c r="D59" s="743"/>
      <c r="E59" s="743"/>
      <c r="F59" s="744"/>
      <c r="G59" s="335">
        <f>G61+G62+G64+G66+G60</f>
        <v>9.47</v>
      </c>
      <c r="H59" s="335">
        <f>H61+H62+H64+H66+H60</f>
        <v>48973.172000000006</v>
      </c>
      <c r="I59" s="250"/>
      <c r="J59" s="229"/>
      <c r="K59" s="295"/>
    </row>
    <row r="60" spans="1:11" ht="18.75">
      <c r="A60" s="334" t="s">
        <v>412</v>
      </c>
      <c r="B60" s="745" t="s">
        <v>413</v>
      </c>
      <c r="C60" s="743"/>
      <c r="D60" s="743"/>
      <c r="E60" s="743"/>
      <c r="F60" s="744"/>
      <c r="G60" s="297">
        <v>1.87</v>
      </c>
      <c r="H60" s="335">
        <f>ROUND(G60*C42,2)</f>
        <v>9670.52</v>
      </c>
      <c r="I60" s="250"/>
      <c r="J60" s="229"/>
      <c r="K60" s="295"/>
    </row>
    <row r="61" spans="1:11" ht="45" customHeight="1">
      <c r="A61" s="334" t="s">
        <v>414</v>
      </c>
      <c r="B61" s="733" t="s">
        <v>415</v>
      </c>
      <c r="C61" s="732"/>
      <c r="D61" s="732"/>
      <c r="E61" s="732"/>
      <c r="F61" s="732"/>
      <c r="G61" s="333">
        <v>2.2</v>
      </c>
      <c r="H61" s="335">
        <f>ROUND(G61*C42,2)+0.01</f>
        <v>11377.09</v>
      </c>
      <c r="I61" s="250"/>
      <c r="J61" s="229"/>
      <c r="K61" s="295"/>
    </row>
    <row r="62" spans="1:11" ht="18.75">
      <c r="A62" s="734" t="s">
        <v>416</v>
      </c>
      <c r="B62" s="735" t="s">
        <v>417</v>
      </c>
      <c r="C62" s="729"/>
      <c r="D62" s="729"/>
      <c r="E62" s="729"/>
      <c r="F62" s="729"/>
      <c r="G62" s="718">
        <v>1.58</v>
      </c>
      <c r="H62" s="736">
        <f>ROUND(G62*C42,2)</f>
        <v>8170.81</v>
      </c>
      <c r="I62" s="250"/>
      <c r="J62" s="229"/>
      <c r="K62" s="229"/>
    </row>
    <row r="63" spans="1:11" ht="18.75" customHeight="1">
      <c r="A63" s="734"/>
      <c r="B63" s="729"/>
      <c r="C63" s="729"/>
      <c r="D63" s="729"/>
      <c r="E63" s="729"/>
      <c r="F63" s="729"/>
      <c r="G63" s="718"/>
      <c r="H63" s="736"/>
      <c r="I63" s="250"/>
      <c r="J63" s="229"/>
      <c r="K63" s="229"/>
    </row>
    <row r="64" spans="1:11" ht="21" customHeight="1">
      <c r="A64" s="734" t="s">
        <v>418</v>
      </c>
      <c r="B64" s="735" t="s">
        <v>419</v>
      </c>
      <c r="C64" s="729"/>
      <c r="D64" s="729"/>
      <c r="E64" s="729"/>
      <c r="F64" s="729"/>
      <c r="G64" s="718">
        <v>1.28</v>
      </c>
      <c r="H64" s="736">
        <f>G64*C42</f>
        <v>6619.392</v>
      </c>
      <c r="I64" s="250"/>
      <c r="J64" s="229"/>
      <c r="K64" s="229"/>
    </row>
    <row r="65" spans="1:11" ht="18.75">
      <c r="A65" s="734"/>
      <c r="B65" s="729"/>
      <c r="C65" s="729"/>
      <c r="D65" s="729"/>
      <c r="E65" s="729"/>
      <c r="F65" s="729"/>
      <c r="G65" s="718"/>
      <c r="H65" s="736"/>
      <c r="I65" s="250"/>
      <c r="J65" s="229"/>
      <c r="K65" s="229"/>
    </row>
    <row r="66" spans="1:11" ht="18.75">
      <c r="A66" s="334" t="s">
        <v>420</v>
      </c>
      <c r="B66" s="729" t="s">
        <v>421</v>
      </c>
      <c r="C66" s="729"/>
      <c r="D66" s="729"/>
      <c r="E66" s="729"/>
      <c r="F66" s="729"/>
      <c r="G66" s="286">
        <v>2.54</v>
      </c>
      <c r="H66" s="300">
        <f>ROUND(G66*C42,2)</f>
        <v>13135.36</v>
      </c>
      <c r="I66" s="250"/>
      <c r="J66" s="229"/>
      <c r="K66" s="229"/>
    </row>
    <row r="67" spans="1:11" ht="18.75">
      <c r="A67" s="292" t="s">
        <v>422</v>
      </c>
      <c r="B67" s="730" t="s">
        <v>423</v>
      </c>
      <c r="C67" s="716"/>
      <c r="D67" s="716"/>
      <c r="E67" s="716"/>
      <c r="F67" s="716"/>
      <c r="G67" s="292"/>
      <c r="H67" s="292">
        <f>H68+H69+H70+H71+H72+H73+H74</f>
        <v>0</v>
      </c>
      <c r="I67" s="250"/>
      <c r="J67" s="229"/>
      <c r="K67" s="229"/>
    </row>
    <row r="68" spans="1:11" ht="18.75">
      <c r="A68" s="301"/>
      <c r="B68" s="731" t="s">
        <v>424</v>
      </c>
      <c r="C68" s="732"/>
      <c r="D68" s="732"/>
      <c r="E68" s="732"/>
      <c r="F68" s="732"/>
      <c r="G68" s="302"/>
      <c r="H68" s="302"/>
      <c r="I68" s="250"/>
      <c r="J68" s="229"/>
      <c r="K68" s="229"/>
    </row>
    <row r="69" spans="1:11" ht="43.5" customHeight="1">
      <c r="A69" s="301"/>
      <c r="B69" s="731" t="s">
        <v>497</v>
      </c>
      <c r="C69" s="732"/>
      <c r="D69" s="732"/>
      <c r="E69" s="732"/>
      <c r="F69" s="732"/>
      <c r="G69" s="300"/>
      <c r="H69" s="300"/>
      <c r="I69" s="250"/>
      <c r="J69" s="229"/>
      <c r="K69" s="229"/>
    </row>
    <row r="70" spans="1:11" ht="18.75" customHeight="1">
      <c r="A70" s="301"/>
      <c r="B70" s="721" t="s">
        <v>435</v>
      </c>
      <c r="C70" s="722"/>
      <c r="D70" s="722"/>
      <c r="E70" s="722"/>
      <c r="F70" s="723"/>
      <c r="G70" s="300"/>
      <c r="H70" s="303"/>
      <c r="I70" s="250"/>
      <c r="J70" s="229"/>
      <c r="K70" s="229"/>
    </row>
    <row r="71" spans="1:11" ht="18.75" customHeight="1">
      <c r="A71" s="301"/>
      <c r="B71" s="721" t="s">
        <v>435</v>
      </c>
      <c r="C71" s="722"/>
      <c r="D71" s="722"/>
      <c r="E71" s="722"/>
      <c r="F71" s="723"/>
      <c r="G71" s="300"/>
      <c r="H71" s="303"/>
      <c r="I71" s="304"/>
      <c r="J71" s="229"/>
      <c r="K71" s="229"/>
    </row>
    <row r="72" spans="1:11" ht="18.75" customHeight="1">
      <c r="A72" s="301"/>
      <c r="B72" s="721" t="s">
        <v>435</v>
      </c>
      <c r="C72" s="722"/>
      <c r="D72" s="722"/>
      <c r="E72" s="722"/>
      <c r="F72" s="723"/>
      <c r="G72" s="300"/>
      <c r="H72" s="303"/>
      <c r="I72" s="250"/>
      <c r="J72" s="229"/>
      <c r="K72" s="229"/>
    </row>
    <row r="73" spans="1:11" ht="18.75" customHeight="1">
      <c r="A73" s="301"/>
      <c r="B73" s="721" t="s">
        <v>435</v>
      </c>
      <c r="C73" s="722"/>
      <c r="D73" s="722"/>
      <c r="E73" s="722"/>
      <c r="F73" s="723"/>
      <c r="G73" s="300"/>
      <c r="H73" s="303"/>
      <c r="I73" s="250"/>
      <c r="J73" s="229"/>
      <c r="K73" s="229"/>
    </row>
    <row r="74" spans="1:16" ht="18.75" customHeight="1">
      <c r="A74" s="301"/>
      <c r="B74" s="721" t="s">
        <v>435</v>
      </c>
      <c r="C74" s="722"/>
      <c r="D74" s="722"/>
      <c r="E74" s="722"/>
      <c r="F74" s="723"/>
      <c r="G74" s="300"/>
      <c r="H74" s="303"/>
      <c r="I74" s="250"/>
      <c r="J74" s="229"/>
      <c r="K74" s="229"/>
      <c r="P74" s="241"/>
    </row>
    <row r="75" spans="1:13" ht="23.25">
      <c r="A75" s="301"/>
      <c r="B75" s="305"/>
      <c r="C75" s="306"/>
      <c r="D75" s="306"/>
      <c r="E75" s="306"/>
      <c r="F75" s="306"/>
      <c r="G75" s="307"/>
      <c r="H75" s="250"/>
      <c r="I75" s="250"/>
      <c r="J75" s="229"/>
      <c r="K75" s="229"/>
      <c r="L75" s="308"/>
      <c r="M75" s="309"/>
    </row>
    <row r="76" spans="1:11" ht="18.75">
      <c r="A76" s="310" t="s">
        <v>494</v>
      </c>
      <c r="C76" s="306"/>
      <c r="D76" s="306"/>
      <c r="E76" s="306"/>
      <c r="F76" s="306"/>
      <c r="G76" s="307"/>
      <c r="H76" s="250"/>
      <c r="I76" s="250"/>
      <c r="J76" s="229"/>
      <c r="K76" s="229"/>
    </row>
    <row r="77" spans="1:11" ht="18.75">
      <c r="A77" s="301"/>
      <c r="C77" s="306"/>
      <c r="D77" s="306"/>
      <c r="E77" s="306"/>
      <c r="F77" s="306"/>
      <c r="G77" s="307"/>
      <c r="H77" s="250"/>
      <c r="I77" s="250"/>
      <c r="J77" s="229"/>
      <c r="K77" s="250"/>
    </row>
    <row r="78" spans="1:11" ht="18.75">
      <c r="A78" s="301"/>
      <c r="B78" s="305"/>
      <c r="C78" s="306"/>
      <c r="D78" s="306"/>
      <c r="E78" s="306"/>
      <c r="F78" s="306"/>
      <c r="G78" s="724" t="s">
        <v>65</v>
      </c>
      <c r="H78" s="725"/>
      <c r="I78" s="726" t="s">
        <v>406</v>
      </c>
      <c r="J78" s="725"/>
      <c r="K78" s="229"/>
    </row>
    <row r="79" spans="1:26" s="264" customFormat="1" ht="12.75">
      <c r="A79" s="311"/>
      <c r="B79" s="312"/>
      <c r="C79" s="313"/>
      <c r="D79" s="313"/>
      <c r="E79" s="313"/>
      <c r="F79" s="313"/>
      <c r="G79" s="727" t="s">
        <v>53</v>
      </c>
      <c r="H79" s="728"/>
      <c r="I79" s="727" t="s">
        <v>53</v>
      </c>
      <c r="J79" s="728"/>
      <c r="V79" s="314"/>
      <c r="W79" s="314"/>
      <c r="X79" s="314"/>
      <c r="Y79" s="314"/>
      <c r="Z79" s="314"/>
    </row>
    <row r="80" spans="1:26" s="241" customFormat="1" ht="18.75">
      <c r="A80" s="301"/>
      <c r="B80" s="715" t="s">
        <v>506</v>
      </c>
      <c r="C80" s="716"/>
      <c r="D80" s="716"/>
      <c r="E80" s="716"/>
      <c r="F80" s="717"/>
      <c r="G80" s="718">
        <f>'09 14 г'!G81:H81</f>
        <v>-49063.084000000046</v>
      </c>
      <c r="H80" s="719"/>
      <c r="I80" s="718">
        <f>'09 14 г'!I81:J81</f>
        <v>0</v>
      </c>
      <c r="J80" s="719"/>
      <c r="K80" s="238"/>
      <c r="L80" s="315" t="s">
        <v>430</v>
      </c>
      <c r="M80" s="315" t="s">
        <v>403</v>
      </c>
      <c r="V80" s="315"/>
      <c r="W80" s="315"/>
      <c r="X80" s="315"/>
      <c r="Y80" s="315"/>
      <c r="Z80" s="315"/>
    </row>
    <row r="81" spans="1:13" ht="18.75">
      <c r="A81" s="251"/>
      <c r="B81" s="715" t="s">
        <v>507</v>
      </c>
      <c r="C81" s="716"/>
      <c r="D81" s="716"/>
      <c r="E81" s="716"/>
      <c r="F81" s="717"/>
      <c r="G81" s="718">
        <f>G80+I47-H58+J54</f>
        <v>-13168.436000000054</v>
      </c>
      <c r="H81" s="719"/>
      <c r="I81" s="720">
        <f>I80+H54-J54</f>
        <v>0</v>
      </c>
      <c r="J81" s="719"/>
      <c r="K81" s="229"/>
      <c r="L81" s="316">
        <f>G81</f>
        <v>-13168.436000000054</v>
      </c>
      <c r="M81" s="316">
        <f>I81</f>
        <v>0</v>
      </c>
    </row>
    <row r="82" spans="1:11" ht="18.75">
      <c r="A82" s="250"/>
      <c r="B82" s="250"/>
      <c r="C82" s="250"/>
      <c r="D82" s="250"/>
      <c r="E82" s="250"/>
      <c r="F82" s="250"/>
      <c r="G82" s="317"/>
      <c r="H82" s="317"/>
      <c r="I82" s="250"/>
      <c r="J82" s="229"/>
      <c r="K82" s="229"/>
    </row>
    <row r="83" spans="1:16" ht="18.75">
      <c r="A83" s="250"/>
      <c r="B83" s="229"/>
      <c r="C83" s="229"/>
      <c r="D83" s="229"/>
      <c r="E83" s="229"/>
      <c r="F83" s="229"/>
      <c r="G83" s="318"/>
      <c r="H83" s="319"/>
      <c r="I83" s="250"/>
      <c r="J83" s="229"/>
      <c r="K83" s="229"/>
      <c r="L83" s="241"/>
      <c r="M83" s="241"/>
      <c r="N83" s="241"/>
      <c r="O83" s="241"/>
      <c r="P83" s="241"/>
    </row>
    <row r="84" spans="1:16" ht="18.75">
      <c r="A84" s="250"/>
      <c r="B84" s="312"/>
      <c r="C84" s="313"/>
      <c r="D84" s="313"/>
      <c r="E84" s="313"/>
      <c r="F84" s="313"/>
      <c r="G84" s="759" t="s">
        <v>502</v>
      </c>
      <c r="H84" s="760"/>
      <c r="I84" s="759" t="s">
        <v>503</v>
      </c>
      <c r="J84" s="760"/>
      <c r="K84" s="229"/>
      <c r="L84" s="329" t="s">
        <v>504</v>
      </c>
      <c r="M84" s="330"/>
      <c r="N84" s="330"/>
      <c r="O84" s="330"/>
      <c r="P84" s="330"/>
    </row>
    <row r="85" spans="1:16" ht="18.75" customHeight="1">
      <c r="A85" s="250"/>
      <c r="C85" s="756" t="s">
        <v>505</v>
      </c>
      <c r="D85" s="757"/>
      <c r="E85" s="757"/>
      <c r="F85" s="758"/>
      <c r="G85" s="718">
        <f>M47</f>
        <v>161561.86999999997</v>
      </c>
      <c r="H85" s="719"/>
      <c r="I85" s="718">
        <f>N47</f>
        <v>157645.43999999997</v>
      </c>
      <c r="J85" s="719"/>
      <c r="K85" s="229"/>
      <c r="L85" s="320">
        <f>G85-I85+H47-I47</f>
        <v>-0.020000000004074536</v>
      </c>
      <c r="M85" s="321"/>
      <c r="N85" s="320"/>
      <c r="O85" s="320"/>
      <c r="P85" s="322"/>
    </row>
    <row r="86" spans="1:16" ht="18.75">
      <c r="A86" s="250"/>
      <c r="B86" s="229"/>
      <c r="C86" s="229"/>
      <c r="D86" s="229"/>
      <c r="E86" s="229"/>
      <c r="F86" s="229"/>
      <c r="G86" s="229"/>
      <c r="H86" s="250"/>
      <c r="I86" s="250"/>
      <c r="J86" s="229"/>
      <c r="K86" s="229"/>
      <c r="L86" s="323"/>
      <c r="M86" s="324"/>
      <c r="N86" s="324"/>
      <c r="O86" s="324"/>
      <c r="P86" s="324"/>
    </row>
    <row r="87" spans="1:16" ht="15.75" customHeight="1">
      <c r="A87" s="250"/>
      <c r="B87" s="229"/>
      <c r="C87" s="229"/>
      <c r="D87" s="229"/>
      <c r="E87" s="229"/>
      <c r="F87" s="229"/>
      <c r="G87" s="229"/>
      <c r="H87" s="250"/>
      <c r="I87" s="250"/>
      <c r="J87" s="229"/>
      <c r="K87" s="229"/>
      <c r="L87" s="323"/>
      <c r="M87" s="324"/>
      <c r="N87" s="324"/>
      <c r="O87" s="324"/>
      <c r="P87" s="324"/>
    </row>
    <row r="88" spans="1:16" ht="1.5" customHeight="1" hidden="1">
      <c r="A88" s="250"/>
      <c r="B88" s="229"/>
      <c r="C88" s="229"/>
      <c r="D88" s="229"/>
      <c r="E88" s="229"/>
      <c r="F88" s="229"/>
      <c r="G88" s="229"/>
      <c r="H88" s="250"/>
      <c r="I88" s="250"/>
      <c r="J88" s="229"/>
      <c r="K88" s="229"/>
      <c r="L88" s="323"/>
      <c r="M88" s="324"/>
      <c r="N88" s="324"/>
      <c r="O88" s="324"/>
      <c r="P88" s="324"/>
    </row>
    <row r="89" spans="1:16" ht="18.75" hidden="1">
      <c r="A89" s="250"/>
      <c r="B89" s="229"/>
      <c r="C89" s="229"/>
      <c r="D89" s="229"/>
      <c r="E89" s="229"/>
      <c r="F89" s="229"/>
      <c r="G89" s="229"/>
      <c r="H89" s="250"/>
      <c r="I89" s="250"/>
      <c r="J89" s="229"/>
      <c r="K89" s="229"/>
      <c r="L89" s="323"/>
      <c r="M89" s="324"/>
      <c r="N89" s="324"/>
      <c r="O89" s="324"/>
      <c r="P89" s="324"/>
    </row>
    <row r="90" spans="1:16" ht="18.75" hidden="1">
      <c r="A90" s="250"/>
      <c r="B90" s="229"/>
      <c r="C90" s="229"/>
      <c r="D90" s="229"/>
      <c r="E90" s="229"/>
      <c r="F90" s="229"/>
      <c r="G90" s="229"/>
      <c r="H90" s="250"/>
      <c r="I90" s="250"/>
      <c r="J90" s="229"/>
      <c r="K90" s="229"/>
      <c r="L90" s="323"/>
      <c r="M90" s="324"/>
      <c r="N90" s="324"/>
      <c r="O90" s="324"/>
      <c r="P90" s="324"/>
    </row>
    <row r="91" spans="1:16" ht="18.75" hidden="1">
      <c r="A91" s="229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323"/>
      <c r="M91" s="324"/>
      <c r="N91" s="324"/>
      <c r="O91" s="324"/>
      <c r="P91" s="324"/>
    </row>
    <row r="92" spans="1:16" ht="18.75" hidden="1">
      <c r="A92" s="229"/>
      <c r="B92" s="229"/>
      <c r="C92" s="301"/>
      <c r="D92" s="229"/>
      <c r="E92" s="229"/>
      <c r="F92" s="229"/>
      <c r="G92" s="229"/>
      <c r="H92" s="229"/>
      <c r="I92" s="229"/>
      <c r="J92" s="229"/>
      <c r="K92" s="229"/>
      <c r="L92" s="323"/>
      <c r="M92" s="325"/>
      <c r="N92" s="241"/>
      <c r="O92" s="241"/>
      <c r="P92" s="325"/>
    </row>
    <row r="93" spans="1:16" ht="18.75" hidden="1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41"/>
      <c r="M93" s="241"/>
      <c r="N93" s="241"/>
      <c r="O93" s="241"/>
      <c r="P93" s="241"/>
    </row>
    <row r="94" spans="1:16" ht="7.5" customHeight="1" hidden="1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41"/>
      <c r="M94" s="241"/>
      <c r="N94" s="241"/>
      <c r="O94" s="241"/>
      <c r="P94" s="241"/>
    </row>
    <row r="95" spans="1:26" s="338" customFormat="1" ht="15.75">
      <c r="A95" s="338" t="s">
        <v>468</v>
      </c>
      <c r="I95" s="338" t="s">
        <v>73</v>
      </c>
      <c r="L95" s="339"/>
      <c r="M95" s="339"/>
      <c r="N95" s="339"/>
      <c r="O95" s="339"/>
      <c r="P95" s="339"/>
      <c r="V95" s="340"/>
      <c r="W95" s="340"/>
      <c r="X95" s="340"/>
      <c r="Y95" s="340"/>
      <c r="Z95" s="340"/>
    </row>
    <row r="96" spans="1:26" s="338" customFormat="1" ht="15.75">
      <c r="A96" s="338" t="s">
        <v>469</v>
      </c>
      <c r="I96" s="338" t="s">
        <v>74</v>
      </c>
      <c r="V96" s="340"/>
      <c r="W96" s="340"/>
      <c r="X96" s="340"/>
      <c r="Y96" s="340"/>
      <c r="Z96" s="340"/>
    </row>
    <row r="168" ht="15">
      <c r="H168" s="230" t="s">
        <v>433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5">
    <mergeCell ref="C14:D15"/>
    <mergeCell ref="A35:K36"/>
    <mergeCell ref="V44:Z44"/>
    <mergeCell ref="B47:F47"/>
    <mergeCell ref="B48:F48"/>
    <mergeCell ref="B49:F49"/>
    <mergeCell ref="B50:F50"/>
    <mergeCell ref="B54:E54"/>
    <mergeCell ref="B55:C55"/>
    <mergeCell ref="B58:F58"/>
    <mergeCell ref="B59:F59"/>
    <mergeCell ref="B60:F60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66:F66"/>
    <mergeCell ref="B67:F67"/>
    <mergeCell ref="B68:F68"/>
    <mergeCell ref="B69:F69"/>
    <mergeCell ref="B70:F70"/>
    <mergeCell ref="B71:F71"/>
    <mergeCell ref="I81:J81"/>
    <mergeCell ref="B72:F72"/>
    <mergeCell ref="B73:F73"/>
    <mergeCell ref="B74:F74"/>
    <mergeCell ref="G78:H78"/>
    <mergeCell ref="I78:J78"/>
    <mergeCell ref="G79:H79"/>
    <mergeCell ref="I79:J79"/>
    <mergeCell ref="G84:H84"/>
    <mergeCell ref="I84:J84"/>
    <mergeCell ref="C85:F85"/>
    <mergeCell ref="G85:H85"/>
    <mergeCell ref="I85:J85"/>
    <mergeCell ref="B80:F80"/>
    <mergeCell ref="G80:H80"/>
    <mergeCell ref="I80:J80"/>
    <mergeCell ref="B81:F81"/>
    <mergeCell ref="G81:H81"/>
  </mergeCells>
  <conditionalFormatting sqref="M47">
    <cfRule type="cellIs" priority="6" dxfId="115" operator="equal" stopIfTrue="1">
      <formula>0</formula>
    </cfRule>
  </conditionalFormatting>
  <conditionalFormatting sqref="M47">
    <cfRule type="cellIs" priority="5" dxfId="116" operator="equal" stopIfTrue="1">
      <formula>0</formula>
    </cfRule>
  </conditionalFormatting>
  <conditionalFormatting sqref="M47:N47">
    <cfRule type="cellIs" priority="4" dxfId="117" operator="equal" stopIfTrue="1">
      <formula>0</formula>
    </cfRule>
  </conditionalFormatting>
  <conditionalFormatting sqref="N47">
    <cfRule type="cellIs" priority="1" dxfId="118" operator="equal" stopIfTrue="1">
      <formula>0</formula>
    </cfRule>
    <cfRule type="cellIs" priority="2" dxfId="115" operator="equal" stopIfTrue="1">
      <formula>326166</formula>
    </cfRule>
    <cfRule type="cellIs" priority="3" dxfId="29" operator="equal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90"/>
  <sheetViews>
    <sheetView zoomScalePageLayoutView="0" workbookViewId="0" topLeftCell="A49">
      <selection activeCell="G80" activeCellId="2" sqref="K47 J54 G80:H80"/>
    </sheetView>
  </sheetViews>
  <sheetFormatPr defaultColWidth="9.140625" defaultRowHeight="15"/>
  <cols>
    <col min="1" max="1" width="12.28125" style="0" customWidth="1"/>
    <col min="2" max="2" width="12.140625" style="0" customWidth="1"/>
    <col min="3" max="3" width="10.57421875" style="0" customWidth="1"/>
  </cols>
  <sheetData>
    <row r="2" spans="2:4" ht="15">
      <c r="B2" t="s">
        <v>75</v>
      </c>
      <c r="C2" t="s">
        <v>161</v>
      </c>
      <c r="D2" t="s">
        <v>0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11</v>
      </c>
      <c r="B8" s="1">
        <v>27194.46</v>
      </c>
      <c r="C8" s="1">
        <v>26425.39</v>
      </c>
      <c r="D8" s="1">
        <v>22188.53</v>
      </c>
      <c r="E8" s="1"/>
      <c r="F8" s="1">
        <v>22188.53</v>
      </c>
      <c r="G8" s="1">
        <v>31431.32</v>
      </c>
      <c r="H8" s="1"/>
    </row>
    <row r="9" spans="1:8" ht="15">
      <c r="A9" s="1" t="s">
        <v>12</v>
      </c>
      <c r="B9" s="1">
        <v>24845.42</v>
      </c>
      <c r="C9" s="1">
        <v>34596.07</v>
      </c>
      <c r="D9" s="1">
        <v>28462.5</v>
      </c>
      <c r="E9" s="1"/>
      <c r="F9" s="1">
        <v>28462.5</v>
      </c>
      <c r="G9" s="1">
        <v>30978.99</v>
      </c>
      <c r="H9" s="1"/>
    </row>
    <row r="10" spans="1:8" ht="15">
      <c r="A10" s="1" t="s">
        <v>13</v>
      </c>
      <c r="B10" s="1"/>
      <c r="C10" s="1">
        <v>54202.64</v>
      </c>
      <c r="D10" s="1"/>
      <c r="E10" s="1"/>
      <c r="F10" s="1">
        <f>SUM(F8:F9)</f>
        <v>50651.03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16</v>
      </c>
      <c r="E15" s="1"/>
      <c r="F15" s="1"/>
      <c r="G15" s="1"/>
      <c r="H15" s="1" t="s">
        <v>17</v>
      </c>
      <c r="I15" s="1"/>
      <c r="J15" s="1"/>
      <c r="K15" s="1"/>
      <c r="L15" s="1"/>
      <c r="M15" s="1"/>
    </row>
    <row r="16" spans="1:13" ht="15.75" thickBot="1">
      <c r="A16" s="1"/>
      <c r="B16" s="1"/>
      <c r="C16" s="1"/>
      <c r="D16" s="1" t="s">
        <v>18</v>
      </c>
      <c r="E16" s="1" t="s">
        <v>19</v>
      </c>
      <c r="F16" s="1" t="s">
        <v>20</v>
      </c>
      <c r="G16" s="1" t="s">
        <v>21</v>
      </c>
      <c r="H16" s="12" t="s">
        <v>22</v>
      </c>
      <c r="I16" s="1" t="s">
        <v>23</v>
      </c>
      <c r="J16" s="1" t="s">
        <v>24</v>
      </c>
      <c r="K16" s="1" t="s">
        <v>25</v>
      </c>
      <c r="L16" s="1" t="s">
        <v>26</v>
      </c>
      <c r="M16" s="1"/>
    </row>
    <row r="17" spans="1:13" ht="15.75" thickBot="1">
      <c r="A17" s="1" t="s">
        <v>176</v>
      </c>
      <c r="B17" s="1" t="s">
        <v>177</v>
      </c>
      <c r="C17" s="1"/>
      <c r="D17" s="1" t="s">
        <v>27</v>
      </c>
      <c r="E17" s="1"/>
      <c r="F17" s="1"/>
      <c r="G17" s="10">
        <v>184.33</v>
      </c>
      <c r="H17" s="14"/>
      <c r="I17" s="11"/>
      <c r="J17" s="1"/>
      <c r="K17" s="1"/>
      <c r="L17" s="1"/>
      <c r="M17" s="1"/>
    </row>
    <row r="18" spans="1:13" ht="15">
      <c r="A18" s="1"/>
      <c r="B18" s="1" t="s">
        <v>178</v>
      </c>
      <c r="C18" s="1"/>
      <c r="D18" s="1"/>
      <c r="E18" s="1"/>
      <c r="F18" s="1"/>
      <c r="G18" s="1"/>
      <c r="H18" s="13"/>
      <c r="I18" s="1"/>
      <c r="J18" s="1">
        <v>1</v>
      </c>
      <c r="K18" s="1"/>
      <c r="L18" s="1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 t="s">
        <v>349</v>
      </c>
      <c r="C20" s="1"/>
      <c r="D20" s="1"/>
      <c r="E20" s="1"/>
      <c r="F20" s="1">
        <v>3077.5</v>
      </c>
      <c r="G20" s="1">
        <v>2805</v>
      </c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 t="s">
        <v>33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 t="s">
        <v>34</v>
      </c>
      <c r="C27" s="1"/>
      <c r="D27" s="1" t="s">
        <v>35</v>
      </c>
      <c r="E27" s="1">
        <v>144.31</v>
      </c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 t="s">
        <v>32</v>
      </c>
      <c r="G31" s="1">
        <f>SUM(G17:G30)</f>
        <v>2989.33</v>
      </c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>
        <v>5172</v>
      </c>
      <c r="F33" s="1" t="s">
        <v>155</v>
      </c>
      <c r="G33" s="1">
        <v>8688.96</v>
      </c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 t="s">
        <v>156</v>
      </c>
      <c r="G34" s="1">
        <v>11481.84</v>
      </c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 t="s">
        <v>157</v>
      </c>
      <c r="G35" s="1">
        <v>3568.68</v>
      </c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 t="s">
        <v>158</v>
      </c>
      <c r="G36" s="1">
        <v>5896.08</v>
      </c>
      <c r="H36" s="1"/>
      <c r="I36" s="1"/>
      <c r="J36" s="1"/>
      <c r="K36" s="1"/>
      <c r="L36" s="1"/>
      <c r="M36" s="1"/>
    </row>
    <row r="37" spans="1:13" ht="15">
      <c r="A37" s="1"/>
      <c r="B37" s="1" t="s">
        <v>41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 t="s">
        <v>42</v>
      </c>
      <c r="C39" s="1"/>
      <c r="D39" s="1" t="s">
        <v>43</v>
      </c>
      <c r="E39" s="1"/>
      <c r="F39" s="1"/>
      <c r="G39" s="1">
        <v>2948.04</v>
      </c>
      <c r="H39" s="1"/>
      <c r="I39" s="1"/>
      <c r="J39" s="1"/>
      <c r="K39" s="1"/>
      <c r="L39" s="1"/>
      <c r="M39" s="1"/>
    </row>
    <row r="40" spans="1:13" ht="15">
      <c r="A40" s="1"/>
      <c r="B40" s="1" t="s">
        <v>349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 t="s">
        <v>45</v>
      </c>
      <c r="C42" s="1"/>
      <c r="D42" s="1" t="s">
        <v>159</v>
      </c>
      <c r="E42" s="1"/>
      <c r="F42" s="1"/>
      <c r="G42" s="1">
        <v>2017.08</v>
      </c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 t="s">
        <v>32</v>
      </c>
      <c r="G44" s="1">
        <f>SUM(G31:G43)</f>
        <v>37590.01</v>
      </c>
      <c r="H44" s="1"/>
      <c r="I44" s="1"/>
      <c r="J44" s="1"/>
      <c r="K44" s="1"/>
      <c r="L44" s="1"/>
      <c r="M44" s="1">
        <v>0</v>
      </c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1" ht="15">
      <c r="C51" t="s">
        <v>47</v>
      </c>
    </row>
    <row r="52" ht="15">
      <c r="C52" t="s">
        <v>32</v>
      </c>
    </row>
    <row r="54" ht="15">
      <c r="C54" t="s">
        <v>150</v>
      </c>
    </row>
    <row r="55" ht="15">
      <c r="E55" t="s">
        <v>164</v>
      </c>
    </row>
    <row r="56" spans="4:8" ht="15">
      <c r="D56">
        <v>5172</v>
      </c>
      <c r="F56" t="s">
        <v>163</v>
      </c>
      <c r="H56" t="s">
        <v>199</v>
      </c>
    </row>
    <row r="57" spans="4:17" ht="15">
      <c r="D57" s="1" t="s">
        <v>48</v>
      </c>
      <c r="E57" s="1" t="s">
        <v>49</v>
      </c>
      <c r="F57" s="1"/>
      <c r="G57" s="1"/>
      <c r="H57" s="1" t="s">
        <v>50</v>
      </c>
      <c r="I57" s="1" t="s">
        <v>51</v>
      </c>
      <c r="J57" s="1"/>
      <c r="L57" s="1" t="s">
        <v>17</v>
      </c>
      <c r="M57" s="1"/>
      <c r="N57" s="1"/>
      <c r="O57" s="1"/>
      <c r="P57" s="1"/>
      <c r="Q57" s="1"/>
    </row>
    <row r="58" spans="4:17" ht="15.75" thickBot="1">
      <c r="D58" s="6">
        <v>1</v>
      </c>
      <c r="E58" s="7" t="s">
        <v>52</v>
      </c>
      <c r="F58" s="6"/>
      <c r="G58" s="6"/>
      <c r="H58" s="6" t="s">
        <v>53</v>
      </c>
      <c r="I58" s="6"/>
      <c r="J58" s="6">
        <v>54202.64</v>
      </c>
      <c r="L58" s="12" t="s">
        <v>22</v>
      </c>
      <c r="M58" s="1" t="s">
        <v>23</v>
      </c>
      <c r="N58" s="1" t="s">
        <v>24</v>
      </c>
      <c r="O58" s="1" t="s">
        <v>25</v>
      </c>
      <c r="P58" s="1" t="s">
        <v>26</v>
      </c>
      <c r="Q58" s="1"/>
    </row>
    <row r="59" spans="4:17" ht="15.75" thickBot="1">
      <c r="D59" s="1"/>
      <c r="E59" s="1"/>
      <c r="F59" s="1"/>
      <c r="G59" s="1"/>
      <c r="H59" s="1"/>
      <c r="I59" s="1"/>
      <c r="J59" s="1"/>
      <c r="K59" t="s">
        <v>54</v>
      </c>
      <c r="L59" s="14" t="s">
        <v>153</v>
      </c>
      <c r="M59" s="11"/>
      <c r="N59" s="1"/>
      <c r="O59" s="1"/>
      <c r="P59" s="1"/>
      <c r="Q59" s="1"/>
    </row>
    <row r="60" spans="4:17" ht="15">
      <c r="D60" s="6">
        <v>2</v>
      </c>
      <c r="E60" s="7" t="s">
        <v>55</v>
      </c>
      <c r="F60" s="6"/>
      <c r="G60" s="6"/>
      <c r="H60" s="6" t="s">
        <v>53</v>
      </c>
      <c r="I60" s="6"/>
      <c r="J60" s="6">
        <v>50651.03</v>
      </c>
      <c r="L60" s="13" t="s">
        <v>120</v>
      </c>
      <c r="M60" s="1" t="s">
        <v>119</v>
      </c>
      <c r="N60" s="1">
        <v>1</v>
      </c>
      <c r="O60" s="1"/>
      <c r="P60" s="1">
        <v>142</v>
      </c>
      <c r="Q60" s="1"/>
    </row>
    <row r="61" spans="4:17" ht="15">
      <c r="D61" s="1">
        <v>3</v>
      </c>
      <c r="E61" s="1" t="s">
        <v>56</v>
      </c>
      <c r="F61" s="1"/>
      <c r="G61" s="1"/>
      <c r="H61" s="1" t="s">
        <v>53</v>
      </c>
      <c r="I61" s="1"/>
      <c r="J61" s="1"/>
      <c r="L61" s="1"/>
      <c r="M61" s="1"/>
      <c r="N61" s="1"/>
      <c r="O61" s="1"/>
      <c r="P61" s="1"/>
      <c r="Q61" s="1"/>
    </row>
    <row r="62" spans="4:17" ht="15">
      <c r="D62" s="6">
        <v>4</v>
      </c>
      <c r="E62" s="7" t="s">
        <v>57</v>
      </c>
      <c r="F62" s="6"/>
      <c r="G62" s="6"/>
      <c r="H62" s="6" t="s">
        <v>53</v>
      </c>
      <c r="I62" s="6"/>
      <c r="J62" s="6">
        <v>37590.01</v>
      </c>
      <c r="L62" s="1"/>
      <c r="M62" s="1"/>
      <c r="N62" s="1"/>
      <c r="O62" s="1"/>
      <c r="P62" s="1"/>
      <c r="Q62" s="1"/>
    </row>
    <row r="63" spans="4:17" ht="15">
      <c r="D63" s="8">
        <v>1.68</v>
      </c>
      <c r="E63" s="9" t="s">
        <v>165</v>
      </c>
      <c r="F63" s="9" t="s">
        <v>166</v>
      </c>
      <c r="G63" s="9"/>
      <c r="H63" s="1" t="s">
        <v>53</v>
      </c>
      <c r="I63" s="1"/>
      <c r="J63" s="1">
        <v>8688.96</v>
      </c>
      <c r="L63" s="1"/>
      <c r="M63" s="1"/>
      <c r="N63" s="1"/>
      <c r="O63" s="1"/>
      <c r="P63" s="1"/>
      <c r="Q63" s="1"/>
    </row>
    <row r="64" spans="4:17" ht="15">
      <c r="D64" s="8">
        <v>2.22</v>
      </c>
      <c r="E64" s="9" t="s">
        <v>167</v>
      </c>
      <c r="F64" s="9"/>
      <c r="G64" s="9"/>
      <c r="H64" s="1" t="s">
        <v>53</v>
      </c>
      <c r="I64" s="1"/>
      <c r="J64" s="1"/>
      <c r="L64" s="1"/>
      <c r="M64" s="1"/>
      <c r="N64" s="1"/>
      <c r="O64" s="1"/>
      <c r="P64" s="1"/>
      <c r="Q64" s="1"/>
    </row>
    <row r="65" spans="4:17" ht="15">
      <c r="D65" s="8"/>
      <c r="E65" s="9" t="s">
        <v>168</v>
      </c>
      <c r="F65" s="9"/>
      <c r="G65" s="9"/>
      <c r="H65" s="1" t="s">
        <v>53</v>
      </c>
      <c r="I65" s="1"/>
      <c r="J65" s="1">
        <v>11481.84</v>
      </c>
      <c r="L65" s="1"/>
      <c r="M65" s="1"/>
      <c r="N65" s="1"/>
      <c r="O65" s="1"/>
      <c r="P65" s="1"/>
      <c r="Q65" s="1"/>
    </row>
    <row r="66" spans="4:17" ht="15">
      <c r="D66" s="8">
        <v>0.69</v>
      </c>
      <c r="E66" s="9" t="s">
        <v>169</v>
      </c>
      <c r="F66" s="9"/>
      <c r="G66" s="9"/>
      <c r="H66" s="1" t="s">
        <v>61</v>
      </c>
      <c r="I66" s="1"/>
      <c r="J66" s="1"/>
      <c r="L66" s="1"/>
      <c r="M66" s="1"/>
      <c r="N66" s="1"/>
      <c r="O66" s="1"/>
      <c r="P66" s="1"/>
      <c r="Q66" s="1"/>
    </row>
    <row r="67" spans="4:17" ht="15">
      <c r="D67" s="8"/>
      <c r="E67" s="9" t="s">
        <v>170</v>
      </c>
      <c r="F67" s="9"/>
      <c r="G67" s="9"/>
      <c r="H67" s="1" t="s">
        <v>61</v>
      </c>
      <c r="I67" s="1"/>
      <c r="J67" s="1">
        <v>3568.68</v>
      </c>
      <c r="L67" s="1"/>
      <c r="M67" s="1"/>
      <c r="N67" s="1"/>
      <c r="O67" s="1"/>
      <c r="P67" s="1"/>
      <c r="Q67" s="1"/>
    </row>
    <row r="68" spans="4:17" ht="15">
      <c r="D68" s="8">
        <v>1.14</v>
      </c>
      <c r="E68" s="9" t="s">
        <v>171</v>
      </c>
      <c r="F68" s="9"/>
      <c r="G68" s="9"/>
      <c r="H68" s="1" t="s">
        <v>53</v>
      </c>
      <c r="I68" s="1"/>
      <c r="J68" s="1"/>
      <c r="L68" s="1"/>
      <c r="M68" s="1"/>
      <c r="N68" s="1"/>
      <c r="O68" s="1"/>
      <c r="P68" s="1"/>
      <c r="Q68" s="1"/>
    </row>
    <row r="69" spans="4:17" ht="15">
      <c r="D69" s="8"/>
      <c r="E69" s="9" t="s">
        <v>172</v>
      </c>
      <c r="F69" s="9"/>
      <c r="G69" s="9" t="s">
        <v>173</v>
      </c>
      <c r="H69" s="1" t="s">
        <v>53</v>
      </c>
      <c r="I69" s="1"/>
      <c r="J69" s="1">
        <v>5896.08</v>
      </c>
      <c r="L69" s="1"/>
      <c r="M69" s="1"/>
      <c r="N69" s="1"/>
      <c r="O69" s="1"/>
      <c r="P69" s="1"/>
      <c r="Q69" s="1"/>
    </row>
    <row r="70" spans="4:17" ht="15">
      <c r="D70" s="8">
        <v>0.57</v>
      </c>
      <c r="E70" s="9" t="s">
        <v>169</v>
      </c>
      <c r="F70" s="9"/>
      <c r="G70" s="9"/>
      <c r="H70" s="1"/>
      <c r="I70" s="1"/>
      <c r="J70" s="1"/>
      <c r="L70" s="1"/>
      <c r="M70" s="1"/>
      <c r="N70" s="1"/>
      <c r="O70" s="1"/>
      <c r="P70" s="1"/>
      <c r="Q70" s="1"/>
    </row>
    <row r="71" spans="4:17" ht="15">
      <c r="D71" s="8"/>
      <c r="E71" s="9" t="s">
        <v>174</v>
      </c>
      <c r="F71" s="9"/>
      <c r="G71" s="9"/>
      <c r="H71" s="1"/>
      <c r="I71" s="1"/>
      <c r="J71" s="1">
        <v>2948.04</v>
      </c>
      <c r="L71" s="1"/>
      <c r="M71" s="1"/>
      <c r="N71" s="1"/>
      <c r="O71" s="1"/>
      <c r="P71" s="1"/>
      <c r="Q71" s="1"/>
    </row>
    <row r="72" spans="4:17" ht="15">
      <c r="D72" s="8">
        <v>0.39</v>
      </c>
      <c r="E72" s="9" t="s">
        <v>175</v>
      </c>
      <c r="F72" s="9"/>
      <c r="G72" s="9"/>
      <c r="H72" s="1"/>
      <c r="I72" s="1"/>
      <c r="J72" s="1">
        <v>2017.08</v>
      </c>
      <c r="L72" s="1"/>
      <c r="M72" s="1"/>
      <c r="N72" s="1"/>
      <c r="O72" s="1"/>
      <c r="P72" s="1"/>
      <c r="Q72" s="1"/>
    </row>
    <row r="73" spans="4:17" ht="15">
      <c r="D73" s="6"/>
      <c r="E73" s="7" t="s">
        <v>65</v>
      </c>
      <c r="F73" s="6"/>
      <c r="G73" s="6"/>
      <c r="H73" s="6" t="s">
        <v>53</v>
      </c>
      <c r="I73" s="6"/>
      <c r="J73" s="6"/>
      <c r="L73" s="1"/>
      <c r="M73" s="1"/>
      <c r="N73" s="1"/>
      <c r="O73" s="1"/>
      <c r="P73" s="1"/>
      <c r="Q73" s="1"/>
    </row>
    <row r="74" spans="4:17" ht="15">
      <c r="D74" s="1"/>
      <c r="E74" s="1" t="s">
        <v>349</v>
      </c>
      <c r="F74" s="1"/>
      <c r="G74" s="1"/>
      <c r="H74" s="1"/>
      <c r="I74" s="1">
        <v>3077.5</v>
      </c>
      <c r="J74" s="1">
        <v>2805</v>
      </c>
      <c r="L74" s="1"/>
      <c r="M74" s="1"/>
      <c r="N74" s="1"/>
      <c r="O74" s="1"/>
      <c r="P74" s="1"/>
      <c r="Q74" s="1"/>
    </row>
    <row r="75" spans="4:17" ht="15">
      <c r="D75" s="1"/>
      <c r="E75" s="1" t="s">
        <v>177</v>
      </c>
      <c r="F75" s="1"/>
      <c r="G75" s="1"/>
      <c r="H75" s="1" t="s">
        <v>178</v>
      </c>
      <c r="I75" s="1"/>
      <c r="J75" s="10">
        <v>184.33</v>
      </c>
      <c r="L75" s="1"/>
      <c r="M75" s="1"/>
      <c r="N75" s="1"/>
      <c r="O75" s="1"/>
      <c r="P75" s="1"/>
      <c r="Q75" s="1"/>
    </row>
    <row r="76" spans="4:17" ht="15">
      <c r="D76" s="1"/>
      <c r="E76" s="1"/>
      <c r="F76" s="1"/>
      <c r="G76" s="1"/>
      <c r="H76" s="1"/>
      <c r="I76" s="1"/>
      <c r="J76" s="1"/>
      <c r="L76" s="1"/>
      <c r="M76" s="1"/>
      <c r="N76" s="1"/>
      <c r="O76" s="1"/>
      <c r="P76" s="1"/>
      <c r="Q76" s="1"/>
    </row>
    <row r="77" spans="4:17" ht="15">
      <c r="D77" s="1">
        <v>5</v>
      </c>
      <c r="E77" s="1" t="s">
        <v>66</v>
      </c>
      <c r="F77" s="1"/>
      <c r="G77" s="1"/>
      <c r="H77" s="1" t="s">
        <v>53</v>
      </c>
      <c r="I77" s="1"/>
      <c r="J77" s="1"/>
      <c r="L77" s="1"/>
      <c r="M77" s="1"/>
      <c r="N77" s="1"/>
      <c r="O77" s="1"/>
      <c r="P77" s="1"/>
      <c r="Q77" s="1"/>
    </row>
    <row r="78" spans="4:17" ht="15">
      <c r="D78" s="1"/>
      <c r="E78" s="1" t="s">
        <v>67</v>
      </c>
      <c r="F78" s="1"/>
      <c r="G78" s="1"/>
      <c r="H78" s="1" t="s">
        <v>53</v>
      </c>
      <c r="I78" s="1"/>
      <c r="J78" s="1"/>
      <c r="L78" s="1"/>
      <c r="M78" s="1"/>
      <c r="N78" s="1"/>
      <c r="O78" s="1"/>
      <c r="P78" s="1"/>
      <c r="Q78" s="1"/>
    </row>
    <row r="79" spans="4:17" ht="15">
      <c r="D79" s="1"/>
      <c r="E79" s="1" t="s">
        <v>68</v>
      </c>
      <c r="F79" s="1"/>
      <c r="G79" s="1"/>
      <c r="H79" s="1"/>
      <c r="I79" s="1"/>
      <c r="J79" s="1"/>
      <c r="L79" s="1"/>
      <c r="M79" s="1"/>
      <c r="N79" s="1"/>
      <c r="O79" s="1"/>
      <c r="P79" s="1"/>
      <c r="Q79" s="1"/>
    </row>
    <row r="80" spans="4:17" ht="15">
      <c r="D80" s="1">
        <v>6</v>
      </c>
      <c r="E80" s="1" t="s">
        <v>69</v>
      </c>
      <c r="F80" s="1"/>
      <c r="G80" s="1"/>
      <c r="H80" s="1" t="s">
        <v>53</v>
      </c>
      <c r="I80" s="1"/>
      <c r="J80" s="1"/>
      <c r="L80" s="1"/>
      <c r="M80" s="1"/>
      <c r="N80" s="1"/>
      <c r="O80" s="1"/>
      <c r="P80" s="1"/>
      <c r="Q80" s="1"/>
    </row>
    <row r="81" spans="4:17" ht="15">
      <c r="D81" s="1">
        <v>7</v>
      </c>
      <c r="E81" s="1" t="s">
        <v>70</v>
      </c>
      <c r="F81" s="1"/>
      <c r="G81" s="1"/>
      <c r="H81" s="1" t="s">
        <v>53</v>
      </c>
      <c r="I81" s="1"/>
      <c r="J81" s="1">
        <v>7998.09</v>
      </c>
      <c r="L81" s="1"/>
      <c r="M81" s="1"/>
      <c r="N81" s="1"/>
      <c r="O81" s="1"/>
      <c r="P81" s="1"/>
      <c r="Q81" s="1"/>
    </row>
    <row r="82" spans="4:17" ht="15">
      <c r="D82" s="1">
        <v>8</v>
      </c>
      <c r="E82" s="1" t="s">
        <v>55</v>
      </c>
      <c r="F82" s="1"/>
      <c r="G82" s="1"/>
      <c r="H82" s="1" t="s">
        <v>53</v>
      </c>
      <c r="I82" s="1"/>
      <c r="J82" s="1"/>
      <c r="L82" s="1"/>
      <c r="M82" s="1"/>
      <c r="N82" s="1"/>
      <c r="O82" s="1"/>
      <c r="P82" s="1"/>
      <c r="Q82" s="1"/>
    </row>
    <row r="83" spans="4:17" ht="15">
      <c r="D83" s="1">
        <v>9</v>
      </c>
      <c r="E83" s="1" t="s">
        <v>71</v>
      </c>
      <c r="F83" s="1"/>
      <c r="G83" s="1"/>
      <c r="H83" s="1" t="s">
        <v>53</v>
      </c>
      <c r="I83" s="1"/>
      <c r="J83" s="1"/>
      <c r="L83" s="1"/>
      <c r="M83" s="1"/>
      <c r="N83" s="1"/>
      <c r="O83" s="1"/>
      <c r="P83" s="1"/>
      <c r="Q83" s="1"/>
    </row>
    <row r="84" spans="4:17" ht="15">
      <c r="D84" s="1">
        <v>10</v>
      </c>
      <c r="E84" s="1" t="s">
        <v>72</v>
      </c>
      <c r="F84" s="1"/>
      <c r="G84" s="1"/>
      <c r="H84" s="1" t="s">
        <v>53</v>
      </c>
      <c r="I84" s="1"/>
      <c r="J84" s="1">
        <v>5062.93</v>
      </c>
      <c r="L84" s="1"/>
      <c r="M84" s="1"/>
      <c r="N84" s="1"/>
      <c r="O84" s="1"/>
      <c r="P84" s="1"/>
      <c r="Q84" s="1">
        <v>0</v>
      </c>
    </row>
    <row r="85" ht="15">
      <c r="F85" t="s">
        <v>73</v>
      </c>
    </row>
    <row r="86" ht="15">
      <c r="F86" t="s">
        <v>74</v>
      </c>
    </row>
    <row r="87" spans="4:10" ht="15">
      <c r="D87" s="1" t="s">
        <v>144</v>
      </c>
      <c r="E87" s="1" t="s">
        <v>145</v>
      </c>
      <c r="F87" s="1" t="s">
        <v>146</v>
      </c>
      <c r="G87" s="1"/>
      <c r="H87" s="1" t="s">
        <v>147</v>
      </c>
      <c r="I87" s="1"/>
      <c r="J87" s="1" t="s">
        <v>149</v>
      </c>
    </row>
    <row r="88" spans="4:10" ht="15">
      <c r="D88" s="1" t="s">
        <v>148</v>
      </c>
      <c r="E88" s="1"/>
      <c r="F88" s="1"/>
      <c r="G88" s="1"/>
      <c r="H88" s="1">
        <v>3982.06</v>
      </c>
      <c r="I88" s="1"/>
      <c r="J88" s="1">
        <v>3342.59</v>
      </c>
    </row>
    <row r="89" spans="4:10" ht="15">
      <c r="D89" s="1" t="s">
        <v>160</v>
      </c>
      <c r="E89" s="1">
        <v>3342.59</v>
      </c>
      <c r="F89" s="1">
        <v>7324.65</v>
      </c>
      <c r="G89" s="1"/>
      <c r="H89" s="1">
        <v>5900.2</v>
      </c>
      <c r="I89" s="1"/>
      <c r="J89" s="1">
        <v>4767.04</v>
      </c>
    </row>
    <row r="90" spans="4:10" ht="15">
      <c r="D90" s="1" t="s">
        <v>179</v>
      </c>
      <c r="E90" s="1">
        <v>4767.04</v>
      </c>
      <c r="F90" s="1">
        <v>7421.55</v>
      </c>
      <c r="G90" s="1"/>
      <c r="H90" s="1">
        <v>6348.88</v>
      </c>
      <c r="I90" s="1"/>
      <c r="J90" s="1">
        <v>5839.71</v>
      </c>
    </row>
  </sheetData>
  <sheetProtection/>
  <printOptions/>
  <pageMargins left="0.7086614173228347" right="0.7086614173228347" top="0.22" bottom="0.16" header="0.22" footer="0.18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</sheetPr>
  <dimension ref="A1:Z168"/>
  <sheetViews>
    <sheetView view="pageBreakPreview" zoomScale="80" zoomScaleSheetLayoutView="80" zoomScalePageLayoutView="0" workbookViewId="0" topLeftCell="A47">
      <selection activeCell="G80" activeCellId="2" sqref="K47 J54 G80:H80"/>
    </sheetView>
  </sheetViews>
  <sheetFormatPr defaultColWidth="9.140625" defaultRowHeight="15" outlineLevelCol="1"/>
  <cols>
    <col min="1" max="1" width="9.8515625" style="264" bestFit="1" customWidth="1"/>
    <col min="2" max="2" width="12.140625" style="230" customWidth="1"/>
    <col min="3" max="4" width="10.57421875" style="230" customWidth="1"/>
    <col min="5" max="5" width="5.57421875" style="230" customWidth="1"/>
    <col min="6" max="7" width="12.140625" style="230" customWidth="1"/>
    <col min="8" max="8" width="13.140625" style="230" customWidth="1"/>
    <col min="9" max="9" width="13.421875" style="230" customWidth="1"/>
    <col min="10" max="10" width="14.00390625" style="230" customWidth="1"/>
    <col min="11" max="11" width="19.00390625" style="230" customWidth="1"/>
    <col min="12" max="12" width="13.421875" style="230" hidden="1" customWidth="1" outlineLevel="1"/>
    <col min="13" max="13" width="19.00390625" style="230" hidden="1" customWidth="1" outlineLevel="1"/>
    <col min="14" max="15" width="7.421875" style="230" hidden="1" customWidth="1" outlineLevel="1"/>
    <col min="16" max="16" width="9.28125" style="230" hidden="1" customWidth="1" outlineLevel="1"/>
    <col min="17" max="17" width="5.00390625" style="230" hidden="1" customWidth="1" outlineLevel="1"/>
    <col min="18" max="19" width="9.140625" style="230" hidden="1" customWidth="1" outlineLevel="1"/>
    <col min="20" max="20" width="9.140625" style="230" customWidth="1" collapsed="1"/>
    <col min="21" max="21" width="6.7109375" style="230" bestFit="1" customWidth="1"/>
    <col min="22" max="22" width="12.7109375" style="231" bestFit="1" customWidth="1"/>
    <col min="23" max="26" width="13.00390625" style="231" bestFit="1" customWidth="1"/>
    <col min="27" max="16384" width="9.140625" style="230" customWidth="1"/>
  </cols>
  <sheetData>
    <row r="1" spans="1:11" ht="12.75" customHeight="1" hidden="1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8.75" hidden="1">
      <c r="A2" s="229"/>
      <c r="B2" s="232" t="s">
        <v>383</v>
      </c>
      <c r="C2" s="232"/>
      <c r="D2" s="232" t="s">
        <v>384</v>
      </c>
      <c r="E2" s="232"/>
      <c r="F2" s="232" t="s">
        <v>0</v>
      </c>
      <c r="G2" s="232"/>
      <c r="H2" s="232"/>
      <c r="I2" s="229"/>
      <c r="J2" s="229"/>
      <c r="K2" s="229"/>
    </row>
    <row r="3" spans="1:11" ht="18.75" hidden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.5" customHeight="1" hidden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8.75" hidden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1" ht="18.75" hidden="1">
      <c r="A6" s="229"/>
      <c r="B6" s="233"/>
      <c r="C6" s="234" t="s">
        <v>1</v>
      </c>
      <c r="D6" s="234" t="s">
        <v>2</v>
      </c>
      <c r="E6" s="234"/>
      <c r="F6" s="234" t="s">
        <v>3</v>
      </c>
      <c r="G6" s="234" t="s">
        <v>4</v>
      </c>
      <c r="H6" s="234" t="s">
        <v>5</v>
      </c>
      <c r="I6" s="234" t="s">
        <v>6</v>
      </c>
      <c r="J6" s="234"/>
      <c r="K6" s="235"/>
    </row>
    <row r="7" spans="1:11" ht="18.75" hidden="1">
      <c r="A7" s="229"/>
      <c r="B7" s="233"/>
      <c r="C7" s="234" t="s">
        <v>7</v>
      </c>
      <c r="D7" s="234"/>
      <c r="E7" s="234"/>
      <c r="F7" s="234"/>
      <c r="G7" s="234" t="s">
        <v>8</v>
      </c>
      <c r="H7" s="234" t="s">
        <v>9</v>
      </c>
      <c r="I7" s="234" t="s">
        <v>10</v>
      </c>
      <c r="J7" s="234"/>
      <c r="K7" s="235"/>
    </row>
    <row r="8" spans="1:11" ht="18.75" hidden="1">
      <c r="A8" s="229"/>
      <c r="B8" s="233" t="s">
        <v>266</v>
      </c>
      <c r="C8" s="236">
        <v>48.28</v>
      </c>
      <c r="D8" s="236">
        <v>0</v>
      </c>
      <c r="E8" s="236"/>
      <c r="F8" s="237"/>
      <c r="G8" s="233"/>
      <c r="H8" s="236">
        <v>0</v>
      </c>
      <c r="I8" s="237">
        <v>48.28</v>
      </c>
      <c r="J8" s="233"/>
      <c r="K8" s="238"/>
    </row>
    <row r="9" spans="1:11" ht="18.75" hidden="1">
      <c r="A9" s="229"/>
      <c r="B9" s="233" t="s">
        <v>12</v>
      </c>
      <c r="C9" s="236">
        <v>4790.06</v>
      </c>
      <c r="D9" s="236">
        <v>3707.55</v>
      </c>
      <c r="E9" s="236"/>
      <c r="F9" s="237">
        <v>2795.32</v>
      </c>
      <c r="G9" s="233"/>
      <c r="H9" s="236">
        <v>2795.32</v>
      </c>
      <c r="I9" s="237">
        <v>5702.29</v>
      </c>
      <c r="J9" s="233"/>
      <c r="K9" s="238"/>
    </row>
    <row r="10" spans="1:11" ht="18.75" hidden="1">
      <c r="A10" s="229"/>
      <c r="B10" s="233" t="s">
        <v>13</v>
      </c>
      <c r="C10" s="233"/>
      <c r="D10" s="236">
        <f>SUM(D8:D9)</f>
        <v>3707.55</v>
      </c>
      <c r="E10" s="236"/>
      <c r="F10" s="233"/>
      <c r="G10" s="233"/>
      <c r="H10" s="236">
        <f>SUM(H8:H9)</f>
        <v>2795.32</v>
      </c>
      <c r="I10" s="233"/>
      <c r="J10" s="233"/>
      <c r="K10" s="238"/>
    </row>
    <row r="11" spans="1:11" ht="18.75" hidden="1">
      <c r="A11" s="229"/>
      <c r="B11" s="229" t="s">
        <v>385</v>
      </c>
      <c r="C11" s="229"/>
      <c r="D11" s="229"/>
      <c r="E11" s="229"/>
      <c r="F11" s="229"/>
      <c r="G11" s="229"/>
      <c r="H11" s="229"/>
      <c r="I11" s="229"/>
      <c r="J11" s="229"/>
      <c r="K11" s="229"/>
    </row>
    <row r="12" spans="1:11" ht="7.5" customHeight="1" hidden="1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</row>
    <row r="13" spans="1:11" ht="8.25" customHeight="1" hidden="1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</row>
    <row r="14" spans="1:17" ht="18.75" hidden="1">
      <c r="A14" s="229"/>
      <c r="B14" s="239" t="s">
        <v>386</v>
      </c>
      <c r="C14" s="746" t="s">
        <v>15</v>
      </c>
      <c r="D14" s="747"/>
      <c r="E14" s="346"/>
      <c r="F14" s="234"/>
      <c r="G14" s="234"/>
      <c r="H14" s="234"/>
      <c r="I14" s="234" t="s">
        <v>21</v>
      </c>
      <c r="J14" s="238"/>
      <c r="K14" s="238"/>
      <c r="L14" s="241"/>
      <c r="M14" s="241"/>
      <c r="N14" s="241"/>
      <c r="O14" s="241"/>
      <c r="P14" s="241"/>
      <c r="Q14" s="241"/>
    </row>
    <row r="15" spans="1:17" ht="14.25" customHeight="1" hidden="1">
      <c r="A15" s="229"/>
      <c r="B15" s="242"/>
      <c r="C15" s="748"/>
      <c r="D15" s="749"/>
      <c r="E15" s="347"/>
      <c r="F15" s="234"/>
      <c r="G15" s="234"/>
      <c r="H15" s="234" t="s">
        <v>311</v>
      </c>
      <c r="I15" s="234"/>
      <c r="J15" s="238"/>
      <c r="K15" s="238"/>
      <c r="L15" s="241"/>
      <c r="M15" s="241"/>
      <c r="N15" s="241"/>
      <c r="O15" s="241"/>
      <c r="P15" s="241"/>
      <c r="Q15" s="241"/>
    </row>
    <row r="16" spans="1:17" ht="3.75" customHeight="1" hidden="1">
      <c r="A16" s="229"/>
      <c r="B16" s="244"/>
      <c r="C16" s="233"/>
      <c r="D16" s="233"/>
      <c r="E16" s="233"/>
      <c r="F16" s="233"/>
      <c r="G16" s="233"/>
      <c r="H16" s="233"/>
      <c r="I16" s="233"/>
      <c r="J16" s="238"/>
      <c r="K16" s="238"/>
      <c r="L16" s="241"/>
      <c r="M16" s="241"/>
      <c r="N16" s="241"/>
      <c r="O16" s="241"/>
      <c r="P16" s="241"/>
      <c r="Q16" s="241"/>
    </row>
    <row r="17" spans="1:17" ht="13.5" customHeight="1" hidden="1">
      <c r="A17" s="229"/>
      <c r="B17" s="233"/>
      <c r="C17" s="233"/>
      <c r="D17" s="233"/>
      <c r="E17" s="233"/>
      <c r="F17" s="233"/>
      <c r="G17" s="233"/>
      <c r="H17" s="233"/>
      <c r="I17" s="233"/>
      <c r="J17" s="238"/>
      <c r="K17" s="238"/>
      <c r="L17" s="241"/>
      <c r="M17" s="241"/>
      <c r="N17" s="241"/>
      <c r="O17" s="241"/>
      <c r="P17" s="241"/>
      <c r="Q17" s="241"/>
    </row>
    <row r="18" spans="1:17" ht="0.75" customHeight="1" hidden="1">
      <c r="A18" s="229"/>
      <c r="B18" s="233"/>
      <c r="C18" s="233"/>
      <c r="D18" s="233"/>
      <c r="E18" s="233"/>
      <c r="F18" s="233"/>
      <c r="G18" s="233"/>
      <c r="H18" s="233"/>
      <c r="I18" s="233"/>
      <c r="J18" s="238"/>
      <c r="K18" s="238"/>
      <c r="L18" s="241"/>
      <c r="M18" s="241"/>
      <c r="N18" s="241"/>
      <c r="O18" s="241"/>
      <c r="P18" s="241"/>
      <c r="Q18" s="241"/>
    </row>
    <row r="19" spans="1:17" ht="14.25" customHeight="1" hidden="1" thickBot="1">
      <c r="A19" s="229"/>
      <c r="B19" s="233"/>
      <c r="C19" s="233"/>
      <c r="D19" s="233"/>
      <c r="E19" s="233"/>
      <c r="F19" s="233"/>
      <c r="G19" s="233"/>
      <c r="H19" s="233"/>
      <c r="I19" s="233"/>
      <c r="J19" s="238"/>
      <c r="K19" s="238"/>
      <c r="L19" s="241"/>
      <c r="M19" s="241"/>
      <c r="N19" s="241"/>
      <c r="O19" s="241"/>
      <c r="P19" s="241"/>
      <c r="Q19" s="241"/>
    </row>
    <row r="20" spans="1:17" ht="0.75" customHeight="1" hidden="1">
      <c r="A20" s="229"/>
      <c r="B20" s="233"/>
      <c r="C20" s="233"/>
      <c r="D20" s="233"/>
      <c r="E20" s="233"/>
      <c r="F20" s="233"/>
      <c r="G20" s="233"/>
      <c r="H20" s="233"/>
      <c r="I20" s="233"/>
      <c r="J20" s="238"/>
      <c r="K20" s="238"/>
      <c r="L20" s="241"/>
      <c r="M20" s="241"/>
      <c r="N20" s="241"/>
      <c r="O20" s="241"/>
      <c r="P20" s="241"/>
      <c r="Q20" s="241"/>
    </row>
    <row r="21" spans="1:17" ht="19.5" hidden="1" thickBot="1">
      <c r="A21" s="229"/>
      <c r="B21" s="233"/>
      <c r="C21" s="233"/>
      <c r="D21" s="233"/>
      <c r="E21" s="233"/>
      <c r="F21" s="233"/>
      <c r="G21" s="245" t="s">
        <v>387</v>
      </c>
      <c r="H21" s="246" t="s">
        <v>310</v>
      </c>
      <c r="I21" s="233"/>
      <c r="J21" s="238"/>
      <c r="K21" s="238"/>
      <c r="L21" s="241"/>
      <c r="M21" s="241"/>
      <c r="N21" s="241"/>
      <c r="O21" s="241"/>
      <c r="P21" s="241"/>
      <c r="Q21" s="241"/>
    </row>
    <row r="22" spans="1:17" ht="18.75" hidden="1">
      <c r="A22" s="229"/>
      <c r="B22" s="247" t="s">
        <v>324</v>
      </c>
      <c r="C22" s="247"/>
      <c r="D22" s="247"/>
      <c r="E22" s="247"/>
      <c r="F22" s="236"/>
      <c r="G22" s="233">
        <v>347.8</v>
      </c>
      <c r="H22" s="233">
        <v>7.55</v>
      </c>
      <c r="I22" s="237">
        <f>G22*H22</f>
        <v>2625.89</v>
      </c>
      <c r="J22" s="238"/>
      <c r="K22" s="238"/>
      <c r="L22" s="241"/>
      <c r="M22" s="241"/>
      <c r="N22" s="241"/>
      <c r="O22" s="241"/>
      <c r="P22" s="241"/>
      <c r="Q22" s="241"/>
    </row>
    <row r="23" spans="1:17" ht="18.75" hidden="1">
      <c r="A23" s="229"/>
      <c r="B23" s="247" t="s">
        <v>303</v>
      </c>
      <c r="C23" s="247"/>
      <c r="D23" s="247"/>
      <c r="E23" s="247"/>
      <c r="F23" s="233"/>
      <c r="G23" s="233"/>
      <c r="H23" s="233"/>
      <c r="I23" s="233"/>
      <c r="J23" s="238"/>
      <c r="K23" s="238"/>
      <c r="L23" s="241"/>
      <c r="M23" s="241"/>
      <c r="N23" s="241"/>
      <c r="O23" s="241"/>
      <c r="P23" s="241"/>
      <c r="Q23" s="241"/>
    </row>
    <row r="24" spans="1:17" ht="2.25" customHeight="1" hidden="1">
      <c r="A24" s="229"/>
      <c r="B24" s="247" t="s">
        <v>304</v>
      </c>
      <c r="C24" s="247" t="s">
        <v>305</v>
      </c>
      <c r="D24" s="247"/>
      <c r="E24" s="247"/>
      <c r="F24" s="233"/>
      <c r="G24" s="233"/>
      <c r="H24" s="233"/>
      <c r="I24" s="233"/>
      <c r="J24" s="238"/>
      <c r="K24" s="238"/>
      <c r="L24" s="241"/>
      <c r="M24" s="241"/>
      <c r="N24" s="241"/>
      <c r="O24" s="241"/>
      <c r="P24" s="241"/>
      <c r="Q24" s="241"/>
    </row>
    <row r="25" spans="1:17" ht="14.25" customHeight="1" hidden="1">
      <c r="A25" s="229"/>
      <c r="B25" s="247" t="s">
        <v>306</v>
      </c>
      <c r="C25" s="247"/>
      <c r="D25" s="247"/>
      <c r="E25" s="247"/>
      <c r="F25" s="233"/>
      <c r="G25" s="233"/>
      <c r="H25" s="233"/>
      <c r="I25" s="233"/>
      <c r="J25" s="238"/>
      <c r="K25" s="238"/>
      <c r="L25" s="241"/>
      <c r="M25" s="241"/>
      <c r="N25" s="241"/>
      <c r="O25" s="241"/>
      <c r="P25" s="241"/>
      <c r="Q25" s="241"/>
    </row>
    <row r="26" spans="1:17" ht="18.75" hidden="1">
      <c r="A26" s="229"/>
      <c r="B26" s="233"/>
      <c r="C26" s="233"/>
      <c r="D26" s="233"/>
      <c r="E26" s="233"/>
      <c r="F26" s="233"/>
      <c r="G26" s="233"/>
      <c r="H26" s="233"/>
      <c r="I26" s="233"/>
      <c r="J26" s="238"/>
      <c r="K26" s="238"/>
      <c r="L26" s="241"/>
      <c r="M26" s="241"/>
      <c r="N26" s="241"/>
      <c r="O26" s="241"/>
      <c r="P26" s="241"/>
      <c r="Q26" s="241"/>
    </row>
    <row r="27" spans="1:17" ht="0.75" customHeight="1" hidden="1">
      <c r="A27" s="229"/>
      <c r="B27" s="233"/>
      <c r="C27" s="233"/>
      <c r="D27" s="233"/>
      <c r="E27" s="233"/>
      <c r="F27" s="233"/>
      <c r="G27" s="233"/>
      <c r="H27" s="233"/>
      <c r="I27" s="233"/>
      <c r="J27" s="238"/>
      <c r="K27" s="238"/>
      <c r="L27" s="241"/>
      <c r="M27" s="241"/>
      <c r="N27" s="241"/>
      <c r="O27" s="241"/>
      <c r="P27" s="241"/>
      <c r="Q27" s="241"/>
    </row>
    <row r="28" spans="1:17" ht="3.75" customHeight="1" hidden="1">
      <c r="A28" s="229"/>
      <c r="B28" s="233"/>
      <c r="C28" s="233"/>
      <c r="D28" s="233"/>
      <c r="E28" s="233"/>
      <c r="F28" s="233"/>
      <c r="G28" s="233"/>
      <c r="H28" s="233"/>
      <c r="I28" s="233"/>
      <c r="J28" s="238"/>
      <c r="K28" s="238"/>
      <c r="L28" s="241"/>
      <c r="M28" s="241"/>
      <c r="N28" s="241"/>
      <c r="O28" s="241"/>
      <c r="P28" s="241"/>
      <c r="Q28" s="241"/>
    </row>
    <row r="29" spans="1:17" ht="18.75" hidden="1">
      <c r="A29" s="229"/>
      <c r="B29" s="233"/>
      <c r="C29" s="233"/>
      <c r="D29" s="233"/>
      <c r="E29" s="233"/>
      <c r="F29" s="233"/>
      <c r="G29" s="233"/>
      <c r="H29" s="233"/>
      <c r="I29" s="233"/>
      <c r="J29" s="238"/>
      <c r="K29" s="238"/>
      <c r="L29" s="241"/>
      <c r="M29" s="241"/>
      <c r="N29" s="241"/>
      <c r="O29" s="241"/>
      <c r="P29" s="241"/>
      <c r="Q29" s="241"/>
    </row>
    <row r="30" spans="1:17" ht="0.75" customHeight="1" hidden="1">
      <c r="A30" s="229"/>
      <c r="B30" s="233"/>
      <c r="C30" s="233"/>
      <c r="D30" s="233"/>
      <c r="E30" s="233"/>
      <c r="F30" s="233"/>
      <c r="G30" s="233"/>
      <c r="H30" s="233"/>
      <c r="I30" s="233"/>
      <c r="J30" s="238"/>
      <c r="K30" s="238"/>
      <c r="L30" s="241"/>
      <c r="M30" s="241"/>
      <c r="N30" s="241"/>
      <c r="O30" s="241"/>
      <c r="P30" s="241"/>
      <c r="Q30" s="241"/>
    </row>
    <row r="31" spans="1:17" ht="18.75" hidden="1">
      <c r="A31" s="229"/>
      <c r="B31" s="233"/>
      <c r="C31" s="233"/>
      <c r="D31" s="233"/>
      <c r="E31" s="233"/>
      <c r="F31" s="233"/>
      <c r="G31" s="233"/>
      <c r="H31" s="233"/>
      <c r="I31" s="233"/>
      <c r="J31" s="238"/>
      <c r="K31" s="238"/>
      <c r="L31" s="241"/>
      <c r="M31" s="241"/>
      <c r="N31" s="241"/>
      <c r="O31" s="241"/>
      <c r="P31" s="241"/>
      <c r="Q31" s="241"/>
    </row>
    <row r="32" spans="1:17" ht="18.75" hidden="1">
      <c r="A32" s="229"/>
      <c r="B32" s="233"/>
      <c r="C32" s="233"/>
      <c r="D32" s="233"/>
      <c r="E32" s="233"/>
      <c r="F32" s="233"/>
      <c r="G32" s="233"/>
      <c r="H32" s="233"/>
      <c r="I32" s="233"/>
      <c r="J32" s="238"/>
      <c r="K32" s="238"/>
      <c r="L32" s="241"/>
      <c r="M32" s="241"/>
      <c r="N32" s="241"/>
      <c r="O32" s="241"/>
      <c r="P32" s="241"/>
      <c r="Q32" s="241"/>
    </row>
    <row r="33" spans="1:17" ht="18.75" hidden="1">
      <c r="A33" s="229"/>
      <c r="B33" s="233"/>
      <c r="C33" s="233"/>
      <c r="D33" s="233"/>
      <c r="E33" s="233"/>
      <c r="F33" s="233"/>
      <c r="G33" s="234"/>
      <c r="H33" s="234"/>
      <c r="I33" s="248"/>
      <c r="J33" s="238"/>
      <c r="K33" s="238"/>
      <c r="L33" s="241"/>
      <c r="M33" s="241"/>
      <c r="N33" s="241"/>
      <c r="O33" s="241"/>
      <c r="P33" s="241"/>
      <c r="Q33" s="241"/>
    </row>
    <row r="34" spans="1:17" ht="18.75" hidden="1">
      <c r="A34" s="229"/>
      <c r="B34" s="233"/>
      <c r="C34" s="233"/>
      <c r="D34" s="233"/>
      <c r="E34" s="233"/>
      <c r="F34" s="233"/>
      <c r="G34" s="233"/>
      <c r="H34" s="233" t="s">
        <v>32</v>
      </c>
      <c r="I34" s="249">
        <f>SUM(I17:I33)</f>
        <v>2625.89</v>
      </c>
      <c r="J34" s="238"/>
      <c r="K34" s="238"/>
      <c r="L34" s="241"/>
      <c r="M34" s="241"/>
      <c r="N34" s="241"/>
      <c r="O34" s="241"/>
      <c r="P34" s="241"/>
      <c r="Q34" s="241"/>
    </row>
    <row r="35" spans="1:11" ht="15">
      <c r="A35" s="750" t="s">
        <v>388</v>
      </c>
      <c r="B35" s="750"/>
      <c r="C35" s="750"/>
      <c r="D35" s="750"/>
      <c r="E35" s="750"/>
      <c r="F35" s="750"/>
      <c r="G35" s="750"/>
      <c r="H35" s="750"/>
      <c r="I35" s="750"/>
      <c r="J35" s="750"/>
      <c r="K35" s="750"/>
    </row>
    <row r="36" spans="1:11" ht="15">
      <c r="A36" s="750"/>
      <c r="B36" s="750"/>
      <c r="C36" s="750"/>
      <c r="D36" s="750"/>
      <c r="E36" s="750"/>
      <c r="F36" s="750"/>
      <c r="G36" s="750"/>
      <c r="H36" s="750"/>
      <c r="I36" s="750"/>
      <c r="J36" s="750"/>
      <c r="K36" s="750"/>
    </row>
    <row r="37" spans="1:11" ht="18.75" hidden="1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</row>
    <row r="38" spans="1:11" ht="18.75" hidden="1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</row>
    <row r="39" spans="1:11" ht="18.75">
      <c r="A39" s="250"/>
      <c r="B39" s="251"/>
      <c r="C39" s="251"/>
      <c r="D39" s="251"/>
      <c r="E39" s="251"/>
      <c r="F39" s="251"/>
      <c r="G39" s="251"/>
      <c r="H39" s="250"/>
      <c r="I39" s="250"/>
      <c r="J39" s="229"/>
      <c r="K39" s="229"/>
    </row>
    <row r="40" spans="1:11" ht="18.75">
      <c r="A40" s="250"/>
      <c r="B40" s="250" t="s">
        <v>389</v>
      </c>
      <c r="C40" s="251"/>
      <c r="D40" s="251"/>
      <c r="E40" s="251"/>
      <c r="F40" s="251"/>
      <c r="G40" s="250"/>
      <c r="H40" s="251"/>
      <c r="I40" s="250"/>
      <c r="J40" s="229"/>
      <c r="K40" s="229"/>
    </row>
    <row r="41" spans="1:11" ht="18.75">
      <c r="A41" s="250"/>
      <c r="B41" s="251" t="s">
        <v>390</v>
      </c>
      <c r="C41" s="250" t="s">
        <v>391</v>
      </c>
      <c r="D41" s="250"/>
      <c r="E41" s="250"/>
      <c r="F41" s="251"/>
      <c r="G41" s="250"/>
      <c r="H41" s="251"/>
      <c r="I41" s="250"/>
      <c r="J41" s="229"/>
      <c r="K41" s="229"/>
    </row>
    <row r="42" spans="1:11" ht="18.75">
      <c r="A42" s="250"/>
      <c r="B42" s="251" t="s">
        <v>392</v>
      </c>
      <c r="C42" s="252">
        <v>5171.4</v>
      </c>
      <c r="D42" s="250" t="s">
        <v>393</v>
      </c>
      <c r="E42" s="250"/>
      <c r="F42" s="251"/>
      <c r="G42" s="250"/>
      <c r="H42" s="251"/>
      <c r="I42" s="250"/>
      <c r="J42" s="229"/>
      <c r="K42" s="229"/>
    </row>
    <row r="43" spans="1:11" ht="18" customHeight="1">
      <c r="A43" s="250"/>
      <c r="B43" s="251" t="s">
        <v>394</v>
      </c>
      <c r="C43" s="253" t="s">
        <v>434</v>
      </c>
      <c r="D43" s="250" t="s">
        <v>444</v>
      </c>
      <c r="E43" s="250"/>
      <c r="F43" s="250"/>
      <c r="G43" s="251"/>
      <c r="H43" s="251"/>
      <c r="I43" s="250"/>
      <c r="J43" s="229"/>
      <c r="K43" s="229"/>
    </row>
    <row r="44" spans="1:26" ht="18" customHeight="1">
      <c r="A44" s="250"/>
      <c r="B44" s="251"/>
      <c r="C44" s="253"/>
      <c r="D44" s="250"/>
      <c r="E44" s="250"/>
      <c r="F44" s="250"/>
      <c r="G44" s="251"/>
      <c r="H44" s="251"/>
      <c r="I44" s="250"/>
      <c r="J44" s="229"/>
      <c r="K44" s="229"/>
      <c r="V44" s="751" t="s">
        <v>406</v>
      </c>
      <c r="W44" s="751"/>
      <c r="X44" s="751"/>
      <c r="Y44" s="751"/>
      <c r="Z44" s="751"/>
    </row>
    <row r="45" spans="1:26" ht="60" customHeight="1">
      <c r="A45" s="250"/>
      <c r="B45" s="251"/>
      <c r="C45" s="253"/>
      <c r="D45" s="250"/>
      <c r="E45" s="250"/>
      <c r="F45" s="250"/>
      <c r="G45" s="254" t="s">
        <v>397</v>
      </c>
      <c r="H45" s="255" t="s">
        <v>2</v>
      </c>
      <c r="I45" s="255" t="s">
        <v>3</v>
      </c>
      <c r="J45" s="256" t="s">
        <v>398</v>
      </c>
      <c r="K45" s="349" t="s">
        <v>399</v>
      </c>
      <c r="U45" s="161" t="s">
        <v>444</v>
      </c>
      <c r="V45" s="215" t="s">
        <v>445</v>
      </c>
      <c r="W45" s="215" t="s">
        <v>446</v>
      </c>
      <c r="X45" s="215" t="s">
        <v>9</v>
      </c>
      <c r="Y45" s="215" t="s">
        <v>447</v>
      </c>
      <c r="Z45" s="215" t="s">
        <v>448</v>
      </c>
    </row>
    <row r="46" spans="1:26" s="264" customFormat="1" ht="18.75">
      <c r="A46" s="259"/>
      <c r="B46" s="260"/>
      <c r="C46" s="261"/>
      <c r="D46" s="259"/>
      <c r="E46" s="259"/>
      <c r="F46" s="259"/>
      <c r="G46" s="262" t="s">
        <v>53</v>
      </c>
      <c r="H46" s="262" t="s">
        <v>53</v>
      </c>
      <c r="I46" s="262" t="s">
        <v>53</v>
      </c>
      <c r="J46" s="262" t="s">
        <v>53</v>
      </c>
      <c r="K46" s="262" t="s">
        <v>53</v>
      </c>
      <c r="M46" s="328" t="s">
        <v>500</v>
      </c>
      <c r="N46" s="328" t="s">
        <v>501</v>
      </c>
      <c r="O46" s="327" t="s">
        <v>402</v>
      </c>
      <c r="P46" s="327" t="s">
        <v>401</v>
      </c>
      <c r="Q46" s="327" t="s">
        <v>441</v>
      </c>
      <c r="R46" s="327" t="s">
        <v>403</v>
      </c>
      <c r="S46" s="328"/>
      <c r="U46" s="163" t="s">
        <v>449</v>
      </c>
      <c r="V46" s="164">
        <v>10206.940000000002</v>
      </c>
      <c r="W46" s="164">
        <v>7421.4</v>
      </c>
      <c r="X46" s="164">
        <v>6202.370000000001</v>
      </c>
      <c r="Y46" s="164">
        <v>11425.970000000003</v>
      </c>
      <c r="Z46" s="164">
        <v>7093.22</v>
      </c>
    </row>
    <row r="47" spans="1:26" ht="33" customHeight="1">
      <c r="A47" s="250"/>
      <c r="B47" s="752" t="s">
        <v>404</v>
      </c>
      <c r="C47" s="752"/>
      <c r="D47" s="752"/>
      <c r="E47" s="752"/>
      <c r="F47" s="752"/>
      <c r="G47" s="266">
        <f>G49+G50</f>
        <v>14.11</v>
      </c>
      <c r="H47" s="267">
        <f>H49+H50</f>
        <v>72968.47</v>
      </c>
      <c r="I47" s="267">
        <f>P47+O47</f>
        <v>61324.71</v>
      </c>
      <c r="J47" s="268">
        <f>J50+J49</f>
        <v>85516.982</v>
      </c>
      <c r="K47" s="268">
        <f>I47-J47</f>
        <v>-24192.272000000004</v>
      </c>
      <c r="M47" s="354">
        <v>157645.43999999997</v>
      </c>
      <c r="N47" s="354">
        <v>169289.22</v>
      </c>
      <c r="O47" s="355">
        <v>61160.03</v>
      </c>
      <c r="P47" s="355">
        <v>164.68</v>
      </c>
      <c r="Q47" s="356">
        <v>7421.7</v>
      </c>
      <c r="R47" s="357">
        <v>6379.549999999999</v>
      </c>
      <c r="S47" s="226">
        <v>15860.089999999997</v>
      </c>
      <c r="U47" s="163" t="s">
        <v>450</v>
      </c>
      <c r="V47" s="195">
        <v>11425.970000000003</v>
      </c>
      <c r="W47" s="195">
        <v>7421.4</v>
      </c>
      <c r="X47" s="195">
        <v>6662.48</v>
      </c>
      <c r="Y47" s="164">
        <v>12184.890000000003</v>
      </c>
      <c r="Z47" s="196"/>
    </row>
    <row r="48" spans="1:26" ht="18" customHeight="1">
      <c r="A48" s="250"/>
      <c r="B48" s="753" t="s">
        <v>405</v>
      </c>
      <c r="C48" s="754"/>
      <c r="D48" s="754"/>
      <c r="E48" s="754"/>
      <c r="F48" s="755"/>
      <c r="G48" s="273"/>
      <c r="H48" s="274"/>
      <c r="I48" s="274"/>
      <c r="J48" s="233"/>
      <c r="K48" s="233"/>
      <c r="U48" s="163" t="s">
        <v>451</v>
      </c>
      <c r="V48" s="195">
        <v>12184.890000000003</v>
      </c>
      <c r="W48" s="195">
        <v>7421.4</v>
      </c>
      <c r="X48" s="195">
        <v>7098.08</v>
      </c>
      <c r="Y48" s="164">
        <v>12508.210000000001</v>
      </c>
      <c r="Z48" s="196"/>
    </row>
    <row r="49" spans="1:26" ht="18" customHeight="1">
      <c r="A49" s="250"/>
      <c r="B49" s="734" t="s">
        <v>12</v>
      </c>
      <c r="C49" s="734"/>
      <c r="D49" s="734"/>
      <c r="E49" s="734"/>
      <c r="F49" s="734"/>
      <c r="G49" s="273">
        <f>G59</f>
        <v>9.47</v>
      </c>
      <c r="H49" s="274">
        <f>ROUND(G49*C42,2)+0.01</f>
        <v>48973.170000000006</v>
      </c>
      <c r="I49" s="274">
        <f>H49</f>
        <v>48973.170000000006</v>
      </c>
      <c r="J49" s="274">
        <f>H59</f>
        <v>48973.172000000006</v>
      </c>
      <c r="K49" s="274">
        <f>I49-J49</f>
        <v>-0.0020000000004074536</v>
      </c>
      <c r="U49" s="163" t="s">
        <v>452</v>
      </c>
      <c r="V49" s="197">
        <v>12508.210000000001</v>
      </c>
      <c r="W49" s="197">
        <v>7419.759999999999</v>
      </c>
      <c r="X49" s="197">
        <v>6598.68</v>
      </c>
      <c r="Y49" s="164">
        <v>13329.29</v>
      </c>
      <c r="Z49" s="198"/>
    </row>
    <row r="50" spans="1:26" ht="18" customHeight="1">
      <c r="A50" s="250"/>
      <c r="B50" s="734" t="s">
        <v>65</v>
      </c>
      <c r="C50" s="734"/>
      <c r="D50" s="734"/>
      <c r="E50" s="734"/>
      <c r="F50" s="734"/>
      <c r="G50" s="273">
        <v>4.64</v>
      </c>
      <c r="H50" s="274">
        <f>ROUND(G50*C42,2)</f>
        <v>23995.3</v>
      </c>
      <c r="I50" s="274">
        <f>I47-I49</f>
        <v>12351.539999999994</v>
      </c>
      <c r="J50" s="274">
        <f>H67</f>
        <v>36543.81</v>
      </c>
      <c r="K50" s="274">
        <f>I50-J50</f>
        <v>-24192.270000000004</v>
      </c>
      <c r="U50" s="163" t="s">
        <v>453</v>
      </c>
      <c r="V50" s="195">
        <v>13329.29</v>
      </c>
      <c r="W50" s="195">
        <v>7421.7</v>
      </c>
      <c r="X50" s="195">
        <v>7059.630000000001</v>
      </c>
      <c r="Y50" s="164">
        <v>13691.36</v>
      </c>
      <c r="Z50" s="196"/>
    </row>
    <row r="51" spans="1:26" ht="18.75">
      <c r="A51" s="250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U51" s="163" t="s">
        <v>454</v>
      </c>
      <c r="V51" s="195">
        <v>13691.36</v>
      </c>
      <c r="W51" s="195">
        <v>7421.7</v>
      </c>
      <c r="X51" s="195">
        <v>7295.08</v>
      </c>
      <c r="Y51" s="164">
        <v>13817.980000000001</v>
      </c>
      <c r="Z51" s="196"/>
    </row>
    <row r="52" spans="1:26" ht="12" customHeight="1">
      <c r="A52" s="229"/>
      <c r="B52" s="251"/>
      <c r="C52" s="253"/>
      <c r="D52" s="250"/>
      <c r="E52" s="250"/>
      <c r="F52" s="250"/>
      <c r="G52" s="251"/>
      <c r="H52" s="251"/>
      <c r="I52" s="250"/>
      <c r="J52" s="229"/>
      <c r="K52" s="229"/>
      <c r="U52" s="163" t="s">
        <v>455</v>
      </c>
      <c r="V52" s="195">
        <v>13817.980000000001</v>
      </c>
      <c r="W52" s="195">
        <v>7421.71</v>
      </c>
      <c r="X52" s="195">
        <v>6703.9000000000015</v>
      </c>
      <c r="Y52" s="164">
        <v>14535.79</v>
      </c>
      <c r="Z52" s="196"/>
    </row>
    <row r="53" spans="1:26" ht="18" customHeight="1">
      <c r="A53" s="229"/>
      <c r="F53" s="276" t="s">
        <v>438</v>
      </c>
      <c r="G53" s="276" t="s">
        <v>2</v>
      </c>
      <c r="H53" s="276" t="s">
        <v>3</v>
      </c>
      <c r="I53" s="276" t="s">
        <v>439</v>
      </c>
      <c r="J53" s="276" t="s">
        <v>482</v>
      </c>
      <c r="K53" s="277"/>
      <c r="U53" s="163" t="s">
        <v>456</v>
      </c>
      <c r="V53" s="195">
        <v>14535.79</v>
      </c>
      <c r="W53" s="195">
        <v>7421.6900000000005</v>
      </c>
      <c r="X53" s="195">
        <v>6964.630000000001</v>
      </c>
      <c r="Y53" s="164">
        <v>14992.850000000002</v>
      </c>
      <c r="Z53" s="196"/>
    </row>
    <row r="54" spans="1:26" s="282" customFormat="1" ht="18" customHeight="1">
      <c r="A54" s="278"/>
      <c r="B54" s="737" t="s">
        <v>437</v>
      </c>
      <c r="C54" s="738"/>
      <c r="D54" s="738"/>
      <c r="E54" s="738"/>
      <c r="F54" s="279">
        <f>'10 14 г'!I54</f>
        <v>14817.940000000004</v>
      </c>
      <c r="G54" s="280">
        <f>Q47</f>
        <v>7421.7</v>
      </c>
      <c r="H54" s="280">
        <f>R47</f>
        <v>6379.549999999999</v>
      </c>
      <c r="I54" s="280">
        <f>G54+F54-H54</f>
        <v>15860.090000000004</v>
      </c>
      <c r="J54" s="280">
        <f>H54</f>
        <v>6379.549999999999</v>
      </c>
      <c r="K54" s="277"/>
      <c r="L54" s="281">
        <f>H54-J54</f>
        <v>0</v>
      </c>
      <c r="U54" s="163" t="s">
        <v>457</v>
      </c>
      <c r="V54" s="195">
        <v>14992.850000000002</v>
      </c>
      <c r="W54" s="195">
        <v>7421.7</v>
      </c>
      <c r="X54" s="195">
        <v>7035.42</v>
      </c>
      <c r="Y54" s="164">
        <v>15379.130000000003</v>
      </c>
      <c r="Z54" s="196"/>
    </row>
    <row r="55" spans="1:26" ht="18.75">
      <c r="A55" s="229"/>
      <c r="B55" s="739"/>
      <c r="C55" s="739"/>
      <c r="D55" s="274"/>
      <c r="E55" s="274"/>
      <c r="F55" s="250"/>
      <c r="K55" s="229"/>
      <c r="N55" s="351"/>
      <c r="U55" s="163" t="s">
        <v>458</v>
      </c>
      <c r="V55" s="195">
        <v>15379.130000000003</v>
      </c>
      <c r="W55" s="195">
        <v>7421.71</v>
      </c>
      <c r="X55" s="195">
        <v>7982.9</v>
      </c>
      <c r="Y55" s="164">
        <v>14817.940000000004</v>
      </c>
      <c r="Z55" s="196"/>
    </row>
    <row r="56" spans="1:26" ht="18.75">
      <c r="A56" s="250"/>
      <c r="B56" s="283"/>
      <c r="C56" s="284"/>
      <c r="D56" s="285"/>
      <c r="E56" s="285"/>
      <c r="F56" s="285"/>
      <c r="G56" s="286" t="s">
        <v>397</v>
      </c>
      <c r="H56" s="286" t="s">
        <v>407</v>
      </c>
      <c r="I56" s="250"/>
      <c r="J56" s="229"/>
      <c r="K56" s="229"/>
      <c r="N56" s="352"/>
      <c r="U56" s="163" t="s">
        <v>459</v>
      </c>
      <c r="V56" s="195">
        <f>Y55</f>
        <v>14817.940000000004</v>
      </c>
      <c r="W56" s="195">
        <f>G54</f>
        <v>7421.7</v>
      </c>
      <c r="X56" s="195">
        <f>H54</f>
        <v>6379.549999999999</v>
      </c>
      <c r="Y56" s="164">
        <f>V56+W56-X56</f>
        <v>15860.090000000004</v>
      </c>
      <c r="Z56" s="196"/>
    </row>
    <row r="57" spans="1:26" s="264" customFormat="1" ht="11.25" customHeight="1">
      <c r="A57" s="287"/>
      <c r="B57" s="288"/>
      <c r="C57" s="289"/>
      <c r="D57" s="290"/>
      <c r="E57" s="290"/>
      <c r="F57" s="290"/>
      <c r="G57" s="262" t="s">
        <v>53</v>
      </c>
      <c r="H57" s="262" t="s">
        <v>53</v>
      </c>
      <c r="I57" s="259"/>
      <c r="N57" s="353"/>
      <c r="U57" s="163" t="s">
        <v>460</v>
      </c>
      <c r="V57" s="196"/>
      <c r="W57" s="196"/>
      <c r="X57" s="196"/>
      <c r="Y57" s="164">
        <f>V57+W57-X57</f>
        <v>0</v>
      </c>
      <c r="Z57" s="196"/>
    </row>
    <row r="58" spans="1:26" ht="39.75" customHeight="1">
      <c r="A58" s="291" t="s">
        <v>408</v>
      </c>
      <c r="B58" s="740" t="s">
        <v>436</v>
      </c>
      <c r="C58" s="741"/>
      <c r="D58" s="741"/>
      <c r="E58" s="741"/>
      <c r="F58" s="741"/>
      <c r="G58" s="233"/>
      <c r="H58" s="292">
        <f>H59+H67</f>
        <v>85516.982</v>
      </c>
      <c r="I58" s="250"/>
      <c r="J58" s="229"/>
      <c r="K58" s="229"/>
      <c r="N58" s="325"/>
      <c r="U58" s="167" t="s">
        <v>461</v>
      </c>
      <c r="V58" s="168">
        <f>SUM(V46:V57)</f>
        <v>146890.35</v>
      </c>
      <c r="W58" s="168">
        <f>SUM(W46:W57)</f>
        <v>81635.87</v>
      </c>
      <c r="X58" s="168">
        <f>SUM(X46:X57)</f>
        <v>75982.72</v>
      </c>
      <c r="Y58" s="168">
        <f>SUM(Y46:Y57)</f>
        <v>152543.50000000003</v>
      </c>
      <c r="Z58" s="168">
        <f>SUM(Z46:Z57)</f>
        <v>7093.22</v>
      </c>
    </row>
    <row r="59" spans="1:14" ht="18.75">
      <c r="A59" s="293" t="s">
        <v>410</v>
      </c>
      <c r="B59" s="742" t="s">
        <v>411</v>
      </c>
      <c r="C59" s="743"/>
      <c r="D59" s="743"/>
      <c r="E59" s="743"/>
      <c r="F59" s="744"/>
      <c r="G59" s="350">
        <f>G61+G62+G64+G66+G60</f>
        <v>9.47</v>
      </c>
      <c r="H59" s="350">
        <f>H61+H62+H64+H66+H60</f>
        <v>48973.172000000006</v>
      </c>
      <c r="I59" s="250"/>
      <c r="J59" s="229"/>
      <c r="K59" s="295"/>
      <c r="N59" s="325"/>
    </row>
    <row r="60" spans="1:14" ht="18.75">
      <c r="A60" s="348" t="s">
        <v>412</v>
      </c>
      <c r="B60" s="745" t="s">
        <v>413</v>
      </c>
      <c r="C60" s="743"/>
      <c r="D60" s="743"/>
      <c r="E60" s="743"/>
      <c r="F60" s="744"/>
      <c r="G60" s="297">
        <v>1.87</v>
      </c>
      <c r="H60" s="350">
        <f>ROUND(G60*C42,2)</f>
        <v>9670.52</v>
      </c>
      <c r="I60" s="250"/>
      <c r="J60" s="229"/>
      <c r="K60" s="295"/>
      <c r="N60" s="325"/>
    </row>
    <row r="61" spans="1:14" ht="45" customHeight="1">
      <c r="A61" s="348" t="s">
        <v>414</v>
      </c>
      <c r="B61" s="733" t="s">
        <v>415</v>
      </c>
      <c r="C61" s="732"/>
      <c r="D61" s="732"/>
      <c r="E61" s="732"/>
      <c r="F61" s="732"/>
      <c r="G61" s="349">
        <v>2.2</v>
      </c>
      <c r="H61" s="350">
        <f>ROUND(G61*C42,2)+0.01</f>
        <v>11377.09</v>
      </c>
      <c r="I61" s="250"/>
      <c r="J61" s="229"/>
      <c r="K61" s="295"/>
      <c r="N61" s="325"/>
    </row>
    <row r="62" spans="1:11" ht="18.75">
      <c r="A62" s="734" t="s">
        <v>416</v>
      </c>
      <c r="B62" s="735" t="s">
        <v>417</v>
      </c>
      <c r="C62" s="729"/>
      <c r="D62" s="729"/>
      <c r="E62" s="729"/>
      <c r="F62" s="729"/>
      <c r="G62" s="718">
        <v>1.58</v>
      </c>
      <c r="H62" s="736">
        <f>ROUND(G62*C42,2)</f>
        <v>8170.81</v>
      </c>
      <c r="I62" s="250"/>
      <c r="J62" s="229"/>
      <c r="K62" s="229"/>
    </row>
    <row r="63" spans="1:11" ht="18.75" customHeight="1">
      <c r="A63" s="734"/>
      <c r="B63" s="729"/>
      <c r="C63" s="729"/>
      <c r="D63" s="729"/>
      <c r="E63" s="729"/>
      <c r="F63" s="729"/>
      <c r="G63" s="718"/>
      <c r="H63" s="736"/>
      <c r="I63" s="250"/>
      <c r="J63" s="229"/>
      <c r="K63" s="229"/>
    </row>
    <row r="64" spans="1:11" ht="21" customHeight="1">
      <c r="A64" s="734" t="s">
        <v>418</v>
      </c>
      <c r="B64" s="735" t="s">
        <v>419</v>
      </c>
      <c r="C64" s="729"/>
      <c r="D64" s="729"/>
      <c r="E64" s="729"/>
      <c r="F64" s="729"/>
      <c r="G64" s="718">
        <v>1.28</v>
      </c>
      <c r="H64" s="736">
        <f>G64*C42</f>
        <v>6619.392</v>
      </c>
      <c r="I64" s="250"/>
      <c r="J64" s="229"/>
      <c r="K64" s="229"/>
    </row>
    <row r="65" spans="1:11" ht="18.75">
      <c r="A65" s="734"/>
      <c r="B65" s="729"/>
      <c r="C65" s="729"/>
      <c r="D65" s="729"/>
      <c r="E65" s="729"/>
      <c r="F65" s="729"/>
      <c r="G65" s="718"/>
      <c r="H65" s="736"/>
      <c r="I65" s="250"/>
      <c r="J65" s="229"/>
      <c r="K65" s="229"/>
    </row>
    <row r="66" spans="1:11" ht="18.75">
      <c r="A66" s="348" t="s">
        <v>420</v>
      </c>
      <c r="B66" s="729" t="s">
        <v>421</v>
      </c>
      <c r="C66" s="729"/>
      <c r="D66" s="729"/>
      <c r="E66" s="729"/>
      <c r="F66" s="729"/>
      <c r="G66" s="286">
        <v>2.54</v>
      </c>
      <c r="H66" s="300">
        <f>ROUND(G66*C42,2)</f>
        <v>13135.36</v>
      </c>
      <c r="I66" s="250"/>
      <c r="J66" s="229"/>
      <c r="K66" s="229"/>
    </row>
    <row r="67" spans="1:11" ht="18.75">
      <c r="A67" s="292" t="s">
        <v>422</v>
      </c>
      <c r="B67" s="730" t="s">
        <v>423</v>
      </c>
      <c r="C67" s="716"/>
      <c r="D67" s="716"/>
      <c r="E67" s="716"/>
      <c r="F67" s="716"/>
      <c r="G67" s="292"/>
      <c r="H67" s="292">
        <f>H68+H69+H70+H71+H72+H73+H74</f>
        <v>36543.81</v>
      </c>
      <c r="I67" s="250"/>
      <c r="J67" s="229"/>
      <c r="K67" s="229"/>
    </row>
    <row r="68" spans="1:11" ht="18.75">
      <c r="A68" s="301"/>
      <c r="B68" s="731" t="s">
        <v>424</v>
      </c>
      <c r="C68" s="732"/>
      <c r="D68" s="732"/>
      <c r="E68" s="732"/>
      <c r="F68" s="732"/>
      <c r="G68" s="302"/>
      <c r="H68" s="302"/>
      <c r="I68" s="250"/>
      <c r="J68" s="229"/>
      <c r="K68" s="229"/>
    </row>
    <row r="69" spans="1:11" ht="43.5" customHeight="1">
      <c r="A69" s="301"/>
      <c r="B69" s="731" t="s">
        <v>497</v>
      </c>
      <c r="C69" s="732"/>
      <c r="D69" s="732"/>
      <c r="E69" s="732"/>
      <c r="F69" s="732"/>
      <c r="G69" s="300"/>
      <c r="H69" s="300"/>
      <c r="I69" s="250"/>
      <c r="J69" s="229"/>
      <c r="K69" s="229"/>
    </row>
    <row r="70" spans="1:11" ht="18.75" customHeight="1">
      <c r="A70" s="301"/>
      <c r="B70" s="721" t="s">
        <v>508</v>
      </c>
      <c r="C70" s="722"/>
      <c r="D70" s="722"/>
      <c r="E70" s="722"/>
      <c r="F70" s="723"/>
      <c r="G70" s="286" t="s">
        <v>509</v>
      </c>
      <c r="H70" s="303">
        <v>31223.81</v>
      </c>
      <c r="I70" s="250"/>
      <c r="J70" s="229"/>
      <c r="K70" s="229"/>
    </row>
    <row r="71" spans="1:11" ht="18.75" customHeight="1">
      <c r="A71" s="301"/>
      <c r="B71" s="721" t="s">
        <v>510</v>
      </c>
      <c r="C71" s="722"/>
      <c r="D71" s="722"/>
      <c r="E71" s="722"/>
      <c r="F71" s="723"/>
      <c r="G71" s="300"/>
      <c r="H71" s="303">
        <v>5320</v>
      </c>
      <c r="I71" s="304"/>
      <c r="J71" s="229"/>
      <c r="K71" s="229"/>
    </row>
    <row r="72" spans="1:11" ht="18.75" customHeight="1">
      <c r="A72" s="301"/>
      <c r="B72" s="721" t="s">
        <v>435</v>
      </c>
      <c r="C72" s="722"/>
      <c r="D72" s="722"/>
      <c r="E72" s="722"/>
      <c r="F72" s="723"/>
      <c r="G72" s="300"/>
      <c r="H72" s="303"/>
      <c r="I72" s="250"/>
      <c r="J72" s="229"/>
      <c r="K72" s="229"/>
    </row>
    <row r="73" spans="1:11" ht="18.75" customHeight="1">
      <c r="A73" s="301"/>
      <c r="B73" s="721" t="s">
        <v>435</v>
      </c>
      <c r="C73" s="722"/>
      <c r="D73" s="722"/>
      <c r="E73" s="722"/>
      <c r="F73" s="723"/>
      <c r="G73" s="300"/>
      <c r="H73" s="303"/>
      <c r="I73" s="250"/>
      <c r="J73" s="229"/>
      <c r="K73" s="229"/>
    </row>
    <row r="74" spans="1:16" ht="18.75" customHeight="1">
      <c r="A74" s="301"/>
      <c r="B74" s="721" t="s">
        <v>435</v>
      </c>
      <c r="C74" s="722"/>
      <c r="D74" s="722"/>
      <c r="E74" s="722"/>
      <c r="F74" s="723"/>
      <c r="G74" s="300"/>
      <c r="H74" s="303"/>
      <c r="I74" s="250"/>
      <c r="J74" s="229"/>
      <c r="K74" s="229"/>
      <c r="P74" s="241"/>
    </row>
    <row r="75" spans="1:13" ht="23.25">
      <c r="A75" s="301"/>
      <c r="B75" s="305"/>
      <c r="C75" s="306"/>
      <c r="D75" s="306"/>
      <c r="E75" s="306"/>
      <c r="F75" s="306"/>
      <c r="G75" s="307"/>
      <c r="H75" s="250"/>
      <c r="I75" s="250"/>
      <c r="J75" s="229"/>
      <c r="K75" s="229"/>
      <c r="L75" s="308"/>
      <c r="M75" s="309"/>
    </row>
    <row r="76" spans="1:11" ht="18.75">
      <c r="A76" s="310" t="s">
        <v>494</v>
      </c>
      <c r="C76" s="306"/>
      <c r="D76" s="306"/>
      <c r="E76" s="306"/>
      <c r="F76" s="306"/>
      <c r="G76" s="307"/>
      <c r="H76" s="250"/>
      <c r="I76" s="250"/>
      <c r="J76" s="229"/>
      <c r="K76" s="229"/>
    </row>
    <row r="77" spans="1:11" ht="18.75">
      <c r="A77" s="301"/>
      <c r="C77" s="306"/>
      <c r="D77" s="306"/>
      <c r="E77" s="306"/>
      <c r="F77" s="306"/>
      <c r="G77" s="307"/>
      <c r="H77" s="250"/>
      <c r="I77" s="250"/>
      <c r="J77" s="229"/>
      <c r="K77" s="250"/>
    </row>
    <row r="78" spans="1:11" ht="18.75">
      <c r="A78" s="301"/>
      <c r="B78" s="305"/>
      <c r="C78" s="306"/>
      <c r="D78" s="306"/>
      <c r="E78" s="306"/>
      <c r="F78" s="306"/>
      <c r="G78" s="724" t="s">
        <v>65</v>
      </c>
      <c r="H78" s="725"/>
      <c r="I78" s="726" t="s">
        <v>406</v>
      </c>
      <c r="J78" s="725"/>
      <c r="K78" s="229"/>
    </row>
    <row r="79" spans="1:26" s="264" customFormat="1" ht="12.75">
      <c r="A79" s="311"/>
      <c r="B79" s="312"/>
      <c r="C79" s="313"/>
      <c r="D79" s="313"/>
      <c r="E79" s="313"/>
      <c r="F79" s="313"/>
      <c r="G79" s="727" t="s">
        <v>53</v>
      </c>
      <c r="H79" s="728"/>
      <c r="I79" s="727" t="s">
        <v>53</v>
      </c>
      <c r="J79" s="728"/>
      <c r="V79" s="314"/>
      <c r="W79" s="314"/>
      <c r="X79" s="314"/>
      <c r="Y79" s="314"/>
      <c r="Z79" s="314"/>
    </row>
    <row r="80" spans="1:26" s="241" customFormat="1" ht="18.75">
      <c r="A80" s="301"/>
      <c r="B80" s="715" t="s">
        <v>506</v>
      </c>
      <c r="C80" s="716"/>
      <c r="D80" s="716"/>
      <c r="E80" s="716"/>
      <c r="F80" s="717"/>
      <c r="G80" s="718">
        <f>'10 14 г'!G81:H81</f>
        <v>-13168.436000000054</v>
      </c>
      <c r="H80" s="719"/>
      <c r="I80" s="718">
        <f>'10 14 г'!I81:J81</f>
        <v>0</v>
      </c>
      <c r="J80" s="719"/>
      <c r="K80" s="238"/>
      <c r="L80" s="315" t="s">
        <v>430</v>
      </c>
      <c r="M80" s="315" t="s">
        <v>403</v>
      </c>
      <c r="V80" s="315"/>
      <c r="W80" s="315"/>
      <c r="X80" s="315"/>
      <c r="Y80" s="315"/>
      <c r="Z80" s="315"/>
    </row>
    <row r="81" spans="1:13" ht="18.75">
      <c r="A81" s="251"/>
      <c r="B81" s="715" t="s">
        <v>507</v>
      </c>
      <c r="C81" s="716"/>
      <c r="D81" s="716"/>
      <c r="E81" s="716"/>
      <c r="F81" s="717"/>
      <c r="G81" s="718">
        <f>G80+I47-H58+J54</f>
        <v>-30981.158000000058</v>
      </c>
      <c r="H81" s="719"/>
      <c r="I81" s="720">
        <f>I80+H54-J54</f>
        <v>0</v>
      </c>
      <c r="J81" s="719"/>
      <c r="K81" s="229"/>
      <c r="L81" s="316">
        <f>G81</f>
        <v>-30981.158000000058</v>
      </c>
      <c r="M81" s="316">
        <f>I81</f>
        <v>0</v>
      </c>
    </row>
    <row r="82" spans="1:11" ht="18.75">
      <c r="A82" s="250"/>
      <c r="B82" s="250"/>
      <c r="C82" s="250"/>
      <c r="D82" s="250"/>
      <c r="E82" s="250"/>
      <c r="F82" s="250"/>
      <c r="G82" s="317"/>
      <c r="H82" s="317"/>
      <c r="I82" s="250"/>
      <c r="J82" s="229"/>
      <c r="K82" s="229"/>
    </row>
    <row r="83" spans="1:16" ht="18.75">
      <c r="A83" s="250"/>
      <c r="B83" s="229"/>
      <c r="C83" s="229"/>
      <c r="D83" s="229"/>
      <c r="E83" s="229"/>
      <c r="F83" s="229"/>
      <c r="G83" s="318"/>
      <c r="H83" s="319"/>
      <c r="I83" s="250"/>
      <c r="J83" s="229"/>
      <c r="K83" s="229"/>
      <c r="L83" s="241"/>
      <c r="M83" s="241"/>
      <c r="N83" s="241"/>
      <c r="O83" s="241"/>
      <c r="P83" s="241"/>
    </row>
    <row r="84" spans="1:16" ht="18.75">
      <c r="A84" s="250"/>
      <c r="B84" s="312"/>
      <c r="C84" s="313"/>
      <c r="D84" s="313"/>
      <c r="E84" s="313"/>
      <c r="F84" s="313"/>
      <c r="G84" s="759" t="s">
        <v>502</v>
      </c>
      <c r="H84" s="760"/>
      <c r="I84" s="759" t="s">
        <v>503</v>
      </c>
      <c r="J84" s="760"/>
      <c r="K84" s="229"/>
      <c r="L84" s="329" t="s">
        <v>504</v>
      </c>
      <c r="M84" s="330"/>
      <c r="N84" s="330"/>
      <c r="O84" s="330"/>
      <c r="P84" s="330"/>
    </row>
    <row r="85" spans="1:16" ht="18.75" customHeight="1">
      <c r="A85" s="250"/>
      <c r="C85" s="756" t="s">
        <v>505</v>
      </c>
      <c r="D85" s="757"/>
      <c r="E85" s="757"/>
      <c r="F85" s="758"/>
      <c r="G85" s="718">
        <f>M47</f>
        <v>157645.43999999997</v>
      </c>
      <c r="H85" s="719"/>
      <c r="I85" s="718">
        <f>N47</f>
        <v>169289.22</v>
      </c>
      <c r="J85" s="719"/>
      <c r="K85" s="229"/>
      <c r="L85" s="320">
        <f>G85-I85+H47-I47</f>
        <v>-0.02000000002590241</v>
      </c>
      <c r="M85" s="321"/>
      <c r="N85" s="320"/>
      <c r="O85" s="320"/>
      <c r="P85" s="322"/>
    </row>
    <row r="86" spans="1:16" ht="18.75">
      <c r="A86" s="250"/>
      <c r="B86" s="229"/>
      <c r="C86" s="229"/>
      <c r="D86" s="229"/>
      <c r="E86" s="229"/>
      <c r="F86" s="229"/>
      <c r="G86" s="229"/>
      <c r="H86" s="250"/>
      <c r="I86" s="250"/>
      <c r="J86" s="229"/>
      <c r="K86" s="229"/>
      <c r="L86" s="323"/>
      <c r="M86" s="324"/>
      <c r="N86" s="324"/>
      <c r="O86" s="324"/>
      <c r="P86" s="324"/>
    </row>
    <row r="87" spans="1:16" ht="15.75" customHeight="1">
      <c r="A87" s="250"/>
      <c r="B87" s="229"/>
      <c r="C87" s="229"/>
      <c r="D87" s="229"/>
      <c r="E87" s="229"/>
      <c r="F87" s="229"/>
      <c r="G87" s="229"/>
      <c r="H87" s="250"/>
      <c r="I87" s="250"/>
      <c r="J87" s="229"/>
      <c r="K87" s="229"/>
      <c r="L87" s="323"/>
      <c r="M87" s="324"/>
      <c r="N87" s="324"/>
      <c r="O87" s="324"/>
      <c r="P87" s="324"/>
    </row>
    <row r="88" spans="1:16" ht="1.5" customHeight="1" hidden="1">
      <c r="A88" s="250"/>
      <c r="B88" s="229"/>
      <c r="C88" s="229"/>
      <c r="D88" s="229"/>
      <c r="E88" s="229"/>
      <c r="F88" s="229"/>
      <c r="G88" s="229"/>
      <c r="H88" s="250"/>
      <c r="I88" s="250"/>
      <c r="J88" s="229"/>
      <c r="K88" s="229"/>
      <c r="L88" s="323"/>
      <c r="M88" s="324"/>
      <c r="N88" s="324"/>
      <c r="O88" s="324"/>
      <c r="P88" s="324"/>
    </row>
    <row r="89" spans="1:16" ht="18.75" hidden="1">
      <c r="A89" s="250"/>
      <c r="B89" s="229"/>
      <c r="C89" s="229"/>
      <c r="D89" s="229"/>
      <c r="E89" s="229"/>
      <c r="F89" s="229"/>
      <c r="G89" s="229"/>
      <c r="H89" s="250"/>
      <c r="I89" s="250"/>
      <c r="J89" s="229"/>
      <c r="K89" s="229"/>
      <c r="L89" s="323"/>
      <c r="M89" s="324"/>
      <c r="N89" s="324"/>
      <c r="O89" s="324"/>
      <c r="P89" s="324"/>
    </row>
    <row r="90" spans="1:16" ht="18.75" hidden="1">
      <c r="A90" s="250"/>
      <c r="B90" s="229"/>
      <c r="C90" s="229"/>
      <c r="D90" s="229"/>
      <c r="E90" s="229"/>
      <c r="F90" s="229"/>
      <c r="G90" s="229"/>
      <c r="H90" s="250"/>
      <c r="I90" s="250"/>
      <c r="J90" s="229"/>
      <c r="K90" s="229"/>
      <c r="L90" s="323"/>
      <c r="M90" s="324"/>
      <c r="N90" s="324"/>
      <c r="O90" s="324"/>
      <c r="P90" s="324"/>
    </row>
    <row r="91" spans="1:16" ht="18.75" hidden="1">
      <c r="A91" s="229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323"/>
      <c r="M91" s="324"/>
      <c r="N91" s="324"/>
      <c r="O91" s="324"/>
      <c r="P91" s="324"/>
    </row>
    <row r="92" spans="1:16" ht="18.75" hidden="1">
      <c r="A92" s="229"/>
      <c r="B92" s="229"/>
      <c r="C92" s="301"/>
      <c r="D92" s="229"/>
      <c r="E92" s="229"/>
      <c r="F92" s="229"/>
      <c r="G92" s="229"/>
      <c r="H92" s="229"/>
      <c r="I92" s="229"/>
      <c r="J92" s="229"/>
      <c r="K92" s="229"/>
      <c r="L92" s="323"/>
      <c r="M92" s="325"/>
      <c r="N92" s="241"/>
      <c r="O92" s="241"/>
      <c r="P92" s="325"/>
    </row>
    <row r="93" spans="1:16" ht="18.75" hidden="1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41"/>
      <c r="M93" s="241"/>
      <c r="N93" s="241"/>
      <c r="O93" s="241"/>
      <c r="P93" s="241"/>
    </row>
    <row r="94" spans="1:16" ht="7.5" customHeight="1" hidden="1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41"/>
      <c r="M94" s="241"/>
      <c r="N94" s="241"/>
      <c r="O94" s="241"/>
      <c r="P94" s="241"/>
    </row>
    <row r="95" spans="1:26" s="338" customFormat="1" ht="15.75">
      <c r="A95" s="338" t="s">
        <v>468</v>
      </c>
      <c r="I95" s="338" t="s">
        <v>73</v>
      </c>
      <c r="L95" s="339"/>
      <c r="M95" s="339"/>
      <c r="N95" s="339"/>
      <c r="O95" s="339"/>
      <c r="P95" s="339"/>
      <c r="V95" s="340"/>
      <c r="W95" s="340"/>
      <c r="X95" s="340"/>
      <c r="Y95" s="340"/>
      <c r="Z95" s="340"/>
    </row>
    <row r="96" spans="1:26" s="338" customFormat="1" ht="15.75">
      <c r="A96" s="338" t="s">
        <v>469</v>
      </c>
      <c r="I96" s="338" t="s">
        <v>74</v>
      </c>
      <c r="V96" s="340"/>
      <c r="W96" s="340"/>
      <c r="X96" s="340"/>
      <c r="Y96" s="340"/>
      <c r="Z96" s="340"/>
    </row>
    <row r="168" ht="15">
      <c r="H168" s="230" t="s">
        <v>433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5">
    <mergeCell ref="G84:H84"/>
    <mergeCell ref="I84:J84"/>
    <mergeCell ref="C85:F85"/>
    <mergeCell ref="G85:H85"/>
    <mergeCell ref="I85:J85"/>
    <mergeCell ref="B80:F80"/>
    <mergeCell ref="G80:H80"/>
    <mergeCell ref="I80:J80"/>
    <mergeCell ref="B81:F81"/>
    <mergeCell ref="G81:H81"/>
    <mergeCell ref="I81:J81"/>
    <mergeCell ref="B72:F72"/>
    <mergeCell ref="B73:F73"/>
    <mergeCell ref="B74:F74"/>
    <mergeCell ref="G78:H78"/>
    <mergeCell ref="I78:J78"/>
    <mergeCell ref="G79:H79"/>
    <mergeCell ref="I79:J79"/>
    <mergeCell ref="B66:F66"/>
    <mergeCell ref="B67:F67"/>
    <mergeCell ref="B68:F68"/>
    <mergeCell ref="B69:F69"/>
    <mergeCell ref="B70:F70"/>
    <mergeCell ref="B71:F71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50:F50"/>
    <mergeCell ref="B54:E54"/>
    <mergeCell ref="B55:C55"/>
    <mergeCell ref="B58:F58"/>
    <mergeCell ref="B59:F59"/>
    <mergeCell ref="B60:F60"/>
    <mergeCell ref="C14:D15"/>
    <mergeCell ref="A35:K36"/>
    <mergeCell ref="V44:Z44"/>
    <mergeCell ref="B47:F47"/>
    <mergeCell ref="B48:F48"/>
    <mergeCell ref="B49:F49"/>
  </mergeCells>
  <conditionalFormatting sqref="M47">
    <cfRule type="cellIs" priority="8" dxfId="115" operator="equal" stopIfTrue="1">
      <formula>0</formula>
    </cfRule>
  </conditionalFormatting>
  <conditionalFormatting sqref="M47">
    <cfRule type="cellIs" priority="7" dxfId="116" operator="equal" stopIfTrue="1">
      <formula>0</formula>
    </cfRule>
  </conditionalFormatting>
  <conditionalFormatting sqref="M47:N47">
    <cfRule type="cellIs" priority="6" dxfId="117" operator="equal" stopIfTrue="1">
      <formula>0</formula>
    </cfRule>
  </conditionalFormatting>
  <conditionalFormatting sqref="N47">
    <cfRule type="cellIs" priority="3" dxfId="118" operator="equal" stopIfTrue="1">
      <formula>0</formula>
    </cfRule>
    <cfRule type="cellIs" priority="4" dxfId="115" operator="equal" stopIfTrue="1">
      <formula>326166</formula>
    </cfRule>
    <cfRule type="cellIs" priority="5" dxfId="29" operator="equal" stopIfTrue="1">
      <formula>0</formula>
    </cfRule>
  </conditionalFormatting>
  <conditionalFormatting sqref="M47:N47">
    <cfRule type="cellIs" priority="1" dxfId="119" operator="equal" stopIfTrue="1">
      <formula>0</formula>
    </cfRule>
    <cfRule type="cellIs" priority="2" dxfId="32" operator="equal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</sheetPr>
  <dimension ref="A1:Z168"/>
  <sheetViews>
    <sheetView view="pageBreakPreview" zoomScale="80" zoomScaleSheetLayoutView="80" zoomScalePageLayoutView="0" workbookViewId="0" topLeftCell="A47">
      <selection activeCell="G80" activeCellId="2" sqref="K47 J54 G80:H80"/>
    </sheetView>
  </sheetViews>
  <sheetFormatPr defaultColWidth="9.140625" defaultRowHeight="15" outlineLevelCol="1"/>
  <cols>
    <col min="1" max="1" width="9.8515625" style="264" bestFit="1" customWidth="1"/>
    <col min="2" max="2" width="12.140625" style="230" customWidth="1"/>
    <col min="3" max="4" width="10.57421875" style="230" customWidth="1"/>
    <col min="5" max="5" width="5.57421875" style="230" customWidth="1"/>
    <col min="6" max="7" width="12.140625" style="230" customWidth="1"/>
    <col min="8" max="8" width="13.140625" style="230" customWidth="1"/>
    <col min="9" max="9" width="13.421875" style="230" customWidth="1"/>
    <col min="10" max="10" width="14.00390625" style="230" customWidth="1"/>
    <col min="11" max="11" width="19.00390625" style="230" customWidth="1"/>
    <col min="12" max="12" width="13.421875" style="230" hidden="1" customWidth="1" outlineLevel="1"/>
    <col min="13" max="13" width="19.00390625" style="230" hidden="1" customWidth="1" outlineLevel="1"/>
    <col min="14" max="15" width="7.421875" style="230" hidden="1" customWidth="1" outlineLevel="1"/>
    <col min="16" max="16" width="9.28125" style="230" hidden="1" customWidth="1" outlineLevel="1"/>
    <col min="17" max="17" width="5.00390625" style="230" hidden="1" customWidth="1" outlineLevel="1"/>
    <col min="18" max="19" width="9.140625" style="230" hidden="1" customWidth="1" outlineLevel="1"/>
    <col min="20" max="20" width="9.140625" style="230" customWidth="1" collapsed="1"/>
    <col min="21" max="21" width="6.7109375" style="230" bestFit="1" customWidth="1"/>
    <col min="22" max="22" width="12.7109375" style="231" bestFit="1" customWidth="1"/>
    <col min="23" max="26" width="13.00390625" style="231" bestFit="1" customWidth="1"/>
    <col min="27" max="16384" width="9.140625" style="230" customWidth="1"/>
  </cols>
  <sheetData>
    <row r="1" spans="1:11" ht="12.75" customHeight="1" hidden="1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8.75" hidden="1">
      <c r="A2" s="229"/>
      <c r="B2" s="232" t="s">
        <v>383</v>
      </c>
      <c r="C2" s="232"/>
      <c r="D2" s="232" t="s">
        <v>384</v>
      </c>
      <c r="E2" s="232"/>
      <c r="F2" s="232" t="s">
        <v>0</v>
      </c>
      <c r="G2" s="232"/>
      <c r="H2" s="232"/>
      <c r="I2" s="229"/>
      <c r="J2" s="229"/>
      <c r="K2" s="229"/>
    </row>
    <row r="3" spans="1:11" ht="18.75" hidden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.5" customHeight="1" hidden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8.75" hidden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1" ht="18.75" hidden="1">
      <c r="A6" s="229"/>
      <c r="B6" s="233"/>
      <c r="C6" s="234" t="s">
        <v>1</v>
      </c>
      <c r="D6" s="234" t="s">
        <v>2</v>
      </c>
      <c r="E6" s="234"/>
      <c r="F6" s="234" t="s">
        <v>3</v>
      </c>
      <c r="G6" s="234" t="s">
        <v>4</v>
      </c>
      <c r="H6" s="234" t="s">
        <v>5</v>
      </c>
      <c r="I6" s="234" t="s">
        <v>6</v>
      </c>
      <c r="J6" s="234"/>
      <c r="K6" s="235"/>
    </row>
    <row r="7" spans="1:11" ht="18.75" hidden="1">
      <c r="A7" s="229"/>
      <c r="B7" s="233"/>
      <c r="C7" s="234" t="s">
        <v>7</v>
      </c>
      <c r="D7" s="234"/>
      <c r="E7" s="234"/>
      <c r="F7" s="234"/>
      <c r="G7" s="234" t="s">
        <v>8</v>
      </c>
      <c r="H7" s="234" t="s">
        <v>9</v>
      </c>
      <c r="I7" s="234" t="s">
        <v>10</v>
      </c>
      <c r="J7" s="234"/>
      <c r="K7" s="235"/>
    </row>
    <row r="8" spans="1:11" ht="18.75" hidden="1">
      <c r="A8" s="229"/>
      <c r="B8" s="233" t="s">
        <v>266</v>
      </c>
      <c r="C8" s="236">
        <v>48.28</v>
      </c>
      <c r="D8" s="236">
        <v>0</v>
      </c>
      <c r="E8" s="236"/>
      <c r="F8" s="237"/>
      <c r="G8" s="233"/>
      <c r="H8" s="236">
        <v>0</v>
      </c>
      <c r="I8" s="237">
        <v>48.28</v>
      </c>
      <c r="J8" s="233"/>
      <c r="K8" s="238"/>
    </row>
    <row r="9" spans="1:11" ht="18.75" hidden="1">
      <c r="A9" s="229"/>
      <c r="B9" s="233" t="s">
        <v>12</v>
      </c>
      <c r="C9" s="236">
        <v>4790.06</v>
      </c>
      <c r="D9" s="236">
        <v>3707.55</v>
      </c>
      <c r="E9" s="236"/>
      <c r="F9" s="237">
        <v>2795.32</v>
      </c>
      <c r="G9" s="233"/>
      <c r="H9" s="236">
        <v>2795.32</v>
      </c>
      <c r="I9" s="237">
        <v>5702.29</v>
      </c>
      <c r="J9" s="233"/>
      <c r="K9" s="238"/>
    </row>
    <row r="10" spans="1:11" ht="18.75" hidden="1">
      <c r="A10" s="229"/>
      <c r="B10" s="233" t="s">
        <v>13</v>
      </c>
      <c r="C10" s="233"/>
      <c r="D10" s="236">
        <f>SUM(D8:D9)</f>
        <v>3707.55</v>
      </c>
      <c r="E10" s="236"/>
      <c r="F10" s="233"/>
      <c r="G10" s="233"/>
      <c r="H10" s="236">
        <f>SUM(H8:H9)</f>
        <v>2795.32</v>
      </c>
      <c r="I10" s="233"/>
      <c r="J10" s="233"/>
      <c r="K10" s="238"/>
    </row>
    <row r="11" spans="1:11" ht="18.75" hidden="1">
      <c r="A11" s="229"/>
      <c r="B11" s="229" t="s">
        <v>385</v>
      </c>
      <c r="C11" s="229"/>
      <c r="D11" s="229"/>
      <c r="E11" s="229"/>
      <c r="F11" s="229"/>
      <c r="G11" s="229"/>
      <c r="H11" s="229"/>
      <c r="I11" s="229"/>
      <c r="J11" s="229"/>
      <c r="K11" s="229"/>
    </row>
    <row r="12" spans="1:11" ht="7.5" customHeight="1" hidden="1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</row>
    <row r="13" spans="1:11" ht="8.25" customHeight="1" hidden="1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</row>
    <row r="14" spans="1:17" ht="18.75" hidden="1">
      <c r="A14" s="229"/>
      <c r="B14" s="239" t="s">
        <v>386</v>
      </c>
      <c r="C14" s="746" t="s">
        <v>15</v>
      </c>
      <c r="D14" s="747"/>
      <c r="E14" s="361"/>
      <c r="F14" s="234"/>
      <c r="G14" s="234"/>
      <c r="H14" s="234"/>
      <c r="I14" s="234" t="s">
        <v>21</v>
      </c>
      <c r="J14" s="238"/>
      <c r="K14" s="238"/>
      <c r="L14" s="241"/>
      <c r="M14" s="241"/>
      <c r="N14" s="241"/>
      <c r="O14" s="241"/>
      <c r="P14" s="241"/>
      <c r="Q14" s="241"/>
    </row>
    <row r="15" spans="1:17" ht="14.25" customHeight="1" hidden="1">
      <c r="A15" s="229"/>
      <c r="B15" s="242"/>
      <c r="C15" s="748"/>
      <c r="D15" s="749"/>
      <c r="E15" s="362"/>
      <c r="F15" s="234"/>
      <c r="G15" s="234"/>
      <c r="H15" s="234" t="s">
        <v>311</v>
      </c>
      <c r="I15" s="234"/>
      <c r="J15" s="238"/>
      <c r="K15" s="238"/>
      <c r="L15" s="241"/>
      <c r="M15" s="241"/>
      <c r="N15" s="241"/>
      <c r="O15" s="241"/>
      <c r="P15" s="241"/>
      <c r="Q15" s="241"/>
    </row>
    <row r="16" spans="1:17" ht="3.75" customHeight="1" hidden="1">
      <c r="A16" s="229"/>
      <c r="B16" s="244"/>
      <c r="C16" s="233"/>
      <c r="D16" s="233"/>
      <c r="E16" s="233"/>
      <c r="F16" s="233"/>
      <c r="G16" s="233"/>
      <c r="H16" s="233"/>
      <c r="I16" s="233"/>
      <c r="J16" s="238"/>
      <c r="K16" s="238"/>
      <c r="L16" s="241"/>
      <c r="M16" s="241"/>
      <c r="N16" s="241"/>
      <c r="O16" s="241"/>
      <c r="P16" s="241"/>
      <c r="Q16" s="241"/>
    </row>
    <row r="17" spans="1:17" ht="13.5" customHeight="1" hidden="1">
      <c r="A17" s="229"/>
      <c r="B17" s="233"/>
      <c r="C17" s="233"/>
      <c r="D17" s="233"/>
      <c r="E17" s="233"/>
      <c r="F17" s="233"/>
      <c r="G17" s="233"/>
      <c r="H17" s="233"/>
      <c r="I17" s="233"/>
      <c r="J17" s="238"/>
      <c r="K17" s="238"/>
      <c r="L17" s="241"/>
      <c r="M17" s="241"/>
      <c r="N17" s="241"/>
      <c r="O17" s="241"/>
      <c r="P17" s="241"/>
      <c r="Q17" s="241"/>
    </row>
    <row r="18" spans="1:17" ht="0.75" customHeight="1" hidden="1">
      <c r="A18" s="229"/>
      <c r="B18" s="233"/>
      <c r="C18" s="233"/>
      <c r="D18" s="233"/>
      <c r="E18" s="233"/>
      <c r="F18" s="233"/>
      <c r="G18" s="233"/>
      <c r="H18" s="233"/>
      <c r="I18" s="233"/>
      <c r="J18" s="238"/>
      <c r="K18" s="238"/>
      <c r="L18" s="241"/>
      <c r="M18" s="241"/>
      <c r="N18" s="241"/>
      <c r="O18" s="241"/>
      <c r="P18" s="241"/>
      <c r="Q18" s="241"/>
    </row>
    <row r="19" spans="1:17" ht="14.25" customHeight="1" hidden="1" thickBot="1">
      <c r="A19" s="229"/>
      <c r="B19" s="233"/>
      <c r="C19" s="233"/>
      <c r="D19" s="233"/>
      <c r="E19" s="233"/>
      <c r="F19" s="233"/>
      <c r="G19" s="233"/>
      <c r="H19" s="233"/>
      <c r="I19" s="233"/>
      <c r="J19" s="238"/>
      <c r="K19" s="238"/>
      <c r="L19" s="241"/>
      <c r="M19" s="241"/>
      <c r="N19" s="241"/>
      <c r="O19" s="241"/>
      <c r="P19" s="241"/>
      <c r="Q19" s="241"/>
    </row>
    <row r="20" spans="1:17" ht="0.75" customHeight="1" hidden="1">
      <c r="A20" s="229"/>
      <c r="B20" s="233"/>
      <c r="C20" s="233"/>
      <c r="D20" s="233"/>
      <c r="E20" s="233"/>
      <c r="F20" s="233"/>
      <c r="G20" s="233"/>
      <c r="H20" s="233"/>
      <c r="I20" s="233"/>
      <c r="J20" s="238"/>
      <c r="K20" s="238"/>
      <c r="L20" s="241"/>
      <c r="M20" s="241"/>
      <c r="N20" s="241"/>
      <c r="O20" s="241"/>
      <c r="P20" s="241"/>
      <c r="Q20" s="241"/>
    </row>
    <row r="21" spans="1:17" ht="19.5" hidden="1" thickBot="1">
      <c r="A21" s="229"/>
      <c r="B21" s="233"/>
      <c r="C21" s="233"/>
      <c r="D21" s="233"/>
      <c r="E21" s="233"/>
      <c r="F21" s="233"/>
      <c r="G21" s="245" t="s">
        <v>387</v>
      </c>
      <c r="H21" s="246" t="s">
        <v>310</v>
      </c>
      <c r="I21" s="233"/>
      <c r="J21" s="238"/>
      <c r="K21" s="238"/>
      <c r="L21" s="241"/>
      <c r="M21" s="241"/>
      <c r="N21" s="241"/>
      <c r="O21" s="241"/>
      <c r="P21" s="241"/>
      <c r="Q21" s="241"/>
    </row>
    <row r="22" spans="1:17" ht="18.75" hidden="1">
      <c r="A22" s="229"/>
      <c r="B22" s="247" t="s">
        <v>324</v>
      </c>
      <c r="C22" s="247"/>
      <c r="D22" s="247"/>
      <c r="E22" s="247"/>
      <c r="F22" s="236"/>
      <c r="G22" s="233">
        <v>347.8</v>
      </c>
      <c r="H22" s="233">
        <v>7.55</v>
      </c>
      <c r="I22" s="237">
        <f>G22*H22</f>
        <v>2625.89</v>
      </c>
      <c r="J22" s="238"/>
      <c r="K22" s="238"/>
      <c r="L22" s="241"/>
      <c r="M22" s="241"/>
      <c r="N22" s="241"/>
      <c r="O22" s="241"/>
      <c r="P22" s="241"/>
      <c r="Q22" s="241"/>
    </row>
    <row r="23" spans="1:17" ht="18.75" hidden="1">
      <c r="A23" s="229"/>
      <c r="B23" s="247" t="s">
        <v>303</v>
      </c>
      <c r="C23" s="247"/>
      <c r="D23" s="247"/>
      <c r="E23" s="247"/>
      <c r="F23" s="233"/>
      <c r="G23" s="233"/>
      <c r="H23" s="233"/>
      <c r="I23" s="233"/>
      <c r="J23" s="238"/>
      <c r="K23" s="238"/>
      <c r="L23" s="241"/>
      <c r="M23" s="241"/>
      <c r="N23" s="241"/>
      <c r="O23" s="241"/>
      <c r="P23" s="241"/>
      <c r="Q23" s="241"/>
    </row>
    <row r="24" spans="1:17" ht="2.25" customHeight="1" hidden="1">
      <c r="A24" s="229"/>
      <c r="B24" s="247" t="s">
        <v>304</v>
      </c>
      <c r="C24" s="247" t="s">
        <v>305</v>
      </c>
      <c r="D24" s="247"/>
      <c r="E24" s="247"/>
      <c r="F24" s="233"/>
      <c r="G24" s="233"/>
      <c r="H24" s="233"/>
      <c r="I24" s="233"/>
      <c r="J24" s="238"/>
      <c r="K24" s="238"/>
      <c r="L24" s="241"/>
      <c r="M24" s="241"/>
      <c r="N24" s="241"/>
      <c r="O24" s="241"/>
      <c r="P24" s="241"/>
      <c r="Q24" s="241"/>
    </row>
    <row r="25" spans="1:17" ht="14.25" customHeight="1" hidden="1">
      <c r="A25" s="229"/>
      <c r="B25" s="247" t="s">
        <v>306</v>
      </c>
      <c r="C25" s="247"/>
      <c r="D25" s="247"/>
      <c r="E25" s="247"/>
      <c r="F25" s="233"/>
      <c r="G25" s="233"/>
      <c r="H25" s="233"/>
      <c r="I25" s="233"/>
      <c r="J25" s="238"/>
      <c r="K25" s="238"/>
      <c r="L25" s="241"/>
      <c r="M25" s="241"/>
      <c r="N25" s="241"/>
      <c r="O25" s="241"/>
      <c r="P25" s="241"/>
      <c r="Q25" s="241"/>
    </row>
    <row r="26" spans="1:17" ht="18.75" hidden="1">
      <c r="A26" s="229"/>
      <c r="B26" s="233"/>
      <c r="C26" s="233"/>
      <c r="D26" s="233"/>
      <c r="E26" s="233"/>
      <c r="F26" s="233"/>
      <c r="G26" s="233"/>
      <c r="H26" s="233"/>
      <c r="I26" s="233"/>
      <c r="J26" s="238"/>
      <c r="K26" s="238"/>
      <c r="L26" s="241"/>
      <c r="M26" s="241"/>
      <c r="N26" s="241"/>
      <c r="O26" s="241"/>
      <c r="P26" s="241"/>
      <c r="Q26" s="241"/>
    </row>
    <row r="27" spans="1:17" ht="0.75" customHeight="1" hidden="1">
      <c r="A27" s="229"/>
      <c r="B27" s="233"/>
      <c r="C27" s="233"/>
      <c r="D27" s="233"/>
      <c r="E27" s="233"/>
      <c r="F27" s="233"/>
      <c r="G27" s="233"/>
      <c r="H27" s="233"/>
      <c r="I27" s="233"/>
      <c r="J27" s="238"/>
      <c r="K27" s="238"/>
      <c r="L27" s="241"/>
      <c r="M27" s="241"/>
      <c r="N27" s="241"/>
      <c r="O27" s="241"/>
      <c r="P27" s="241"/>
      <c r="Q27" s="241"/>
    </row>
    <row r="28" spans="1:17" ht="3.75" customHeight="1" hidden="1">
      <c r="A28" s="229"/>
      <c r="B28" s="233"/>
      <c r="C28" s="233"/>
      <c r="D28" s="233"/>
      <c r="E28" s="233"/>
      <c r="F28" s="233"/>
      <c r="G28" s="233"/>
      <c r="H28" s="233"/>
      <c r="I28" s="233"/>
      <c r="J28" s="238"/>
      <c r="K28" s="238"/>
      <c r="L28" s="241"/>
      <c r="M28" s="241"/>
      <c r="N28" s="241"/>
      <c r="O28" s="241"/>
      <c r="P28" s="241"/>
      <c r="Q28" s="241"/>
    </row>
    <row r="29" spans="1:17" ht="18.75" hidden="1">
      <c r="A29" s="229"/>
      <c r="B29" s="233"/>
      <c r="C29" s="233"/>
      <c r="D29" s="233"/>
      <c r="E29" s="233"/>
      <c r="F29" s="233"/>
      <c r="G29" s="233"/>
      <c r="H29" s="233"/>
      <c r="I29" s="233"/>
      <c r="J29" s="238"/>
      <c r="K29" s="238"/>
      <c r="L29" s="241"/>
      <c r="M29" s="241"/>
      <c r="N29" s="241"/>
      <c r="O29" s="241"/>
      <c r="P29" s="241"/>
      <c r="Q29" s="241"/>
    </row>
    <row r="30" spans="1:17" ht="0.75" customHeight="1" hidden="1">
      <c r="A30" s="229"/>
      <c r="B30" s="233"/>
      <c r="C30" s="233"/>
      <c r="D30" s="233"/>
      <c r="E30" s="233"/>
      <c r="F30" s="233"/>
      <c r="G30" s="233"/>
      <c r="H30" s="233"/>
      <c r="I30" s="233"/>
      <c r="J30" s="238"/>
      <c r="K30" s="238"/>
      <c r="L30" s="241"/>
      <c r="M30" s="241"/>
      <c r="N30" s="241"/>
      <c r="O30" s="241"/>
      <c r="P30" s="241"/>
      <c r="Q30" s="241"/>
    </row>
    <row r="31" spans="1:17" ht="18.75" hidden="1">
      <c r="A31" s="229"/>
      <c r="B31" s="233"/>
      <c r="C31" s="233"/>
      <c r="D31" s="233"/>
      <c r="E31" s="233"/>
      <c r="F31" s="233"/>
      <c r="G31" s="233"/>
      <c r="H31" s="233"/>
      <c r="I31" s="233"/>
      <c r="J31" s="238"/>
      <c r="K31" s="238"/>
      <c r="L31" s="241"/>
      <c r="M31" s="241"/>
      <c r="N31" s="241"/>
      <c r="O31" s="241"/>
      <c r="P31" s="241"/>
      <c r="Q31" s="241"/>
    </row>
    <row r="32" spans="1:17" ht="18.75" hidden="1">
      <c r="A32" s="229"/>
      <c r="B32" s="233"/>
      <c r="C32" s="233"/>
      <c r="D32" s="233"/>
      <c r="E32" s="233"/>
      <c r="F32" s="233"/>
      <c r="G32" s="233"/>
      <c r="H32" s="233"/>
      <c r="I32" s="233"/>
      <c r="J32" s="238"/>
      <c r="K32" s="238"/>
      <c r="L32" s="241"/>
      <c r="M32" s="241"/>
      <c r="N32" s="241"/>
      <c r="O32" s="241"/>
      <c r="P32" s="241"/>
      <c r="Q32" s="241"/>
    </row>
    <row r="33" spans="1:17" ht="18.75" hidden="1">
      <c r="A33" s="229"/>
      <c r="B33" s="233"/>
      <c r="C33" s="233"/>
      <c r="D33" s="233"/>
      <c r="E33" s="233"/>
      <c r="F33" s="233"/>
      <c r="G33" s="234"/>
      <c r="H33" s="234"/>
      <c r="I33" s="248"/>
      <c r="J33" s="238"/>
      <c r="K33" s="238"/>
      <c r="L33" s="241"/>
      <c r="M33" s="241"/>
      <c r="N33" s="241"/>
      <c r="O33" s="241"/>
      <c r="P33" s="241"/>
      <c r="Q33" s="241"/>
    </row>
    <row r="34" spans="1:17" ht="18.75" hidden="1">
      <c r="A34" s="229"/>
      <c r="B34" s="233"/>
      <c r="C34" s="233"/>
      <c r="D34" s="233"/>
      <c r="E34" s="233"/>
      <c r="F34" s="233"/>
      <c r="G34" s="233"/>
      <c r="H34" s="233" t="s">
        <v>32</v>
      </c>
      <c r="I34" s="249">
        <f>SUM(I17:I33)</f>
        <v>2625.89</v>
      </c>
      <c r="J34" s="238"/>
      <c r="K34" s="238"/>
      <c r="L34" s="241"/>
      <c r="M34" s="241"/>
      <c r="N34" s="241"/>
      <c r="O34" s="241"/>
      <c r="P34" s="241"/>
      <c r="Q34" s="241"/>
    </row>
    <row r="35" spans="1:11" ht="15">
      <c r="A35" s="750" t="s">
        <v>388</v>
      </c>
      <c r="B35" s="750"/>
      <c r="C35" s="750"/>
      <c r="D35" s="750"/>
      <c r="E35" s="750"/>
      <c r="F35" s="750"/>
      <c r="G35" s="750"/>
      <c r="H35" s="750"/>
      <c r="I35" s="750"/>
      <c r="J35" s="750"/>
      <c r="K35" s="750"/>
    </row>
    <row r="36" spans="1:11" ht="15">
      <c r="A36" s="750"/>
      <c r="B36" s="750"/>
      <c r="C36" s="750"/>
      <c r="D36" s="750"/>
      <c r="E36" s="750"/>
      <c r="F36" s="750"/>
      <c r="G36" s="750"/>
      <c r="H36" s="750"/>
      <c r="I36" s="750"/>
      <c r="J36" s="750"/>
      <c r="K36" s="750"/>
    </row>
    <row r="37" spans="1:11" ht="18.75" hidden="1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</row>
    <row r="38" spans="1:11" ht="18.75" hidden="1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</row>
    <row r="39" spans="1:11" ht="18.75">
      <c r="A39" s="250"/>
      <c r="B39" s="251"/>
      <c r="C39" s="251"/>
      <c r="D39" s="251"/>
      <c r="E39" s="251"/>
      <c r="F39" s="251"/>
      <c r="G39" s="251"/>
      <c r="H39" s="250"/>
      <c r="I39" s="250"/>
      <c r="J39" s="229"/>
      <c r="K39" s="229"/>
    </row>
    <row r="40" spans="1:11" ht="18.75">
      <c r="A40" s="250"/>
      <c r="B40" s="250" t="s">
        <v>389</v>
      </c>
      <c r="C40" s="251"/>
      <c r="D40" s="251"/>
      <c r="E40" s="251"/>
      <c r="F40" s="251"/>
      <c r="G40" s="250"/>
      <c r="H40" s="251"/>
      <c r="I40" s="250"/>
      <c r="J40" s="229"/>
      <c r="K40" s="229"/>
    </row>
    <row r="41" spans="1:11" ht="18.75">
      <c r="A41" s="250"/>
      <c r="B41" s="251" t="s">
        <v>390</v>
      </c>
      <c r="C41" s="250" t="s">
        <v>391</v>
      </c>
      <c r="D41" s="250"/>
      <c r="E41" s="250"/>
      <c r="F41" s="251"/>
      <c r="G41" s="250"/>
      <c r="H41" s="251"/>
      <c r="I41" s="250"/>
      <c r="J41" s="229"/>
      <c r="K41" s="229"/>
    </row>
    <row r="42" spans="1:11" ht="18.75">
      <c r="A42" s="250"/>
      <c r="B42" s="251" t="s">
        <v>392</v>
      </c>
      <c r="C42" s="252">
        <v>5171.4</v>
      </c>
      <c r="D42" s="250" t="s">
        <v>393</v>
      </c>
      <c r="E42" s="250"/>
      <c r="F42" s="251"/>
      <c r="G42" s="250"/>
      <c r="H42" s="251"/>
      <c r="I42" s="250"/>
      <c r="J42" s="229"/>
      <c r="K42" s="229"/>
    </row>
    <row r="43" spans="1:11" ht="18" customHeight="1">
      <c r="A43" s="250"/>
      <c r="B43" s="251" t="s">
        <v>394</v>
      </c>
      <c r="C43" s="253" t="s">
        <v>117</v>
      </c>
      <c r="D43" s="250" t="s">
        <v>444</v>
      </c>
      <c r="E43" s="250"/>
      <c r="F43" s="250"/>
      <c r="G43" s="251"/>
      <c r="H43" s="251"/>
      <c r="I43" s="250"/>
      <c r="J43" s="229"/>
      <c r="K43" s="229"/>
    </row>
    <row r="44" spans="1:26" ht="18" customHeight="1">
      <c r="A44" s="250"/>
      <c r="B44" s="251"/>
      <c r="C44" s="253"/>
      <c r="D44" s="250"/>
      <c r="E44" s="250"/>
      <c r="F44" s="250"/>
      <c r="G44" s="251"/>
      <c r="H44" s="251"/>
      <c r="I44" s="250"/>
      <c r="J44" s="229"/>
      <c r="K44" s="229"/>
      <c r="V44" s="751" t="s">
        <v>406</v>
      </c>
      <c r="W44" s="751"/>
      <c r="X44" s="751"/>
      <c r="Y44" s="751"/>
      <c r="Z44" s="751"/>
    </row>
    <row r="45" spans="1:26" ht="60" customHeight="1">
      <c r="A45" s="250"/>
      <c r="B45" s="251"/>
      <c r="C45" s="253"/>
      <c r="D45" s="250"/>
      <c r="E45" s="250"/>
      <c r="F45" s="250"/>
      <c r="G45" s="254" t="s">
        <v>397</v>
      </c>
      <c r="H45" s="255" t="s">
        <v>2</v>
      </c>
      <c r="I45" s="255" t="s">
        <v>3</v>
      </c>
      <c r="J45" s="256" t="s">
        <v>398</v>
      </c>
      <c r="K45" s="358" t="s">
        <v>399</v>
      </c>
      <c r="U45" s="161" t="s">
        <v>444</v>
      </c>
      <c r="V45" s="215" t="s">
        <v>445</v>
      </c>
      <c r="W45" s="215" t="s">
        <v>446</v>
      </c>
      <c r="X45" s="215" t="s">
        <v>9</v>
      </c>
      <c r="Y45" s="215" t="s">
        <v>447</v>
      </c>
      <c r="Z45" s="215" t="s">
        <v>448</v>
      </c>
    </row>
    <row r="46" spans="1:26" s="264" customFormat="1" ht="18.75">
      <c r="A46" s="259"/>
      <c r="B46" s="260"/>
      <c r="C46" s="261"/>
      <c r="D46" s="259"/>
      <c r="E46" s="259"/>
      <c r="F46" s="259"/>
      <c r="G46" s="262" t="s">
        <v>53</v>
      </c>
      <c r="H46" s="262" t="s">
        <v>53</v>
      </c>
      <c r="I46" s="262" t="s">
        <v>53</v>
      </c>
      <c r="J46" s="262" t="s">
        <v>53</v>
      </c>
      <c r="K46" s="262" t="s">
        <v>53</v>
      </c>
      <c r="M46" s="328" t="s">
        <v>500</v>
      </c>
      <c r="N46" s="328" t="s">
        <v>501</v>
      </c>
      <c r="O46" s="327" t="s">
        <v>402</v>
      </c>
      <c r="P46" s="327" t="s">
        <v>401</v>
      </c>
      <c r="Q46" s="327" t="s">
        <v>441</v>
      </c>
      <c r="R46" s="327" t="s">
        <v>403</v>
      </c>
      <c r="S46" s="328"/>
      <c r="U46" s="163" t="s">
        <v>449</v>
      </c>
      <c r="V46" s="164">
        <v>10206.940000000002</v>
      </c>
      <c r="W46" s="164">
        <v>7421.4</v>
      </c>
      <c r="X46" s="164">
        <v>6202.370000000001</v>
      </c>
      <c r="Y46" s="164">
        <v>11425.970000000003</v>
      </c>
      <c r="Z46" s="164">
        <v>7093.22</v>
      </c>
    </row>
    <row r="47" spans="1:26" ht="33" customHeight="1">
      <c r="A47" s="250"/>
      <c r="B47" s="752" t="s">
        <v>404</v>
      </c>
      <c r="C47" s="752"/>
      <c r="D47" s="752"/>
      <c r="E47" s="752"/>
      <c r="F47" s="752"/>
      <c r="G47" s="266">
        <f>G49+G50</f>
        <v>14.11</v>
      </c>
      <c r="H47" s="267">
        <f>H49+H50</f>
        <v>72968.47</v>
      </c>
      <c r="I47" s="267">
        <f>P47+O47</f>
        <v>95295.22999999998</v>
      </c>
      <c r="J47" s="268">
        <f>J50+J49</f>
        <v>78605.02200000001</v>
      </c>
      <c r="K47" s="268">
        <f>I47-J47</f>
        <v>16690.20799999997</v>
      </c>
      <c r="M47" s="368">
        <v>169289.22</v>
      </c>
      <c r="N47" s="368">
        <v>146962.48</v>
      </c>
      <c r="O47" s="369">
        <v>95245.35999999999</v>
      </c>
      <c r="P47" s="369">
        <v>49.87</v>
      </c>
      <c r="Q47" s="370"/>
      <c r="R47" s="369">
        <v>6154.3099999999995</v>
      </c>
      <c r="S47" s="226">
        <v>9705.78</v>
      </c>
      <c r="U47" s="163" t="s">
        <v>450</v>
      </c>
      <c r="V47" s="195">
        <v>11425.970000000003</v>
      </c>
      <c r="W47" s="195">
        <v>7421.4</v>
      </c>
      <c r="X47" s="195">
        <v>6662.48</v>
      </c>
      <c r="Y47" s="164">
        <v>12184.890000000003</v>
      </c>
      <c r="Z47" s="196"/>
    </row>
    <row r="48" spans="1:26" ht="18" customHeight="1">
      <c r="A48" s="250"/>
      <c r="B48" s="753" t="s">
        <v>405</v>
      </c>
      <c r="C48" s="754"/>
      <c r="D48" s="754"/>
      <c r="E48" s="754"/>
      <c r="F48" s="755"/>
      <c r="G48" s="273"/>
      <c r="H48" s="274"/>
      <c r="I48" s="274"/>
      <c r="J48" s="233"/>
      <c r="K48" s="233"/>
      <c r="U48" s="163" t="s">
        <v>451</v>
      </c>
      <c r="V48" s="195">
        <v>12184.890000000003</v>
      </c>
      <c r="W48" s="195">
        <v>7421.4</v>
      </c>
      <c r="X48" s="195">
        <v>7098.08</v>
      </c>
      <c r="Y48" s="164">
        <v>12508.210000000001</v>
      </c>
      <c r="Z48" s="196"/>
    </row>
    <row r="49" spans="1:26" ht="18" customHeight="1">
      <c r="A49" s="250"/>
      <c r="B49" s="734" t="s">
        <v>12</v>
      </c>
      <c r="C49" s="734"/>
      <c r="D49" s="734"/>
      <c r="E49" s="734"/>
      <c r="F49" s="734"/>
      <c r="G49" s="273">
        <f>G59</f>
        <v>9.47</v>
      </c>
      <c r="H49" s="274">
        <f>ROUND(G49*C42,2)+0.01</f>
        <v>48973.170000000006</v>
      </c>
      <c r="I49" s="274">
        <f>H49</f>
        <v>48973.170000000006</v>
      </c>
      <c r="J49" s="274">
        <f>H59</f>
        <v>48973.172000000006</v>
      </c>
      <c r="K49" s="274">
        <f>I49-J49</f>
        <v>-0.0020000000004074536</v>
      </c>
      <c r="U49" s="163" t="s">
        <v>452</v>
      </c>
      <c r="V49" s="197">
        <v>12508.210000000001</v>
      </c>
      <c r="W49" s="197">
        <v>7419.759999999999</v>
      </c>
      <c r="X49" s="197">
        <v>6598.68</v>
      </c>
      <c r="Y49" s="164">
        <v>13329.29</v>
      </c>
      <c r="Z49" s="198"/>
    </row>
    <row r="50" spans="1:26" ht="18" customHeight="1">
      <c r="A50" s="250"/>
      <c r="B50" s="734" t="s">
        <v>65</v>
      </c>
      <c r="C50" s="734"/>
      <c r="D50" s="734"/>
      <c r="E50" s="734"/>
      <c r="F50" s="734"/>
      <c r="G50" s="273">
        <v>4.64</v>
      </c>
      <c r="H50" s="274">
        <f>ROUND(G50*C42,2)</f>
        <v>23995.3</v>
      </c>
      <c r="I50" s="274">
        <f>I47-I49</f>
        <v>46322.059999999976</v>
      </c>
      <c r="J50" s="274">
        <f>H67</f>
        <v>29631.850000000002</v>
      </c>
      <c r="K50" s="274">
        <f>I50-J50</f>
        <v>16690.209999999974</v>
      </c>
      <c r="U50" s="163" t="s">
        <v>453</v>
      </c>
      <c r="V50" s="195">
        <v>13329.29</v>
      </c>
      <c r="W50" s="195">
        <v>7421.7</v>
      </c>
      <c r="X50" s="195">
        <v>7059.630000000001</v>
      </c>
      <c r="Y50" s="164">
        <v>13691.36</v>
      </c>
      <c r="Z50" s="196"/>
    </row>
    <row r="51" spans="1:26" ht="18.75">
      <c r="A51" s="250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U51" s="163" t="s">
        <v>454</v>
      </c>
      <c r="V51" s="195">
        <v>13691.36</v>
      </c>
      <c r="W51" s="195">
        <v>7421.7</v>
      </c>
      <c r="X51" s="195">
        <v>7295.08</v>
      </c>
      <c r="Y51" s="164">
        <v>13817.980000000001</v>
      </c>
      <c r="Z51" s="196"/>
    </row>
    <row r="52" spans="1:26" ht="12" customHeight="1">
      <c r="A52" s="229"/>
      <c r="B52" s="251"/>
      <c r="C52" s="253"/>
      <c r="D52" s="250"/>
      <c r="E52" s="250"/>
      <c r="F52" s="250"/>
      <c r="G52" s="251"/>
      <c r="H52" s="251"/>
      <c r="I52" s="250"/>
      <c r="J52" s="229"/>
      <c r="K52" s="229"/>
      <c r="U52" s="163" t="s">
        <v>455</v>
      </c>
      <c r="V52" s="195">
        <v>13817.980000000001</v>
      </c>
      <c r="W52" s="195">
        <v>7421.71</v>
      </c>
      <c r="X52" s="195">
        <v>6703.9000000000015</v>
      </c>
      <c r="Y52" s="164">
        <v>14535.79</v>
      </c>
      <c r="Z52" s="196"/>
    </row>
    <row r="53" spans="1:26" ht="18" customHeight="1">
      <c r="A53" s="229"/>
      <c r="F53" s="276" t="s">
        <v>438</v>
      </c>
      <c r="G53" s="276" t="s">
        <v>2</v>
      </c>
      <c r="H53" s="276" t="s">
        <v>3</v>
      </c>
      <c r="I53" s="276" t="s">
        <v>439</v>
      </c>
      <c r="J53" s="276" t="s">
        <v>482</v>
      </c>
      <c r="K53" s="277"/>
      <c r="U53" s="163" t="s">
        <v>456</v>
      </c>
      <c r="V53" s="195">
        <v>14535.79</v>
      </c>
      <c r="W53" s="195">
        <v>7421.6900000000005</v>
      </c>
      <c r="X53" s="195">
        <v>6964.630000000001</v>
      </c>
      <c r="Y53" s="164">
        <v>14992.850000000002</v>
      </c>
      <c r="Z53" s="196"/>
    </row>
    <row r="54" spans="1:26" s="282" customFormat="1" ht="18" customHeight="1">
      <c r="A54" s="278"/>
      <c r="B54" s="737" t="s">
        <v>437</v>
      </c>
      <c r="C54" s="738"/>
      <c r="D54" s="738"/>
      <c r="E54" s="738"/>
      <c r="F54" s="279">
        <f>'11 14 г'!I54</f>
        <v>15860.090000000004</v>
      </c>
      <c r="G54" s="280">
        <f>Q47</f>
        <v>0</v>
      </c>
      <c r="H54" s="280">
        <f>R47</f>
        <v>6154.3099999999995</v>
      </c>
      <c r="I54" s="280">
        <f>G54+F54-H54</f>
        <v>9705.780000000004</v>
      </c>
      <c r="J54" s="280">
        <f>H54</f>
        <v>6154.3099999999995</v>
      </c>
      <c r="K54" s="277"/>
      <c r="L54" s="281">
        <f>H54-J54</f>
        <v>0</v>
      </c>
      <c r="U54" s="163" t="s">
        <v>457</v>
      </c>
      <c r="V54" s="195">
        <v>14992.850000000002</v>
      </c>
      <c r="W54" s="195">
        <v>7421.7</v>
      </c>
      <c r="X54" s="195">
        <v>7035.42</v>
      </c>
      <c r="Y54" s="164">
        <v>15379.130000000003</v>
      </c>
      <c r="Z54" s="196"/>
    </row>
    <row r="55" spans="1:26" ht="18.75">
      <c r="A55" s="229"/>
      <c r="B55" s="739"/>
      <c r="C55" s="739"/>
      <c r="D55" s="274"/>
      <c r="E55" s="274"/>
      <c r="F55" s="250"/>
      <c r="K55" s="229"/>
      <c r="N55" s="351"/>
      <c r="U55" s="163" t="s">
        <v>458</v>
      </c>
      <c r="V55" s="195">
        <v>15379.130000000003</v>
      </c>
      <c r="W55" s="195">
        <v>7421.71</v>
      </c>
      <c r="X55" s="195">
        <v>7982.9</v>
      </c>
      <c r="Y55" s="164">
        <v>14817.940000000004</v>
      </c>
      <c r="Z55" s="196"/>
    </row>
    <row r="56" spans="1:26" ht="18.75">
      <c r="A56" s="250"/>
      <c r="B56" s="283"/>
      <c r="C56" s="284"/>
      <c r="D56" s="285"/>
      <c r="E56" s="285"/>
      <c r="F56" s="285"/>
      <c r="G56" s="286" t="s">
        <v>397</v>
      </c>
      <c r="H56" s="286" t="s">
        <v>407</v>
      </c>
      <c r="I56" s="250"/>
      <c r="J56" s="229"/>
      <c r="K56" s="229"/>
      <c r="N56" s="352"/>
      <c r="U56" s="163" t="s">
        <v>459</v>
      </c>
      <c r="V56" s="195">
        <v>14817.940000000004</v>
      </c>
      <c r="W56" s="195">
        <v>7421.7</v>
      </c>
      <c r="X56" s="195">
        <v>6379.549999999999</v>
      </c>
      <c r="Y56" s="164">
        <v>15860.090000000004</v>
      </c>
      <c r="Z56" s="196"/>
    </row>
    <row r="57" spans="1:26" s="264" customFormat="1" ht="11.25" customHeight="1">
      <c r="A57" s="287"/>
      <c r="B57" s="288"/>
      <c r="C57" s="289"/>
      <c r="D57" s="290"/>
      <c r="E57" s="290"/>
      <c r="F57" s="290"/>
      <c r="G57" s="262" t="s">
        <v>53</v>
      </c>
      <c r="H57" s="262" t="s">
        <v>53</v>
      </c>
      <c r="I57" s="259"/>
      <c r="N57" s="353"/>
      <c r="U57" s="163" t="s">
        <v>460</v>
      </c>
      <c r="V57" s="195">
        <f>Y56</f>
        <v>15860.090000000004</v>
      </c>
      <c r="W57" s="195">
        <f>G54</f>
        <v>0</v>
      </c>
      <c r="X57" s="195">
        <f>H54</f>
        <v>6154.3099999999995</v>
      </c>
      <c r="Y57" s="164">
        <f>V57+W57-X57</f>
        <v>9705.780000000004</v>
      </c>
      <c r="Z57" s="196"/>
    </row>
    <row r="58" spans="1:26" ht="39.75" customHeight="1">
      <c r="A58" s="291" t="s">
        <v>408</v>
      </c>
      <c r="B58" s="740" t="s">
        <v>436</v>
      </c>
      <c r="C58" s="741"/>
      <c r="D58" s="741"/>
      <c r="E58" s="741"/>
      <c r="F58" s="741"/>
      <c r="G58" s="233"/>
      <c r="H58" s="292">
        <f>H59+H67</f>
        <v>78605.02200000001</v>
      </c>
      <c r="I58" s="250"/>
      <c r="J58" s="229"/>
      <c r="K58" s="229"/>
      <c r="N58" s="325"/>
      <c r="U58" s="167" t="s">
        <v>461</v>
      </c>
      <c r="V58" s="168">
        <f>SUM(V46:V57)</f>
        <v>162750.44</v>
      </c>
      <c r="W58" s="168">
        <f>SUM(W46:W57)</f>
        <v>81635.87</v>
      </c>
      <c r="X58" s="168">
        <f>SUM(X46:X57)</f>
        <v>82137.03</v>
      </c>
      <c r="Y58" s="168">
        <f>SUM(Y46:Y57)</f>
        <v>162249.28000000003</v>
      </c>
      <c r="Z58" s="168">
        <f>SUM(Z46:Z57)</f>
        <v>7093.22</v>
      </c>
    </row>
    <row r="59" spans="1:14" ht="18.75">
      <c r="A59" s="293" t="s">
        <v>410</v>
      </c>
      <c r="B59" s="742" t="s">
        <v>411</v>
      </c>
      <c r="C59" s="743"/>
      <c r="D59" s="743"/>
      <c r="E59" s="743"/>
      <c r="F59" s="744"/>
      <c r="G59" s="360">
        <f>G61+G62+G64+G66+G60</f>
        <v>9.47</v>
      </c>
      <c r="H59" s="360">
        <f>H61+H62+H64+H66+H60</f>
        <v>48973.172000000006</v>
      </c>
      <c r="I59" s="250"/>
      <c r="J59" s="229"/>
      <c r="K59" s="295"/>
      <c r="N59" s="325"/>
    </row>
    <row r="60" spans="1:14" ht="18.75">
      <c r="A60" s="359" t="s">
        <v>412</v>
      </c>
      <c r="B60" s="745" t="s">
        <v>413</v>
      </c>
      <c r="C60" s="743"/>
      <c r="D60" s="743"/>
      <c r="E60" s="743"/>
      <c r="F60" s="744"/>
      <c r="G60" s="297">
        <v>1.87</v>
      </c>
      <c r="H60" s="360">
        <f>ROUND(G60*C42,2)</f>
        <v>9670.52</v>
      </c>
      <c r="I60" s="250"/>
      <c r="J60" s="229"/>
      <c r="K60" s="295"/>
      <c r="N60" s="325"/>
    </row>
    <row r="61" spans="1:14" ht="45" customHeight="1">
      <c r="A61" s="359" t="s">
        <v>414</v>
      </c>
      <c r="B61" s="733" t="s">
        <v>415</v>
      </c>
      <c r="C61" s="732"/>
      <c r="D61" s="732"/>
      <c r="E61" s="732"/>
      <c r="F61" s="732"/>
      <c r="G61" s="358">
        <v>2.2</v>
      </c>
      <c r="H61" s="360">
        <f>ROUND(G61*C42,2)+0.01</f>
        <v>11377.09</v>
      </c>
      <c r="I61" s="250"/>
      <c r="J61" s="229"/>
      <c r="K61" s="295"/>
      <c r="N61" s="325"/>
    </row>
    <row r="62" spans="1:11" ht="18.75">
      <c r="A62" s="734" t="s">
        <v>416</v>
      </c>
      <c r="B62" s="735" t="s">
        <v>417</v>
      </c>
      <c r="C62" s="729"/>
      <c r="D62" s="729"/>
      <c r="E62" s="729"/>
      <c r="F62" s="729"/>
      <c r="G62" s="718">
        <v>1.58</v>
      </c>
      <c r="H62" s="736">
        <f>ROUND(G62*C42,2)</f>
        <v>8170.81</v>
      </c>
      <c r="I62" s="250"/>
      <c r="J62" s="229"/>
      <c r="K62" s="229"/>
    </row>
    <row r="63" spans="1:11" ht="18.75" customHeight="1">
      <c r="A63" s="734"/>
      <c r="B63" s="729"/>
      <c r="C63" s="729"/>
      <c r="D63" s="729"/>
      <c r="E63" s="729"/>
      <c r="F63" s="729"/>
      <c r="G63" s="718"/>
      <c r="H63" s="736"/>
      <c r="I63" s="250"/>
      <c r="J63" s="229"/>
      <c r="K63" s="229"/>
    </row>
    <row r="64" spans="1:11" ht="21" customHeight="1">
      <c r="A64" s="734" t="s">
        <v>418</v>
      </c>
      <c r="B64" s="735" t="s">
        <v>419</v>
      </c>
      <c r="C64" s="729"/>
      <c r="D64" s="729"/>
      <c r="E64" s="729"/>
      <c r="F64" s="729"/>
      <c r="G64" s="718">
        <v>1.28</v>
      </c>
      <c r="H64" s="736">
        <f>G64*C42</f>
        <v>6619.392</v>
      </c>
      <c r="I64" s="250"/>
      <c r="J64" s="229"/>
      <c r="K64" s="229"/>
    </row>
    <row r="65" spans="1:11" ht="18.75">
      <c r="A65" s="734"/>
      <c r="B65" s="729"/>
      <c r="C65" s="729"/>
      <c r="D65" s="729"/>
      <c r="E65" s="729"/>
      <c r="F65" s="729"/>
      <c r="G65" s="718"/>
      <c r="H65" s="736"/>
      <c r="I65" s="250"/>
      <c r="J65" s="229"/>
      <c r="K65" s="229"/>
    </row>
    <row r="66" spans="1:11" ht="18.75">
      <c r="A66" s="359" t="s">
        <v>420</v>
      </c>
      <c r="B66" s="729" t="s">
        <v>421</v>
      </c>
      <c r="C66" s="729"/>
      <c r="D66" s="729"/>
      <c r="E66" s="729"/>
      <c r="F66" s="729"/>
      <c r="G66" s="286">
        <v>2.54</v>
      </c>
      <c r="H66" s="300">
        <f>ROUND(G66*C42,2)</f>
        <v>13135.36</v>
      </c>
      <c r="I66" s="250"/>
      <c r="J66" s="229"/>
      <c r="K66" s="229"/>
    </row>
    <row r="67" spans="1:11" ht="18.75">
      <c r="A67" s="292" t="s">
        <v>422</v>
      </c>
      <c r="B67" s="730" t="s">
        <v>423</v>
      </c>
      <c r="C67" s="716"/>
      <c r="D67" s="716"/>
      <c r="E67" s="716"/>
      <c r="F67" s="716"/>
      <c r="G67" s="292"/>
      <c r="H67" s="292">
        <f>H68+H69+H70+H71+H72+H73+H74</f>
        <v>29631.850000000002</v>
      </c>
      <c r="I67" s="250"/>
      <c r="J67" s="229"/>
      <c r="K67" s="229"/>
    </row>
    <row r="68" spans="1:11" ht="18.75">
      <c r="A68" s="301"/>
      <c r="B68" s="731" t="s">
        <v>424</v>
      </c>
      <c r="C68" s="732"/>
      <c r="D68" s="732"/>
      <c r="E68" s="732"/>
      <c r="F68" s="732"/>
      <c r="G68" s="302"/>
      <c r="H68" s="302"/>
      <c r="I68" s="250"/>
      <c r="J68" s="229"/>
      <c r="K68" s="229"/>
    </row>
    <row r="69" spans="1:11" ht="43.5" customHeight="1">
      <c r="A69" s="301"/>
      <c r="B69" s="731" t="s">
        <v>497</v>
      </c>
      <c r="C69" s="732"/>
      <c r="D69" s="732"/>
      <c r="E69" s="732"/>
      <c r="F69" s="732"/>
      <c r="G69" s="300"/>
      <c r="H69" s="300"/>
      <c r="I69" s="250"/>
      <c r="J69" s="229"/>
      <c r="K69" s="229"/>
    </row>
    <row r="70" spans="1:11" ht="18.75" customHeight="1">
      <c r="A70" s="301"/>
      <c r="B70" s="721" t="s">
        <v>511</v>
      </c>
      <c r="C70" s="722"/>
      <c r="D70" s="722"/>
      <c r="E70" s="722"/>
      <c r="F70" s="723"/>
      <c r="G70" s="300"/>
      <c r="H70" s="303">
        <v>21574.4</v>
      </c>
      <c r="I70" s="250"/>
      <c r="J70" s="229"/>
      <c r="K70" s="229"/>
    </row>
    <row r="71" spans="1:11" ht="18.75" customHeight="1">
      <c r="A71" s="301"/>
      <c r="B71" s="721" t="s">
        <v>512</v>
      </c>
      <c r="C71" s="722"/>
      <c r="D71" s="722"/>
      <c r="E71" s="722"/>
      <c r="F71" s="723"/>
      <c r="G71" s="286" t="s">
        <v>513</v>
      </c>
      <c r="H71" s="303">
        <v>300</v>
      </c>
      <c r="I71" s="304"/>
      <c r="J71" s="229"/>
      <c r="K71" s="229"/>
    </row>
    <row r="72" spans="1:11" ht="18.75" customHeight="1">
      <c r="A72" s="301"/>
      <c r="B72" s="721" t="s">
        <v>514</v>
      </c>
      <c r="C72" s="722"/>
      <c r="D72" s="722"/>
      <c r="E72" s="722"/>
      <c r="F72" s="723"/>
      <c r="G72" s="286" t="s">
        <v>515</v>
      </c>
      <c r="H72" s="303">
        <v>5707.45</v>
      </c>
      <c r="I72" s="250"/>
      <c r="J72" s="229"/>
      <c r="K72" s="229"/>
    </row>
    <row r="73" spans="1:11" ht="18.75" customHeight="1">
      <c r="A73" s="301"/>
      <c r="B73" s="721" t="s">
        <v>516</v>
      </c>
      <c r="C73" s="722"/>
      <c r="D73" s="722"/>
      <c r="E73" s="722"/>
      <c r="F73" s="723"/>
      <c r="G73" s="286" t="s">
        <v>513</v>
      </c>
      <c r="H73" s="303">
        <v>850</v>
      </c>
      <c r="I73" s="250"/>
      <c r="J73" s="229"/>
      <c r="K73" s="229"/>
    </row>
    <row r="74" spans="1:16" ht="18.75" customHeight="1">
      <c r="A74" s="301"/>
      <c r="B74" s="721" t="s">
        <v>517</v>
      </c>
      <c r="C74" s="722"/>
      <c r="D74" s="722"/>
      <c r="E74" s="722"/>
      <c r="F74" s="723"/>
      <c r="G74" s="286" t="s">
        <v>513</v>
      </c>
      <c r="H74" s="303">
        <v>1200</v>
      </c>
      <c r="I74" s="250"/>
      <c r="J74" s="229"/>
      <c r="K74" s="229"/>
      <c r="P74" s="241"/>
    </row>
    <row r="75" spans="1:13" ht="23.25">
      <c r="A75" s="301"/>
      <c r="B75" s="305"/>
      <c r="C75" s="306"/>
      <c r="D75" s="306"/>
      <c r="E75" s="306"/>
      <c r="F75" s="306"/>
      <c r="G75" s="307"/>
      <c r="H75" s="250"/>
      <c r="I75" s="250"/>
      <c r="J75" s="229"/>
      <c r="K75" s="229"/>
      <c r="L75" s="308"/>
      <c r="M75" s="309"/>
    </row>
    <row r="76" spans="1:11" ht="18.75">
      <c r="A76" s="310" t="s">
        <v>494</v>
      </c>
      <c r="C76" s="306"/>
      <c r="D76" s="306"/>
      <c r="E76" s="306"/>
      <c r="F76" s="306"/>
      <c r="G76" s="307"/>
      <c r="H76" s="250"/>
      <c r="I76" s="250"/>
      <c r="J76" s="229"/>
      <c r="K76" s="229"/>
    </row>
    <row r="77" spans="1:11" ht="18.75">
      <c r="A77" s="301"/>
      <c r="C77" s="306"/>
      <c r="D77" s="306"/>
      <c r="E77" s="306"/>
      <c r="F77" s="306"/>
      <c r="G77" s="307"/>
      <c r="H77" s="250"/>
      <c r="I77" s="250"/>
      <c r="J77" s="229"/>
      <c r="K77" s="250"/>
    </row>
    <row r="78" spans="1:11" ht="18.75">
      <c r="A78" s="301"/>
      <c r="B78" s="305"/>
      <c r="C78" s="306"/>
      <c r="D78" s="306"/>
      <c r="E78" s="306"/>
      <c r="F78" s="306"/>
      <c r="G78" s="724" t="s">
        <v>65</v>
      </c>
      <c r="H78" s="725"/>
      <c r="I78" s="726" t="s">
        <v>406</v>
      </c>
      <c r="J78" s="725"/>
      <c r="K78" s="229"/>
    </row>
    <row r="79" spans="1:26" s="264" customFormat="1" ht="12.75">
      <c r="A79" s="311"/>
      <c r="B79" s="312"/>
      <c r="C79" s="313"/>
      <c r="D79" s="313"/>
      <c r="E79" s="313"/>
      <c r="F79" s="313"/>
      <c r="G79" s="727" t="s">
        <v>53</v>
      </c>
      <c r="H79" s="728"/>
      <c r="I79" s="727" t="s">
        <v>53</v>
      </c>
      <c r="J79" s="728"/>
      <c r="V79" s="314"/>
      <c r="W79" s="314"/>
      <c r="X79" s="314"/>
      <c r="Y79" s="314"/>
      <c r="Z79" s="314"/>
    </row>
    <row r="80" spans="1:26" s="241" customFormat="1" ht="18.75">
      <c r="A80" s="301"/>
      <c r="B80" s="715" t="s">
        <v>506</v>
      </c>
      <c r="C80" s="716"/>
      <c r="D80" s="716"/>
      <c r="E80" s="716"/>
      <c r="F80" s="717"/>
      <c r="G80" s="718">
        <f>'11 14 г'!G81:H81</f>
        <v>-30981.158000000058</v>
      </c>
      <c r="H80" s="719"/>
      <c r="I80" s="718">
        <f>'11 14 г'!I81:J81</f>
        <v>0</v>
      </c>
      <c r="J80" s="719"/>
      <c r="K80" s="238"/>
      <c r="L80" s="315" t="s">
        <v>430</v>
      </c>
      <c r="M80" s="315" t="s">
        <v>403</v>
      </c>
      <c r="V80" s="315"/>
      <c r="W80" s="315"/>
      <c r="X80" s="315"/>
      <c r="Y80" s="315"/>
      <c r="Z80" s="315"/>
    </row>
    <row r="81" spans="1:13" ht="18.75">
      <c r="A81" s="251"/>
      <c r="B81" s="715" t="s">
        <v>507</v>
      </c>
      <c r="C81" s="716"/>
      <c r="D81" s="716"/>
      <c r="E81" s="716"/>
      <c r="F81" s="717"/>
      <c r="G81" s="718">
        <f>G80+I47-H58+J54</f>
        <v>-8136.640000000085</v>
      </c>
      <c r="H81" s="719"/>
      <c r="I81" s="720">
        <f>I80+H54-J54</f>
        <v>0</v>
      </c>
      <c r="J81" s="719"/>
      <c r="K81" s="229"/>
      <c r="L81" s="316">
        <f>G81</f>
        <v>-8136.640000000085</v>
      </c>
      <c r="M81" s="316">
        <f>I81</f>
        <v>0</v>
      </c>
    </row>
    <row r="82" spans="1:11" ht="18.75">
      <c r="A82" s="250"/>
      <c r="B82" s="250"/>
      <c r="C82" s="250"/>
      <c r="D82" s="250"/>
      <c r="E82" s="250"/>
      <c r="F82" s="250"/>
      <c r="G82" s="317"/>
      <c r="H82" s="317"/>
      <c r="I82" s="250"/>
      <c r="J82" s="229"/>
      <c r="K82" s="229"/>
    </row>
    <row r="83" spans="1:16" ht="18.75">
      <c r="A83" s="250"/>
      <c r="B83" s="229"/>
      <c r="C83" s="229"/>
      <c r="D83" s="229"/>
      <c r="E83" s="229"/>
      <c r="F83" s="229"/>
      <c r="G83" s="318"/>
      <c r="H83" s="319"/>
      <c r="I83" s="250"/>
      <c r="J83" s="229"/>
      <c r="K83" s="229"/>
      <c r="L83" s="241"/>
      <c r="M83" s="241"/>
      <c r="N83" s="241"/>
      <c r="O83" s="241"/>
      <c r="P83" s="241"/>
    </row>
    <row r="84" spans="1:16" ht="18.75">
      <c r="A84" s="250"/>
      <c r="B84" s="312"/>
      <c r="C84" s="313"/>
      <c r="D84" s="313"/>
      <c r="E84" s="313"/>
      <c r="F84" s="313"/>
      <c r="G84" s="759" t="s">
        <v>502</v>
      </c>
      <c r="H84" s="760"/>
      <c r="I84" s="759" t="s">
        <v>503</v>
      </c>
      <c r="J84" s="760"/>
      <c r="K84" s="229"/>
      <c r="L84" s="329" t="s">
        <v>504</v>
      </c>
      <c r="M84" s="330"/>
      <c r="N84" s="330"/>
      <c r="O84" s="330"/>
      <c r="P84" s="330"/>
    </row>
    <row r="85" spans="1:16" ht="18.75" customHeight="1">
      <c r="A85" s="250"/>
      <c r="C85" s="756" t="s">
        <v>505</v>
      </c>
      <c r="D85" s="757"/>
      <c r="E85" s="757"/>
      <c r="F85" s="758"/>
      <c r="G85" s="718">
        <f>M47</f>
        <v>169289.22</v>
      </c>
      <c r="H85" s="719"/>
      <c r="I85" s="718">
        <f>N47</f>
        <v>146962.48</v>
      </c>
      <c r="J85" s="719"/>
      <c r="K85" s="229"/>
      <c r="L85" s="320">
        <f>G85-I85+H47-I47</f>
        <v>-0.01999999998952262</v>
      </c>
      <c r="M85" s="321"/>
      <c r="N85" s="320"/>
      <c r="O85" s="320"/>
      <c r="P85" s="322"/>
    </row>
    <row r="86" spans="1:16" ht="18.75">
      <c r="A86" s="250"/>
      <c r="B86" s="229"/>
      <c r="C86" s="229"/>
      <c r="D86" s="229"/>
      <c r="E86" s="229"/>
      <c r="F86" s="229"/>
      <c r="G86" s="229"/>
      <c r="H86" s="250"/>
      <c r="I86" s="250"/>
      <c r="J86" s="229"/>
      <c r="K86" s="229"/>
      <c r="L86" s="323"/>
      <c r="M86" s="324"/>
      <c r="N86" s="324"/>
      <c r="O86" s="324"/>
      <c r="P86" s="324"/>
    </row>
    <row r="87" spans="1:16" ht="15.75" customHeight="1">
      <c r="A87" s="250"/>
      <c r="B87" s="229"/>
      <c r="C87" s="229"/>
      <c r="D87" s="229"/>
      <c r="E87" s="229"/>
      <c r="F87" s="229"/>
      <c r="G87" s="229"/>
      <c r="H87" s="250"/>
      <c r="I87" s="250"/>
      <c r="J87" s="229"/>
      <c r="K87" s="229"/>
      <c r="L87" s="323"/>
      <c r="M87" s="324"/>
      <c r="N87" s="324"/>
      <c r="O87" s="324"/>
      <c r="P87" s="324"/>
    </row>
    <row r="88" spans="1:16" ht="1.5" customHeight="1" hidden="1">
      <c r="A88" s="250"/>
      <c r="B88" s="229"/>
      <c r="C88" s="229"/>
      <c r="D88" s="229"/>
      <c r="E88" s="229"/>
      <c r="F88" s="229"/>
      <c r="G88" s="229"/>
      <c r="H88" s="250"/>
      <c r="I88" s="250"/>
      <c r="J88" s="229"/>
      <c r="K88" s="229"/>
      <c r="L88" s="323"/>
      <c r="M88" s="324"/>
      <c r="N88" s="324"/>
      <c r="O88" s="324"/>
      <c r="P88" s="324"/>
    </row>
    <row r="89" spans="1:16" ht="18.75" hidden="1">
      <c r="A89" s="250"/>
      <c r="B89" s="229"/>
      <c r="C89" s="229"/>
      <c r="D89" s="229"/>
      <c r="E89" s="229"/>
      <c r="F89" s="229"/>
      <c r="G89" s="229"/>
      <c r="H89" s="250"/>
      <c r="I89" s="250"/>
      <c r="J89" s="229"/>
      <c r="K89" s="229"/>
      <c r="L89" s="323"/>
      <c r="M89" s="324"/>
      <c r="N89" s="324"/>
      <c r="O89" s="324"/>
      <c r="P89" s="324"/>
    </row>
    <row r="90" spans="1:16" ht="18.75" hidden="1">
      <c r="A90" s="250"/>
      <c r="B90" s="229"/>
      <c r="C90" s="229"/>
      <c r="D90" s="229"/>
      <c r="E90" s="229"/>
      <c r="F90" s="229"/>
      <c r="G90" s="229"/>
      <c r="H90" s="250"/>
      <c r="I90" s="250"/>
      <c r="J90" s="229"/>
      <c r="K90" s="229"/>
      <c r="L90" s="323"/>
      <c r="M90" s="324"/>
      <c r="N90" s="324"/>
      <c r="O90" s="324"/>
      <c r="P90" s="324"/>
    </row>
    <row r="91" spans="1:16" ht="18.75" hidden="1">
      <c r="A91" s="229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323"/>
      <c r="M91" s="324"/>
      <c r="N91" s="324"/>
      <c r="O91" s="324"/>
      <c r="P91" s="324"/>
    </row>
    <row r="92" spans="1:16" ht="18.75" hidden="1">
      <c r="A92" s="229"/>
      <c r="B92" s="229"/>
      <c r="C92" s="301"/>
      <c r="D92" s="229"/>
      <c r="E92" s="229"/>
      <c r="F92" s="229"/>
      <c r="G92" s="229"/>
      <c r="H92" s="229"/>
      <c r="I92" s="229"/>
      <c r="J92" s="229"/>
      <c r="K92" s="229"/>
      <c r="L92" s="323"/>
      <c r="M92" s="325"/>
      <c r="N92" s="241"/>
      <c r="O92" s="241"/>
      <c r="P92" s="325"/>
    </row>
    <row r="93" spans="1:16" ht="18.75" hidden="1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41"/>
      <c r="M93" s="241"/>
      <c r="N93" s="241"/>
      <c r="O93" s="241"/>
      <c r="P93" s="241"/>
    </row>
    <row r="94" spans="1:16" ht="7.5" customHeight="1" hidden="1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41"/>
      <c r="M94" s="241"/>
      <c r="N94" s="241"/>
      <c r="O94" s="241"/>
      <c r="P94" s="241"/>
    </row>
    <row r="95" spans="1:26" s="338" customFormat="1" ht="15.75">
      <c r="A95" s="338" t="s">
        <v>468</v>
      </c>
      <c r="I95" s="338" t="s">
        <v>73</v>
      </c>
      <c r="L95" s="339"/>
      <c r="M95" s="339"/>
      <c r="N95" s="339"/>
      <c r="O95" s="339"/>
      <c r="P95" s="339"/>
      <c r="V95" s="340"/>
      <c r="W95" s="340"/>
      <c r="X95" s="340"/>
      <c r="Y95" s="340"/>
      <c r="Z95" s="340"/>
    </row>
    <row r="96" spans="1:26" s="338" customFormat="1" ht="15.75">
      <c r="A96" s="338" t="s">
        <v>469</v>
      </c>
      <c r="I96" s="338" t="s">
        <v>74</v>
      </c>
      <c r="V96" s="340"/>
      <c r="W96" s="340"/>
      <c r="X96" s="340"/>
      <c r="Y96" s="340"/>
      <c r="Z96" s="340"/>
    </row>
    <row r="168" ht="15">
      <c r="H168" s="230" t="s">
        <v>433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5">
    <mergeCell ref="C14:D15"/>
    <mergeCell ref="A35:K36"/>
    <mergeCell ref="V44:Z44"/>
    <mergeCell ref="B47:F47"/>
    <mergeCell ref="B48:F48"/>
    <mergeCell ref="B49:F49"/>
    <mergeCell ref="B50:F50"/>
    <mergeCell ref="B54:E54"/>
    <mergeCell ref="B55:C55"/>
    <mergeCell ref="B58:F58"/>
    <mergeCell ref="B59:F59"/>
    <mergeCell ref="B60:F60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66:F66"/>
    <mergeCell ref="B67:F67"/>
    <mergeCell ref="B68:F68"/>
    <mergeCell ref="B69:F69"/>
    <mergeCell ref="B70:F70"/>
    <mergeCell ref="B71:F71"/>
    <mergeCell ref="I81:J81"/>
    <mergeCell ref="B72:F72"/>
    <mergeCell ref="B73:F73"/>
    <mergeCell ref="B74:F74"/>
    <mergeCell ref="G78:H78"/>
    <mergeCell ref="I78:J78"/>
    <mergeCell ref="G79:H79"/>
    <mergeCell ref="I79:J79"/>
    <mergeCell ref="G84:H84"/>
    <mergeCell ref="I84:J84"/>
    <mergeCell ref="C85:F85"/>
    <mergeCell ref="G85:H85"/>
    <mergeCell ref="I85:J85"/>
    <mergeCell ref="B80:F80"/>
    <mergeCell ref="G80:H80"/>
    <mergeCell ref="I80:J80"/>
    <mergeCell ref="B81:F81"/>
    <mergeCell ref="G81:H81"/>
  </mergeCells>
  <conditionalFormatting sqref="M47">
    <cfRule type="cellIs" priority="13" dxfId="115" operator="equal" stopIfTrue="1">
      <formula>0</formula>
    </cfRule>
  </conditionalFormatting>
  <conditionalFormatting sqref="M47">
    <cfRule type="cellIs" priority="12" dxfId="116" operator="equal" stopIfTrue="1">
      <formula>0</formula>
    </cfRule>
  </conditionalFormatting>
  <conditionalFormatting sqref="M47:N47">
    <cfRule type="cellIs" priority="11" dxfId="117" operator="equal" stopIfTrue="1">
      <formula>0</formula>
    </cfRule>
  </conditionalFormatting>
  <conditionalFormatting sqref="N47">
    <cfRule type="cellIs" priority="8" dxfId="118" operator="equal" stopIfTrue="1">
      <formula>0</formula>
    </cfRule>
    <cfRule type="cellIs" priority="9" dxfId="115" operator="equal" stopIfTrue="1">
      <formula>326166</formula>
    </cfRule>
    <cfRule type="cellIs" priority="10" dxfId="29" operator="equal" stopIfTrue="1">
      <formula>0</formula>
    </cfRule>
  </conditionalFormatting>
  <conditionalFormatting sqref="M47:N47">
    <cfRule type="cellIs" priority="6" dxfId="119" operator="equal" stopIfTrue="1">
      <formula>0</formula>
    </cfRule>
    <cfRule type="cellIs" priority="7" dxfId="32" operator="equal" stopIfTrue="1">
      <formula>0</formula>
    </cfRule>
  </conditionalFormatting>
  <conditionalFormatting sqref="M47:N47">
    <cfRule type="cellIs" priority="3" dxfId="31" operator="equal" stopIfTrue="1">
      <formula>0</formula>
    </cfRule>
    <cfRule type="cellIs" priority="4" dxfId="30" operator="equal" stopIfTrue="1">
      <formula>0</formula>
    </cfRule>
    <cfRule type="cellIs" priority="5" dxfId="29" operator="equal" stopIfTrue="1">
      <formula>0</formula>
    </cfRule>
  </conditionalFormatting>
  <conditionalFormatting sqref="M47:P47 R47">
    <cfRule type="cellIs" priority="2" dxfId="120" operator="greaterThan" stopIfTrue="1">
      <formula>0</formula>
    </cfRule>
  </conditionalFormatting>
  <conditionalFormatting sqref="O47:P47 R47">
    <cfRule type="cellIs" priority="1" dxfId="43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C000"/>
  </sheetPr>
  <dimension ref="A1:Z168"/>
  <sheetViews>
    <sheetView view="pageBreakPreview" zoomScale="80" zoomScaleSheetLayoutView="80" zoomScalePageLayoutView="0" workbookViewId="0" topLeftCell="A48">
      <selection activeCell="H70" sqref="H70"/>
    </sheetView>
  </sheetViews>
  <sheetFormatPr defaultColWidth="9.140625" defaultRowHeight="15" outlineLevelCol="1"/>
  <cols>
    <col min="1" max="1" width="9.8515625" style="264" bestFit="1" customWidth="1"/>
    <col min="2" max="2" width="12.140625" style="230" customWidth="1"/>
    <col min="3" max="4" width="10.57421875" style="230" customWidth="1"/>
    <col min="5" max="5" width="5.57421875" style="230" customWidth="1"/>
    <col min="6" max="7" width="12.140625" style="230" customWidth="1"/>
    <col min="8" max="8" width="13.140625" style="230" customWidth="1"/>
    <col min="9" max="9" width="13.421875" style="230" customWidth="1"/>
    <col min="10" max="10" width="14.00390625" style="230" customWidth="1"/>
    <col min="11" max="11" width="19.00390625" style="230" customWidth="1"/>
    <col min="12" max="12" width="13.421875" style="230" hidden="1" customWidth="1" outlineLevel="1"/>
    <col min="13" max="13" width="19.00390625" style="230" hidden="1" customWidth="1" outlineLevel="1"/>
    <col min="14" max="15" width="7.421875" style="230" hidden="1" customWidth="1" outlineLevel="1"/>
    <col min="16" max="16" width="9.28125" style="230" hidden="1" customWidth="1" outlineLevel="1"/>
    <col min="17" max="17" width="5.00390625" style="230" hidden="1" customWidth="1" outlineLevel="1"/>
    <col min="18" max="19" width="9.140625" style="230" hidden="1" customWidth="1" outlineLevel="1"/>
    <col min="20" max="20" width="9.140625" style="230" customWidth="1" collapsed="1"/>
    <col min="21" max="21" width="6.7109375" style="230" bestFit="1" customWidth="1"/>
    <col min="22" max="22" width="12.7109375" style="231" bestFit="1" customWidth="1"/>
    <col min="23" max="26" width="13.00390625" style="231" bestFit="1" customWidth="1"/>
    <col min="27" max="16384" width="9.140625" style="230" customWidth="1"/>
  </cols>
  <sheetData>
    <row r="1" spans="1:11" ht="12.75" customHeight="1" hidden="1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8.75" hidden="1">
      <c r="A2" s="229"/>
      <c r="B2" s="232" t="s">
        <v>383</v>
      </c>
      <c r="C2" s="232"/>
      <c r="D2" s="232" t="s">
        <v>384</v>
      </c>
      <c r="E2" s="232"/>
      <c r="F2" s="232" t="s">
        <v>0</v>
      </c>
      <c r="G2" s="232"/>
      <c r="H2" s="232"/>
      <c r="I2" s="229"/>
      <c r="J2" s="229"/>
      <c r="K2" s="229"/>
    </row>
    <row r="3" spans="1:11" ht="18.75" hidden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.5" customHeight="1" hidden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8.75" hidden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1" ht="18.75" hidden="1">
      <c r="A6" s="229"/>
      <c r="B6" s="233"/>
      <c r="C6" s="234" t="s">
        <v>1</v>
      </c>
      <c r="D6" s="234" t="s">
        <v>2</v>
      </c>
      <c r="E6" s="234"/>
      <c r="F6" s="234" t="s">
        <v>3</v>
      </c>
      <c r="G6" s="234" t="s">
        <v>4</v>
      </c>
      <c r="H6" s="234" t="s">
        <v>5</v>
      </c>
      <c r="I6" s="234" t="s">
        <v>6</v>
      </c>
      <c r="J6" s="234"/>
      <c r="K6" s="235"/>
    </row>
    <row r="7" spans="1:11" ht="18.75" hidden="1">
      <c r="A7" s="229"/>
      <c r="B7" s="233"/>
      <c r="C7" s="234" t="s">
        <v>7</v>
      </c>
      <c r="D7" s="234"/>
      <c r="E7" s="234"/>
      <c r="F7" s="234"/>
      <c r="G7" s="234" t="s">
        <v>8</v>
      </c>
      <c r="H7" s="234" t="s">
        <v>9</v>
      </c>
      <c r="I7" s="234" t="s">
        <v>10</v>
      </c>
      <c r="J7" s="234"/>
      <c r="K7" s="235"/>
    </row>
    <row r="8" spans="1:11" ht="18.75" hidden="1">
      <c r="A8" s="229"/>
      <c r="B8" s="233" t="s">
        <v>266</v>
      </c>
      <c r="C8" s="236">
        <v>48.28</v>
      </c>
      <c r="D8" s="236">
        <v>0</v>
      </c>
      <c r="E8" s="236"/>
      <c r="F8" s="237"/>
      <c r="G8" s="233"/>
      <c r="H8" s="236">
        <v>0</v>
      </c>
      <c r="I8" s="237">
        <v>48.28</v>
      </c>
      <c r="J8" s="233"/>
      <c r="K8" s="238"/>
    </row>
    <row r="9" spans="1:11" ht="18.75" hidden="1">
      <c r="A9" s="229"/>
      <c r="B9" s="233" t="s">
        <v>12</v>
      </c>
      <c r="C9" s="236">
        <v>4790.06</v>
      </c>
      <c r="D9" s="236">
        <v>3707.55</v>
      </c>
      <c r="E9" s="236"/>
      <c r="F9" s="237">
        <v>2795.32</v>
      </c>
      <c r="G9" s="233"/>
      <c r="H9" s="236">
        <v>2795.32</v>
      </c>
      <c r="I9" s="237">
        <v>5702.29</v>
      </c>
      <c r="J9" s="233"/>
      <c r="K9" s="238"/>
    </row>
    <row r="10" spans="1:11" ht="18.75" hidden="1">
      <c r="A10" s="229"/>
      <c r="B10" s="233" t="s">
        <v>13</v>
      </c>
      <c r="C10" s="233"/>
      <c r="D10" s="236">
        <f>SUM(D8:D9)</f>
        <v>3707.55</v>
      </c>
      <c r="E10" s="236"/>
      <c r="F10" s="233"/>
      <c r="G10" s="233"/>
      <c r="H10" s="236">
        <f>SUM(H8:H9)</f>
        <v>2795.32</v>
      </c>
      <c r="I10" s="233"/>
      <c r="J10" s="233"/>
      <c r="K10" s="238"/>
    </row>
    <row r="11" spans="1:11" ht="18.75" hidden="1">
      <c r="A11" s="229"/>
      <c r="B11" s="229" t="s">
        <v>385</v>
      </c>
      <c r="C11" s="229"/>
      <c r="D11" s="229"/>
      <c r="E11" s="229"/>
      <c r="F11" s="229"/>
      <c r="G11" s="229"/>
      <c r="H11" s="229"/>
      <c r="I11" s="229"/>
      <c r="J11" s="229"/>
      <c r="K11" s="229"/>
    </row>
    <row r="12" spans="1:11" ht="7.5" customHeight="1" hidden="1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</row>
    <row r="13" spans="1:11" ht="8.25" customHeight="1" hidden="1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</row>
    <row r="14" spans="1:17" ht="18.75" hidden="1">
      <c r="A14" s="229"/>
      <c r="B14" s="239" t="s">
        <v>386</v>
      </c>
      <c r="C14" s="746" t="s">
        <v>15</v>
      </c>
      <c r="D14" s="747"/>
      <c r="E14" s="363"/>
      <c r="F14" s="234"/>
      <c r="G14" s="234"/>
      <c r="H14" s="234"/>
      <c r="I14" s="234" t="s">
        <v>21</v>
      </c>
      <c r="J14" s="238"/>
      <c r="K14" s="238"/>
      <c r="L14" s="241"/>
      <c r="M14" s="241"/>
      <c r="N14" s="241"/>
      <c r="O14" s="241"/>
      <c r="P14" s="241"/>
      <c r="Q14" s="241"/>
    </row>
    <row r="15" spans="1:17" ht="14.25" customHeight="1" hidden="1">
      <c r="A15" s="229"/>
      <c r="B15" s="242"/>
      <c r="C15" s="748"/>
      <c r="D15" s="749"/>
      <c r="E15" s="364"/>
      <c r="F15" s="234"/>
      <c r="G15" s="234"/>
      <c r="H15" s="234" t="s">
        <v>311</v>
      </c>
      <c r="I15" s="234"/>
      <c r="J15" s="238"/>
      <c r="K15" s="238"/>
      <c r="L15" s="241"/>
      <c r="M15" s="241"/>
      <c r="N15" s="241"/>
      <c r="O15" s="241"/>
      <c r="P15" s="241"/>
      <c r="Q15" s="241"/>
    </row>
    <row r="16" spans="1:17" ht="3.75" customHeight="1" hidden="1">
      <c r="A16" s="229"/>
      <c r="B16" s="244"/>
      <c r="C16" s="233"/>
      <c r="D16" s="233"/>
      <c r="E16" s="233"/>
      <c r="F16" s="233"/>
      <c r="G16" s="233"/>
      <c r="H16" s="233"/>
      <c r="I16" s="233"/>
      <c r="J16" s="238"/>
      <c r="K16" s="238"/>
      <c r="L16" s="241"/>
      <c r="M16" s="241"/>
      <c r="N16" s="241"/>
      <c r="O16" s="241"/>
      <c r="P16" s="241"/>
      <c r="Q16" s="241"/>
    </row>
    <row r="17" spans="1:17" ht="13.5" customHeight="1" hidden="1">
      <c r="A17" s="229"/>
      <c r="B17" s="233"/>
      <c r="C17" s="233"/>
      <c r="D17" s="233"/>
      <c r="E17" s="233"/>
      <c r="F17" s="233"/>
      <c r="G17" s="233"/>
      <c r="H17" s="233"/>
      <c r="I17" s="233"/>
      <c r="J17" s="238"/>
      <c r="K17" s="238"/>
      <c r="L17" s="241"/>
      <c r="M17" s="241"/>
      <c r="N17" s="241"/>
      <c r="O17" s="241"/>
      <c r="P17" s="241"/>
      <c r="Q17" s="241"/>
    </row>
    <row r="18" spans="1:17" ht="0.75" customHeight="1" hidden="1">
      <c r="A18" s="229"/>
      <c r="B18" s="233"/>
      <c r="C18" s="233"/>
      <c r="D18" s="233"/>
      <c r="E18" s="233"/>
      <c r="F18" s="233"/>
      <c r="G18" s="233"/>
      <c r="H18" s="233"/>
      <c r="I18" s="233"/>
      <c r="J18" s="238"/>
      <c r="K18" s="238"/>
      <c r="L18" s="241"/>
      <c r="M18" s="241"/>
      <c r="N18" s="241"/>
      <c r="O18" s="241"/>
      <c r="P18" s="241"/>
      <c r="Q18" s="241"/>
    </row>
    <row r="19" spans="1:17" ht="14.25" customHeight="1" hidden="1" thickBot="1">
      <c r="A19" s="229"/>
      <c r="B19" s="233"/>
      <c r="C19" s="233"/>
      <c r="D19" s="233"/>
      <c r="E19" s="233"/>
      <c r="F19" s="233"/>
      <c r="G19" s="233"/>
      <c r="H19" s="233"/>
      <c r="I19" s="233"/>
      <c r="J19" s="238"/>
      <c r="K19" s="238"/>
      <c r="L19" s="241"/>
      <c r="M19" s="241"/>
      <c r="N19" s="241"/>
      <c r="O19" s="241"/>
      <c r="P19" s="241"/>
      <c r="Q19" s="241"/>
    </row>
    <row r="20" spans="1:17" ht="0.75" customHeight="1" hidden="1">
      <c r="A20" s="229"/>
      <c r="B20" s="233"/>
      <c r="C20" s="233"/>
      <c r="D20" s="233"/>
      <c r="E20" s="233"/>
      <c r="F20" s="233"/>
      <c r="G20" s="233"/>
      <c r="H20" s="233"/>
      <c r="I20" s="233"/>
      <c r="J20" s="238"/>
      <c r="K20" s="238"/>
      <c r="L20" s="241"/>
      <c r="M20" s="241"/>
      <c r="N20" s="241"/>
      <c r="O20" s="241"/>
      <c r="P20" s="241"/>
      <c r="Q20" s="241"/>
    </row>
    <row r="21" spans="1:17" ht="19.5" hidden="1" thickBot="1">
      <c r="A21" s="229"/>
      <c r="B21" s="233"/>
      <c r="C21" s="233"/>
      <c r="D21" s="233"/>
      <c r="E21" s="233"/>
      <c r="F21" s="233"/>
      <c r="G21" s="245" t="s">
        <v>387</v>
      </c>
      <c r="H21" s="246" t="s">
        <v>310</v>
      </c>
      <c r="I21" s="233"/>
      <c r="J21" s="238"/>
      <c r="K21" s="238"/>
      <c r="L21" s="241"/>
      <c r="M21" s="241"/>
      <c r="N21" s="241"/>
      <c r="O21" s="241"/>
      <c r="P21" s="241"/>
      <c r="Q21" s="241"/>
    </row>
    <row r="22" spans="1:17" ht="18.75" hidden="1">
      <c r="A22" s="229"/>
      <c r="B22" s="247" t="s">
        <v>324</v>
      </c>
      <c r="C22" s="247"/>
      <c r="D22" s="247"/>
      <c r="E22" s="247"/>
      <c r="F22" s="236"/>
      <c r="G22" s="233">
        <v>347.8</v>
      </c>
      <c r="H22" s="233">
        <v>7.55</v>
      </c>
      <c r="I22" s="237">
        <f>G22*H22</f>
        <v>2625.89</v>
      </c>
      <c r="J22" s="238"/>
      <c r="K22" s="238"/>
      <c r="L22" s="241"/>
      <c r="M22" s="241"/>
      <c r="N22" s="241"/>
      <c r="O22" s="241"/>
      <c r="P22" s="241"/>
      <c r="Q22" s="241"/>
    </row>
    <row r="23" spans="1:17" ht="18.75" hidden="1">
      <c r="A23" s="229"/>
      <c r="B23" s="247" t="s">
        <v>303</v>
      </c>
      <c r="C23" s="247"/>
      <c r="D23" s="247"/>
      <c r="E23" s="247"/>
      <c r="F23" s="233"/>
      <c r="G23" s="233"/>
      <c r="H23" s="233"/>
      <c r="I23" s="233"/>
      <c r="J23" s="238"/>
      <c r="K23" s="238"/>
      <c r="L23" s="241"/>
      <c r="M23" s="241"/>
      <c r="N23" s="241"/>
      <c r="O23" s="241"/>
      <c r="P23" s="241"/>
      <c r="Q23" s="241"/>
    </row>
    <row r="24" spans="1:17" ht="2.25" customHeight="1" hidden="1">
      <c r="A24" s="229"/>
      <c r="B24" s="247" t="s">
        <v>304</v>
      </c>
      <c r="C24" s="247" t="s">
        <v>305</v>
      </c>
      <c r="D24" s="247"/>
      <c r="E24" s="247"/>
      <c r="F24" s="233"/>
      <c r="G24" s="233"/>
      <c r="H24" s="233"/>
      <c r="I24" s="233"/>
      <c r="J24" s="238"/>
      <c r="K24" s="238"/>
      <c r="L24" s="241"/>
      <c r="M24" s="241"/>
      <c r="N24" s="241"/>
      <c r="O24" s="241"/>
      <c r="P24" s="241"/>
      <c r="Q24" s="241"/>
    </row>
    <row r="25" spans="1:17" ht="14.25" customHeight="1" hidden="1">
      <c r="A25" s="229"/>
      <c r="B25" s="247" t="s">
        <v>306</v>
      </c>
      <c r="C25" s="247"/>
      <c r="D25" s="247"/>
      <c r="E25" s="247"/>
      <c r="F25" s="233"/>
      <c r="G25" s="233"/>
      <c r="H25" s="233"/>
      <c r="I25" s="233"/>
      <c r="J25" s="238"/>
      <c r="K25" s="238"/>
      <c r="L25" s="241"/>
      <c r="M25" s="241"/>
      <c r="N25" s="241"/>
      <c r="O25" s="241"/>
      <c r="P25" s="241"/>
      <c r="Q25" s="241"/>
    </row>
    <row r="26" spans="1:17" ht="18.75" hidden="1">
      <c r="A26" s="229"/>
      <c r="B26" s="233"/>
      <c r="C26" s="233"/>
      <c r="D26" s="233"/>
      <c r="E26" s="233"/>
      <c r="F26" s="233"/>
      <c r="G26" s="233"/>
      <c r="H26" s="233"/>
      <c r="I26" s="233"/>
      <c r="J26" s="238"/>
      <c r="K26" s="238"/>
      <c r="L26" s="241"/>
      <c r="M26" s="241"/>
      <c r="N26" s="241"/>
      <c r="O26" s="241"/>
      <c r="P26" s="241"/>
      <c r="Q26" s="241"/>
    </row>
    <row r="27" spans="1:17" ht="0.75" customHeight="1" hidden="1">
      <c r="A27" s="229"/>
      <c r="B27" s="233"/>
      <c r="C27" s="233"/>
      <c r="D27" s="233"/>
      <c r="E27" s="233"/>
      <c r="F27" s="233"/>
      <c r="G27" s="233"/>
      <c r="H27" s="233"/>
      <c r="I27" s="233"/>
      <c r="J27" s="238"/>
      <c r="K27" s="238"/>
      <c r="L27" s="241"/>
      <c r="M27" s="241"/>
      <c r="N27" s="241"/>
      <c r="O27" s="241"/>
      <c r="P27" s="241"/>
      <c r="Q27" s="241"/>
    </row>
    <row r="28" spans="1:17" ht="3.75" customHeight="1" hidden="1">
      <c r="A28" s="229"/>
      <c r="B28" s="233"/>
      <c r="C28" s="233"/>
      <c r="D28" s="233"/>
      <c r="E28" s="233"/>
      <c r="F28" s="233"/>
      <c r="G28" s="233"/>
      <c r="H28" s="233"/>
      <c r="I28" s="233"/>
      <c r="J28" s="238"/>
      <c r="K28" s="238"/>
      <c r="L28" s="241"/>
      <c r="M28" s="241"/>
      <c r="N28" s="241"/>
      <c r="O28" s="241"/>
      <c r="P28" s="241"/>
      <c r="Q28" s="241"/>
    </row>
    <row r="29" spans="1:17" ht="18.75" hidden="1">
      <c r="A29" s="229"/>
      <c r="B29" s="233"/>
      <c r="C29" s="233"/>
      <c r="D29" s="233"/>
      <c r="E29" s="233"/>
      <c r="F29" s="233"/>
      <c r="G29" s="233"/>
      <c r="H29" s="233"/>
      <c r="I29" s="233"/>
      <c r="J29" s="238"/>
      <c r="K29" s="238"/>
      <c r="L29" s="241"/>
      <c r="M29" s="241"/>
      <c r="N29" s="241"/>
      <c r="O29" s="241"/>
      <c r="P29" s="241"/>
      <c r="Q29" s="241"/>
    </row>
    <row r="30" spans="1:17" ht="0.75" customHeight="1" hidden="1">
      <c r="A30" s="229"/>
      <c r="B30" s="233"/>
      <c r="C30" s="233"/>
      <c r="D30" s="233"/>
      <c r="E30" s="233"/>
      <c r="F30" s="233"/>
      <c r="G30" s="233"/>
      <c r="H30" s="233"/>
      <c r="I30" s="233"/>
      <c r="J30" s="238"/>
      <c r="K30" s="238"/>
      <c r="L30" s="241"/>
      <c r="M30" s="241"/>
      <c r="N30" s="241"/>
      <c r="O30" s="241"/>
      <c r="P30" s="241"/>
      <c r="Q30" s="241"/>
    </row>
    <row r="31" spans="1:17" ht="18.75" hidden="1">
      <c r="A31" s="229"/>
      <c r="B31" s="233"/>
      <c r="C31" s="233"/>
      <c r="D31" s="233"/>
      <c r="E31" s="233"/>
      <c r="F31" s="233"/>
      <c r="G31" s="233"/>
      <c r="H31" s="233"/>
      <c r="I31" s="233"/>
      <c r="J31" s="238"/>
      <c r="K31" s="238"/>
      <c r="L31" s="241"/>
      <c r="M31" s="241"/>
      <c r="N31" s="241"/>
      <c r="O31" s="241"/>
      <c r="P31" s="241"/>
      <c r="Q31" s="241"/>
    </row>
    <row r="32" spans="1:17" ht="18.75" hidden="1">
      <c r="A32" s="229"/>
      <c r="B32" s="233"/>
      <c r="C32" s="233"/>
      <c r="D32" s="233"/>
      <c r="E32" s="233"/>
      <c r="F32" s="233"/>
      <c r="G32" s="233"/>
      <c r="H32" s="233"/>
      <c r="I32" s="233"/>
      <c r="J32" s="238"/>
      <c r="K32" s="238"/>
      <c r="L32" s="241"/>
      <c r="M32" s="241"/>
      <c r="N32" s="241"/>
      <c r="O32" s="241"/>
      <c r="P32" s="241"/>
      <c r="Q32" s="241"/>
    </row>
    <row r="33" spans="1:17" ht="18.75" hidden="1">
      <c r="A33" s="229"/>
      <c r="B33" s="233"/>
      <c r="C33" s="233"/>
      <c r="D33" s="233"/>
      <c r="E33" s="233"/>
      <c r="F33" s="233"/>
      <c r="G33" s="234"/>
      <c r="H33" s="234"/>
      <c r="I33" s="248"/>
      <c r="J33" s="238"/>
      <c r="K33" s="238"/>
      <c r="L33" s="241"/>
      <c r="M33" s="241"/>
      <c r="N33" s="241"/>
      <c r="O33" s="241"/>
      <c r="P33" s="241"/>
      <c r="Q33" s="241"/>
    </row>
    <row r="34" spans="1:17" ht="18.75" hidden="1">
      <c r="A34" s="229"/>
      <c r="B34" s="233"/>
      <c r="C34" s="233"/>
      <c r="D34" s="233"/>
      <c r="E34" s="233"/>
      <c r="F34" s="233"/>
      <c r="G34" s="233"/>
      <c r="H34" s="233" t="s">
        <v>32</v>
      </c>
      <c r="I34" s="249">
        <f>SUM(I17:I33)</f>
        <v>2625.89</v>
      </c>
      <c r="J34" s="238"/>
      <c r="K34" s="238"/>
      <c r="L34" s="241"/>
      <c r="M34" s="241"/>
      <c r="N34" s="241"/>
      <c r="O34" s="241"/>
      <c r="P34" s="241"/>
      <c r="Q34" s="241"/>
    </row>
    <row r="35" spans="1:11" ht="15">
      <c r="A35" s="750" t="s">
        <v>388</v>
      </c>
      <c r="B35" s="750"/>
      <c r="C35" s="750"/>
      <c r="D35" s="750"/>
      <c r="E35" s="750"/>
      <c r="F35" s="750"/>
      <c r="G35" s="750"/>
      <c r="H35" s="750"/>
      <c r="I35" s="750"/>
      <c r="J35" s="750"/>
      <c r="K35" s="750"/>
    </row>
    <row r="36" spans="1:11" ht="15">
      <c r="A36" s="750"/>
      <c r="B36" s="750"/>
      <c r="C36" s="750"/>
      <c r="D36" s="750"/>
      <c r="E36" s="750"/>
      <c r="F36" s="750"/>
      <c r="G36" s="750"/>
      <c r="H36" s="750"/>
      <c r="I36" s="750"/>
      <c r="J36" s="750"/>
      <c r="K36" s="750"/>
    </row>
    <row r="37" spans="1:11" ht="18.75" hidden="1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</row>
    <row r="38" spans="1:11" ht="18.75" hidden="1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</row>
    <row r="39" spans="1:11" ht="18.75">
      <c r="A39" s="250"/>
      <c r="B39" s="251"/>
      <c r="C39" s="251"/>
      <c r="D39" s="251"/>
      <c r="E39" s="251"/>
      <c r="F39" s="251"/>
      <c r="G39" s="251"/>
      <c r="H39" s="250"/>
      <c r="I39" s="250"/>
      <c r="J39" s="229"/>
      <c r="K39" s="229"/>
    </row>
    <row r="40" spans="1:11" ht="18.75">
      <c r="A40" s="250"/>
      <c r="B40" s="250" t="s">
        <v>389</v>
      </c>
      <c r="C40" s="251"/>
      <c r="D40" s="251"/>
      <c r="E40" s="251"/>
      <c r="F40" s="251"/>
      <c r="G40" s="250"/>
      <c r="H40" s="251"/>
      <c r="I40" s="250"/>
      <c r="J40" s="229"/>
      <c r="K40" s="229"/>
    </row>
    <row r="41" spans="1:11" ht="18.75">
      <c r="A41" s="250"/>
      <c r="B41" s="251" t="s">
        <v>390</v>
      </c>
      <c r="C41" s="250" t="s">
        <v>391</v>
      </c>
      <c r="D41" s="250"/>
      <c r="E41" s="250"/>
      <c r="F41" s="251"/>
      <c r="G41" s="250"/>
      <c r="H41" s="251"/>
      <c r="I41" s="250"/>
      <c r="J41" s="229"/>
      <c r="K41" s="229"/>
    </row>
    <row r="42" spans="1:11" ht="18.75">
      <c r="A42" s="250"/>
      <c r="B42" s="251" t="s">
        <v>392</v>
      </c>
      <c r="C42" s="252">
        <v>5171.4</v>
      </c>
      <c r="D42" s="250" t="s">
        <v>393</v>
      </c>
      <c r="E42" s="250"/>
      <c r="F42" s="251"/>
      <c r="G42" s="250"/>
      <c r="H42" s="251"/>
      <c r="I42" s="250"/>
      <c r="J42" s="229"/>
      <c r="K42" s="229"/>
    </row>
    <row r="43" spans="1:11" ht="18" customHeight="1">
      <c r="A43" s="250"/>
      <c r="B43" s="251" t="s">
        <v>394</v>
      </c>
      <c r="C43" s="253" t="s">
        <v>161</v>
      </c>
      <c r="D43" s="250" t="s">
        <v>518</v>
      </c>
      <c r="E43" s="250"/>
      <c r="F43" s="250"/>
      <c r="G43" s="251"/>
      <c r="H43" s="251"/>
      <c r="I43" s="250"/>
      <c r="J43" s="229"/>
      <c r="K43" s="229"/>
    </row>
    <row r="44" spans="1:26" ht="18" customHeight="1">
      <c r="A44" s="250"/>
      <c r="B44" s="251"/>
      <c r="C44" s="253"/>
      <c r="D44" s="250"/>
      <c r="E44" s="250"/>
      <c r="F44" s="250"/>
      <c r="G44" s="251"/>
      <c r="H44" s="251"/>
      <c r="I44" s="250"/>
      <c r="J44" s="229"/>
      <c r="K44" s="229"/>
      <c r="U44" s="241"/>
      <c r="V44" s="761"/>
      <c r="W44" s="761"/>
      <c r="X44" s="761"/>
      <c r="Y44" s="761"/>
      <c r="Z44" s="761"/>
    </row>
    <row r="45" spans="1:26" ht="60" customHeight="1">
      <c r="A45" s="250"/>
      <c r="B45" s="251"/>
      <c r="C45" s="253"/>
      <c r="D45" s="250"/>
      <c r="E45" s="250"/>
      <c r="F45" s="250"/>
      <c r="G45" s="254" t="s">
        <v>397</v>
      </c>
      <c r="H45" s="255" t="s">
        <v>2</v>
      </c>
      <c r="I45" s="255" t="s">
        <v>3</v>
      </c>
      <c r="J45" s="256" t="s">
        <v>398</v>
      </c>
      <c r="K45" s="366" t="s">
        <v>399</v>
      </c>
      <c r="U45" s="371"/>
      <c r="V45" s="372"/>
      <c r="W45" s="372"/>
      <c r="X45" s="372"/>
      <c r="Y45" s="372"/>
      <c r="Z45" s="372"/>
    </row>
    <row r="46" spans="1:26" s="264" customFormat="1" ht="18.75">
      <c r="A46" s="259"/>
      <c r="B46" s="260"/>
      <c r="C46" s="261"/>
      <c r="D46" s="259"/>
      <c r="E46" s="259"/>
      <c r="F46" s="259"/>
      <c r="G46" s="262" t="s">
        <v>53</v>
      </c>
      <c r="H46" s="262" t="s">
        <v>53</v>
      </c>
      <c r="I46" s="262" t="s">
        <v>53</v>
      </c>
      <c r="J46" s="262" t="s">
        <v>53</v>
      </c>
      <c r="K46" s="262" t="s">
        <v>53</v>
      </c>
      <c r="M46" s="328" t="s">
        <v>500</v>
      </c>
      <c r="N46" s="328" t="s">
        <v>501</v>
      </c>
      <c r="O46" s="327" t="s">
        <v>402</v>
      </c>
      <c r="P46" s="327" t="s">
        <v>401</v>
      </c>
      <c r="Q46" s="327" t="s">
        <v>441</v>
      </c>
      <c r="R46" s="327" t="s">
        <v>403</v>
      </c>
      <c r="S46" s="328"/>
      <c r="U46" s="373"/>
      <c r="V46" s="374"/>
      <c r="W46" s="374"/>
      <c r="X46" s="374"/>
      <c r="Y46" s="374"/>
      <c r="Z46" s="374"/>
    </row>
    <row r="47" spans="1:26" ht="33" customHeight="1">
      <c r="A47" s="250"/>
      <c r="B47" s="752" t="s">
        <v>404</v>
      </c>
      <c r="C47" s="752"/>
      <c r="D47" s="752"/>
      <c r="E47" s="752"/>
      <c r="F47" s="752"/>
      <c r="G47" s="266">
        <f>G49+G50</f>
        <v>14.11</v>
      </c>
      <c r="H47" s="267">
        <f>H49+H50</f>
        <v>72968.47</v>
      </c>
      <c r="I47" s="267">
        <f>P47+O47</f>
        <v>58343.45000000001</v>
      </c>
      <c r="J47" s="268">
        <f>J50+J49</f>
        <v>51472.72200000001</v>
      </c>
      <c r="K47" s="268">
        <f>I47-J47</f>
        <v>6870.728000000003</v>
      </c>
      <c r="M47" s="386">
        <v>146962.48</v>
      </c>
      <c r="N47" s="386">
        <v>161587.52000000002</v>
      </c>
      <c r="O47" s="387">
        <v>58218.92000000001</v>
      </c>
      <c r="P47" s="387">
        <v>124.52999999999999</v>
      </c>
      <c r="Q47" s="388">
        <v>0</v>
      </c>
      <c r="R47" s="387">
        <v>81.39</v>
      </c>
      <c r="S47" s="389">
        <v>9624.39</v>
      </c>
      <c r="U47" s="373"/>
      <c r="V47" s="375"/>
      <c r="W47" s="375"/>
      <c r="X47" s="375"/>
      <c r="Y47" s="374"/>
      <c r="Z47" s="376"/>
    </row>
    <row r="48" spans="1:26" ht="18" customHeight="1">
      <c r="A48" s="250"/>
      <c r="B48" s="753" t="s">
        <v>405</v>
      </c>
      <c r="C48" s="754"/>
      <c r="D48" s="754"/>
      <c r="E48" s="754"/>
      <c r="F48" s="755"/>
      <c r="G48" s="273"/>
      <c r="H48" s="274"/>
      <c r="I48" s="274"/>
      <c r="J48" s="233"/>
      <c r="K48" s="233"/>
      <c r="U48" s="373"/>
      <c r="V48" s="375"/>
      <c r="W48" s="375"/>
      <c r="X48" s="375"/>
      <c r="Y48" s="374"/>
      <c r="Z48" s="376"/>
    </row>
    <row r="49" spans="1:26" ht="18" customHeight="1">
      <c r="A49" s="250"/>
      <c r="B49" s="734" t="s">
        <v>12</v>
      </c>
      <c r="C49" s="734"/>
      <c r="D49" s="734"/>
      <c r="E49" s="734"/>
      <c r="F49" s="734"/>
      <c r="G49" s="273">
        <f>G59</f>
        <v>9.47</v>
      </c>
      <c r="H49" s="274">
        <f>ROUND(G49*C42,2)+0.01</f>
        <v>48973.170000000006</v>
      </c>
      <c r="I49" s="274">
        <f>H49</f>
        <v>48973.170000000006</v>
      </c>
      <c r="J49" s="274">
        <f>H59</f>
        <v>48973.172000000006</v>
      </c>
      <c r="K49" s="274">
        <f>I49-J49</f>
        <v>-0.0020000000004074536</v>
      </c>
      <c r="U49" s="373"/>
      <c r="V49" s="377"/>
      <c r="W49" s="377"/>
      <c r="X49" s="377"/>
      <c r="Y49" s="374"/>
      <c r="Z49" s="378"/>
    </row>
    <row r="50" spans="1:26" ht="18" customHeight="1">
      <c r="A50" s="250"/>
      <c r="B50" s="734" t="s">
        <v>65</v>
      </c>
      <c r="C50" s="734"/>
      <c r="D50" s="734"/>
      <c r="E50" s="734"/>
      <c r="F50" s="734"/>
      <c r="G50" s="273">
        <v>4.64</v>
      </c>
      <c r="H50" s="274">
        <f>ROUND(G50*C42,2)</f>
        <v>23995.3</v>
      </c>
      <c r="I50" s="274">
        <f>I47-I49</f>
        <v>9370.280000000006</v>
      </c>
      <c r="J50" s="274">
        <f>H67</f>
        <v>2499.55</v>
      </c>
      <c r="K50" s="274">
        <f>I50-J50</f>
        <v>6870.730000000006</v>
      </c>
      <c r="U50" s="373"/>
      <c r="V50" s="375"/>
      <c r="W50" s="375"/>
      <c r="X50" s="375"/>
      <c r="Y50" s="374"/>
      <c r="Z50" s="376"/>
    </row>
    <row r="51" spans="1:26" ht="18.75">
      <c r="A51" s="250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U51" s="373"/>
      <c r="V51" s="375"/>
      <c r="W51" s="375"/>
      <c r="X51" s="375"/>
      <c r="Y51" s="374"/>
      <c r="Z51" s="376"/>
    </row>
    <row r="52" spans="1:26" ht="12" customHeight="1">
      <c r="A52" s="229"/>
      <c r="B52" s="251"/>
      <c r="C52" s="253"/>
      <c r="D52" s="250"/>
      <c r="E52" s="250"/>
      <c r="F52" s="250"/>
      <c r="G52" s="251"/>
      <c r="H52" s="251"/>
      <c r="I52" s="250"/>
      <c r="J52" s="229"/>
      <c r="K52" s="229"/>
      <c r="U52" s="373"/>
      <c r="V52" s="375"/>
      <c r="W52" s="375"/>
      <c r="X52" s="375"/>
      <c r="Y52" s="374"/>
      <c r="Z52" s="376"/>
    </row>
    <row r="53" spans="1:26" ht="18" customHeight="1">
      <c r="A53" s="229"/>
      <c r="F53" s="276" t="s">
        <v>438</v>
      </c>
      <c r="G53" s="276" t="s">
        <v>2</v>
      </c>
      <c r="H53" s="276" t="s">
        <v>3</v>
      </c>
      <c r="I53" s="276" t="s">
        <v>439</v>
      </c>
      <c r="J53" s="276" t="s">
        <v>482</v>
      </c>
      <c r="K53" s="277"/>
      <c r="U53" s="373"/>
      <c r="V53" s="375"/>
      <c r="W53" s="375"/>
      <c r="X53" s="375"/>
      <c r="Y53" s="374"/>
      <c r="Z53" s="376"/>
    </row>
    <row r="54" spans="1:26" s="282" customFormat="1" ht="18" customHeight="1">
      <c r="A54" s="278"/>
      <c r="B54" s="737" t="s">
        <v>437</v>
      </c>
      <c r="C54" s="738"/>
      <c r="D54" s="738"/>
      <c r="E54" s="738"/>
      <c r="F54" s="279">
        <f>'12 14 г'!I54</f>
        <v>9705.780000000004</v>
      </c>
      <c r="G54" s="280">
        <f>Q47</f>
        <v>0</v>
      </c>
      <c r="H54" s="280">
        <f>R47</f>
        <v>81.39</v>
      </c>
      <c r="I54" s="280">
        <f>G54+F54-H54</f>
        <v>9624.390000000005</v>
      </c>
      <c r="J54" s="280">
        <f>H54</f>
        <v>81.39</v>
      </c>
      <c r="K54" s="277"/>
      <c r="L54" s="281">
        <f>H54-J54</f>
        <v>0</v>
      </c>
      <c r="U54" s="373"/>
      <c r="V54" s="375"/>
      <c r="W54" s="375"/>
      <c r="X54" s="375"/>
      <c r="Y54" s="374"/>
      <c r="Z54" s="376"/>
    </row>
    <row r="55" spans="1:26" ht="18.75">
      <c r="A55" s="229"/>
      <c r="B55" s="739"/>
      <c r="C55" s="739"/>
      <c r="D55" s="274"/>
      <c r="E55" s="274"/>
      <c r="F55" s="250"/>
      <c r="K55" s="229"/>
      <c r="N55" s="351"/>
      <c r="U55" s="373"/>
      <c r="V55" s="375"/>
      <c r="W55" s="375"/>
      <c r="X55" s="375"/>
      <c r="Y55" s="374"/>
      <c r="Z55" s="376"/>
    </row>
    <row r="56" spans="1:26" ht="18.75">
      <c r="A56" s="250"/>
      <c r="B56" s="283"/>
      <c r="C56" s="284"/>
      <c r="D56" s="285"/>
      <c r="E56" s="285"/>
      <c r="F56" s="285"/>
      <c r="G56" s="286" t="s">
        <v>397</v>
      </c>
      <c r="H56" s="286" t="s">
        <v>407</v>
      </c>
      <c r="I56" s="250"/>
      <c r="J56" s="229"/>
      <c r="K56" s="229"/>
      <c r="N56" s="352"/>
      <c r="U56" s="373"/>
      <c r="V56" s="375"/>
      <c r="W56" s="375"/>
      <c r="X56" s="375"/>
      <c r="Y56" s="374"/>
      <c r="Z56" s="376"/>
    </row>
    <row r="57" spans="1:26" s="264" customFormat="1" ht="11.25" customHeight="1">
      <c r="A57" s="287"/>
      <c r="B57" s="288"/>
      <c r="C57" s="289"/>
      <c r="D57" s="290"/>
      <c r="E57" s="290"/>
      <c r="F57" s="290"/>
      <c r="G57" s="262" t="s">
        <v>53</v>
      </c>
      <c r="H57" s="262" t="s">
        <v>53</v>
      </c>
      <c r="I57" s="259"/>
      <c r="N57" s="353"/>
      <c r="U57" s="373"/>
      <c r="V57" s="375"/>
      <c r="W57" s="375"/>
      <c r="X57" s="375"/>
      <c r="Y57" s="374"/>
      <c r="Z57" s="376"/>
    </row>
    <row r="58" spans="1:26" ht="39.75" customHeight="1">
      <c r="A58" s="291" t="s">
        <v>408</v>
      </c>
      <c r="B58" s="740" t="s">
        <v>436</v>
      </c>
      <c r="C58" s="741"/>
      <c r="D58" s="741"/>
      <c r="E58" s="741"/>
      <c r="F58" s="741"/>
      <c r="G58" s="233"/>
      <c r="H58" s="292">
        <f>H59+H67</f>
        <v>51472.72200000001</v>
      </c>
      <c r="I58" s="250"/>
      <c r="J58" s="229"/>
      <c r="K58" s="229"/>
      <c r="N58" s="325"/>
      <c r="U58" s="379"/>
      <c r="V58" s="380"/>
      <c r="W58" s="380"/>
      <c r="X58" s="380"/>
      <c r="Y58" s="380"/>
      <c r="Z58" s="380"/>
    </row>
    <row r="59" spans="1:14" ht="18.75">
      <c r="A59" s="293" t="s">
        <v>410</v>
      </c>
      <c r="B59" s="742" t="s">
        <v>411</v>
      </c>
      <c r="C59" s="743"/>
      <c r="D59" s="743"/>
      <c r="E59" s="743"/>
      <c r="F59" s="744"/>
      <c r="G59" s="367">
        <f>G61+G62+G64+G66+G60</f>
        <v>9.47</v>
      </c>
      <c r="H59" s="367">
        <f>H61+H62+H64+H66+H60</f>
        <v>48973.172000000006</v>
      </c>
      <c r="I59" s="250"/>
      <c r="J59" s="229"/>
      <c r="K59" s="295"/>
      <c r="N59" s="325"/>
    </row>
    <row r="60" spans="1:14" ht="18.75">
      <c r="A60" s="365" t="s">
        <v>412</v>
      </c>
      <c r="B60" s="745" t="s">
        <v>413</v>
      </c>
      <c r="C60" s="743"/>
      <c r="D60" s="743"/>
      <c r="E60" s="743"/>
      <c r="F60" s="744"/>
      <c r="G60" s="297">
        <v>1.87</v>
      </c>
      <c r="H60" s="367">
        <f>ROUND(G60*C42,2)</f>
        <v>9670.52</v>
      </c>
      <c r="I60" s="250"/>
      <c r="J60" s="229"/>
      <c r="K60" s="295"/>
      <c r="N60" s="325"/>
    </row>
    <row r="61" spans="1:14" ht="45" customHeight="1">
      <c r="A61" s="365" t="s">
        <v>414</v>
      </c>
      <c r="B61" s="733" t="s">
        <v>415</v>
      </c>
      <c r="C61" s="732"/>
      <c r="D61" s="732"/>
      <c r="E61" s="732"/>
      <c r="F61" s="732"/>
      <c r="G61" s="366">
        <v>2.2</v>
      </c>
      <c r="H61" s="367">
        <f>ROUND(G61*C42,2)+0.01</f>
        <v>11377.09</v>
      </c>
      <c r="I61" s="250"/>
      <c r="J61" s="229"/>
      <c r="K61" s="295"/>
      <c r="N61" s="325"/>
    </row>
    <row r="62" spans="1:11" ht="18.75">
      <c r="A62" s="734" t="s">
        <v>416</v>
      </c>
      <c r="B62" s="735" t="s">
        <v>417</v>
      </c>
      <c r="C62" s="729"/>
      <c r="D62" s="729"/>
      <c r="E62" s="729"/>
      <c r="F62" s="729"/>
      <c r="G62" s="718">
        <v>1.58</v>
      </c>
      <c r="H62" s="736">
        <f>ROUND(G62*C42,2)</f>
        <v>8170.81</v>
      </c>
      <c r="I62" s="250"/>
      <c r="J62" s="229"/>
      <c r="K62" s="229"/>
    </row>
    <row r="63" spans="1:11" ht="18.75" customHeight="1">
      <c r="A63" s="734"/>
      <c r="B63" s="729"/>
      <c r="C63" s="729"/>
      <c r="D63" s="729"/>
      <c r="E63" s="729"/>
      <c r="F63" s="729"/>
      <c r="G63" s="718"/>
      <c r="H63" s="736"/>
      <c r="I63" s="250"/>
      <c r="J63" s="229"/>
      <c r="K63" s="229"/>
    </row>
    <row r="64" spans="1:11" ht="21" customHeight="1">
      <c r="A64" s="734" t="s">
        <v>418</v>
      </c>
      <c r="B64" s="735" t="s">
        <v>419</v>
      </c>
      <c r="C64" s="729"/>
      <c r="D64" s="729"/>
      <c r="E64" s="729"/>
      <c r="F64" s="729"/>
      <c r="G64" s="718">
        <v>1.28</v>
      </c>
      <c r="H64" s="736">
        <f>G64*C42</f>
        <v>6619.392</v>
      </c>
      <c r="I64" s="250"/>
      <c r="J64" s="229"/>
      <c r="K64" s="229"/>
    </row>
    <row r="65" spans="1:11" ht="18.75">
      <c r="A65" s="734"/>
      <c r="B65" s="729"/>
      <c r="C65" s="729"/>
      <c r="D65" s="729"/>
      <c r="E65" s="729"/>
      <c r="F65" s="729"/>
      <c r="G65" s="718"/>
      <c r="H65" s="736"/>
      <c r="I65" s="250"/>
      <c r="J65" s="229"/>
      <c r="K65" s="229"/>
    </row>
    <row r="66" spans="1:11" ht="18.75">
      <c r="A66" s="365" t="s">
        <v>420</v>
      </c>
      <c r="B66" s="729" t="s">
        <v>421</v>
      </c>
      <c r="C66" s="729"/>
      <c r="D66" s="729"/>
      <c r="E66" s="729"/>
      <c r="F66" s="729"/>
      <c r="G66" s="286">
        <v>2.54</v>
      </c>
      <c r="H66" s="300">
        <f>ROUND(G66*C42,2)</f>
        <v>13135.36</v>
      </c>
      <c r="I66" s="250"/>
      <c r="J66" s="229"/>
      <c r="K66" s="229"/>
    </row>
    <row r="67" spans="1:11" ht="18.75">
      <c r="A67" s="292" t="s">
        <v>422</v>
      </c>
      <c r="B67" s="730" t="s">
        <v>423</v>
      </c>
      <c r="C67" s="716"/>
      <c r="D67" s="716"/>
      <c r="E67" s="716"/>
      <c r="F67" s="716"/>
      <c r="G67" s="292"/>
      <c r="H67" s="292">
        <f>H68+H69+H70+H71+H72+H73+H74</f>
        <v>2499.55</v>
      </c>
      <c r="I67" s="250"/>
      <c r="J67" s="229"/>
      <c r="K67" s="229"/>
    </row>
    <row r="68" spans="1:11" ht="18.75">
      <c r="A68" s="301"/>
      <c r="B68" s="731" t="s">
        <v>424</v>
      </c>
      <c r="C68" s="732"/>
      <c r="D68" s="732"/>
      <c r="E68" s="732"/>
      <c r="F68" s="732"/>
      <c r="G68" s="302"/>
      <c r="H68" s="302"/>
      <c r="I68" s="250"/>
      <c r="J68" s="229"/>
      <c r="K68" s="229"/>
    </row>
    <row r="69" spans="1:11" ht="43.5" customHeight="1">
      <c r="A69" s="301"/>
      <c r="B69" s="731" t="s">
        <v>497</v>
      </c>
      <c r="C69" s="732"/>
      <c r="D69" s="732"/>
      <c r="E69" s="732"/>
      <c r="F69" s="732"/>
      <c r="G69" s="300"/>
      <c r="H69" s="300"/>
      <c r="I69" s="250"/>
      <c r="J69" s="229"/>
      <c r="K69" s="229"/>
    </row>
    <row r="70" spans="1:11" ht="18.75" customHeight="1">
      <c r="A70" s="301"/>
      <c r="B70" s="721" t="s">
        <v>519</v>
      </c>
      <c r="C70" s="722"/>
      <c r="D70" s="722"/>
      <c r="E70" s="722"/>
      <c r="F70" s="723"/>
      <c r="G70" s="286" t="s">
        <v>520</v>
      </c>
      <c r="H70" s="303">
        <v>2499.55</v>
      </c>
      <c r="I70" s="250"/>
      <c r="J70" s="229"/>
      <c r="K70" s="229"/>
    </row>
    <row r="71" spans="1:11" ht="18.75" customHeight="1">
      <c r="A71" s="301"/>
      <c r="B71" s="721" t="s">
        <v>435</v>
      </c>
      <c r="C71" s="722"/>
      <c r="D71" s="722"/>
      <c r="E71" s="722"/>
      <c r="F71" s="723"/>
      <c r="G71" s="286"/>
      <c r="H71" s="303"/>
      <c r="I71" s="304"/>
      <c r="J71" s="229"/>
      <c r="K71" s="229"/>
    </row>
    <row r="72" spans="1:11" ht="18.75" customHeight="1">
      <c r="A72" s="301"/>
      <c r="B72" s="721" t="s">
        <v>435</v>
      </c>
      <c r="C72" s="722"/>
      <c r="D72" s="722"/>
      <c r="E72" s="722"/>
      <c r="F72" s="723"/>
      <c r="G72" s="286"/>
      <c r="H72" s="303"/>
      <c r="I72" s="250"/>
      <c r="J72" s="229"/>
      <c r="K72" s="229"/>
    </row>
    <row r="73" spans="1:11" ht="18.75" customHeight="1">
      <c r="A73" s="301"/>
      <c r="B73" s="721" t="s">
        <v>435</v>
      </c>
      <c r="C73" s="722"/>
      <c r="D73" s="722"/>
      <c r="E73" s="722"/>
      <c r="F73" s="723"/>
      <c r="G73" s="286"/>
      <c r="H73" s="303"/>
      <c r="I73" s="250"/>
      <c r="J73" s="229"/>
      <c r="K73" s="229"/>
    </row>
    <row r="74" spans="1:16" ht="18.75" customHeight="1">
      <c r="A74" s="301"/>
      <c r="B74" s="721" t="s">
        <v>435</v>
      </c>
      <c r="C74" s="722"/>
      <c r="D74" s="722"/>
      <c r="E74" s="722"/>
      <c r="F74" s="723"/>
      <c r="G74" s="286"/>
      <c r="H74" s="303"/>
      <c r="I74" s="250"/>
      <c r="J74" s="229"/>
      <c r="K74" s="229"/>
      <c r="P74" s="241"/>
    </row>
    <row r="75" spans="1:13" ht="23.25">
      <c r="A75" s="301"/>
      <c r="B75" s="305"/>
      <c r="C75" s="306"/>
      <c r="D75" s="306"/>
      <c r="E75" s="306"/>
      <c r="F75" s="306"/>
      <c r="G75" s="307"/>
      <c r="H75" s="250"/>
      <c r="I75" s="250"/>
      <c r="J75" s="229"/>
      <c r="K75" s="229"/>
      <c r="L75" s="308"/>
      <c r="M75" s="309"/>
    </row>
    <row r="76" spans="1:11" ht="18.75">
      <c r="A76" s="310" t="s">
        <v>494</v>
      </c>
      <c r="C76" s="306"/>
      <c r="D76" s="306"/>
      <c r="E76" s="306"/>
      <c r="F76" s="306"/>
      <c r="G76" s="307"/>
      <c r="H76" s="250"/>
      <c r="I76" s="250"/>
      <c r="J76" s="229"/>
      <c r="K76" s="229"/>
    </row>
    <row r="77" spans="1:11" ht="18.75">
      <c r="A77" s="301"/>
      <c r="C77" s="306"/>
      <c r="D77" s="306"/>
      <c r="E77" s="306"/>
      <c r="F77" s="306"/>
      <c r="G77" s="307"/>
      <c r="H77" s="250"/>
      <c r="I77" s="250"/>
      <c r="J77" s="229"/>
      <c r="K77" s="250"/>
    </row>
    <row r="78" spans="1:11" ht="18.75">
      <c r="A78" s="301"/>
      <c r="B78" s="305"/>
      <c r="C78" s="306"/>
      <c r="D78" s="306"/>
      <c r="E78" s="306"/>
      <c r="F78" s="306"/>
      <c r="G78" s="724" t="s">
        <v>65</v>
      </c>
      <c r="H78" s="725"/>
      <c r="I78" s="726" t="s">
        <v>406</v>
      </c>
      <c r="J78" s="725"/>
      <c r="K78" s="229"/>
    </row>
    <row r="79" spans="1:26" s="264" customFormat="1" ht="12.75">
      <c r="A79" s="311"/>
      <c r="B79" s="312"/>
      <c r="C79" s="313"/>
      <c r="D79" s="313"/>
      <c r="E79" s="313"/>
      <c r="F79" s="313"/>
      <c r="G79" s="727" t="s">
        <v>53</v>
      </c>
      <c r="H79" s="728"/>
      <c r="I79" s="727" t="s">
        <v>53</v>
      </c>
      <c r="J79" s="728"/>
      <c r="V79" s="314"/>
      <c r="W79" s="314"/>
      <c r="X79" s="314"/>
      <c r="Y79" s="314"/>
      <c r="Z79" s="314"/>
    </row>
    <row r="80" spans="1:26" s="241" customFormat="1" ht="18.75">
      <c r="A80" s="301"/>
      <c r="B80" s="715" t="s">
        <v>506</v>
      </c>
      <c r="C80" s="716"/>
      <c r="D80" s="716"/>
      <c r="E80" s="716"/>
      <c r="F80" s="717"/>
      <c r="G80" s="718">
        <f>'12 14 г'!G81:H81</f>
        <v>-8136.640000000085</v>
      </c>
      <c r="H80" s="719"/>
      <c r="I80" s="718">
        <f>'12 14 г'!I81:J81</f>
        <v>0</v>
      </c>
      <c r="J80" s="719"/>
      <c r="K80" s="238"/>
      <c r="L80" s="315" t="s">
        <v>430</v>
      </c>
      <c r="M80" s="315" t="s">
        <v>403</v>
      </c>
      <c r="V80" s="315"/>
      <c r="W80" s="315"/>
      <c r="X80" s="315"/>
      <c r="Y80" s="315"/>
      <c r="Z80" s="315"/>
    </row>
    <row r="81" spans="1:13" ht="18.75">
      <c r="A81" s="251"/>
      <c r="B81" s="715" t="s">
        <v>507</v>
      </c>
      <c r="C81" s="716"/>
      <c r="D81" s="716"/>
      <c r="E81" s="716"/>
      <c r="F81" s="717"/>
      <c r="G81" s="718">
        <f>G80+I47-H58+J54</f>
        <v>-1184.5220000000838</v>
      </c>
      <c r="H81" s="719"/>
      <c r="I81" s="720">
        <f>I80+H54-J54</f>
        <v>0</v>
      </c>
      <c r="J81" s="719"/>
      <c r="K81" s="229"/>
      <c r="L81" s="316">
        <f>G81</f>
        <v>-1184.5220000000838</v>
      </c>
      <c r="M81" s="316">
        <f>I81</f>
        <v>0</v>
      </c>
    </row>
    <row r="82" spans="1:11" ht="18.75">
      <c r="A82" s="250"/>
      <c r="B82" s="250"/>
      <c r="C82" s="250"/>
      <c r="D82" s="250"/>
      <c r="E82" s="250"/>
      <c r="F82" s="250"/>
      <c r="G82" s="317"/>
      <c r="H82" s="317"/>
      <c r="I82" s="250"/>
      <c r="J82" s="229"/>
      <c r="K82" s="229"/>
    </row>
    <row r="83" spans="1:16" ht="18.75">
      <c r="A83" s="250"/>
      <c r="B83" s="229"/>
      <c r="C83" s="229"/>
      <c r="D83" s="229"/>
      <c r="E83" s="229"/>
      <c r="F83" s="229"/>
      <c r="G83" s="318"/>
      <c r="H83" s="319"/>
      <c r="I83" s="250"/>
      <c r="J83" s="229"/>
      <c r="K83" s="229"/>
      <c r="L83" s="241"/>
      <c r="M83" s="241"/>
      <c r="N83" s="241"/>
      <c r="O83" s="241"/>
      <c r="P83" s="241"/>
    </row>
    <row r="84" spans="1:16" ht="18.75">
      <c r="A84" s="250"/>
      <c r="B84" s="312"/>
      <c r="C84" s="313"/>
      <c r="D84" s="313"/>
      <c r="E84" s="313"/>
      <c r="F84" s="313"/>
      <c r="G84" s="759" t="s">
        <v>502</v>
      </c>
      <c r="H84" s="760"/>
      <c r="I84" s="759" t="s">
        <v>503</v>
      </c>
      <c r="J84" s="760"/>
      <c r="K84" s="229"/>
      <c r="L84" s="329" t="s">
        <v>504</v>
      </c>
      <c r="M84" s="330"/>
      <c r="N84" s="330"/>
      <c r="O84" s="330"/>
      <c r="P84" s="330"/>
    </row>
    <row r="85" spans="1:16" ht="18.75" customHeight="1">
      <c r="A85" s="250"/>
      <c r="C85" s="756" t="s">
        <v>505</v>
      </c>
      <c r="D85" s="757"/>
      <c r="E85" s="757"/>
      <c r="F85" s="758"/>
      <c r="G85" s="718">
        <f>M47</f>
        <v>146962.48</v>
      </c>
      <c r="H85" s="719"/>
      <c r="I85" s="718">
        <f>N47</f>
        <v>161587.52000000002</v>
      </c>
      <c r="J85" s="719"/>
      <c r="K85" s="229"/>
      <c r="L85" s="320">
        <f>G85-I85+H47-I47</f>
        <v>-0.02000000001862645</v>
      </c>
      <c r="M85" s="321"/>
      <c r="N85" s="320"/>
      <c r="O85" s="320"/>
      <c r="P85" s="322"/>
    </row>
    <row r="86" spans="1:16" ht="18.75">
      <c r="A86" s="250"/>
      <c r="B86" s="229"/>
      <c r="C86" s="229"/>
      <c r="D86" s="229"/>
      <c r="E86" s="229"/>
      <c r="F86" s="229"/>
      <c r="G86" s="229"/>
      <c r="H86" s="250"/>
      <c r="I86" s="250"/>
      <c r="J86" s="229"/>
      <c r="K86" s="229"/>
      <c r="L86" s="323"/>
      <c r="M86" s="324"/>
      <c r="N86" s="324"/>
      <c r="O86" s="324"/>
      <c r="P86" s="324"/>
    </row>
    <row r="87" spans="1:16" ht="15.75" customHeight="1">
      <c r="A87" s="250"/>
      <c r="B87" s="229"/>
      <c r="C87" s="229"/>
      <c r="D87" s="229"/>
      <c r="E87" s="229"/>
      <c r="F87" s="229"/>
      <c r="G87" s="229"/>
      <c r="H87" s="250"/>
      <c r="I87" s="250"/>
      <c r="J87" s="229"/>
      <c r="K87" s="229"/>
      <c r="L87" s="323"/>
      <c r="M87" s="324"/>
      <c r="N87" s="324"/>
      <c r="O87" s="324"/>
      <c r="P87" s="324"/>
    </row>
    <row r="88" spans="1:16" ht="1.5" customHeight="1" hidden="1">
      <c r="A88" s="250"/>
      <c r="B88" s="229"/>
      <c r="C88" s="229"/>
      <c r="D88" s="229"/>
      <c r="E88" s="229"/>
      <c r="F88" s="229"/>
      <c r="G88" s="229"/>
      <c r="H88" s="250"/>
      <c r="I88" s="250"/>
      <c r="J88" s="229"/>
      <c r="K88" s="229"/>
      <c r="L88" s="323"/>
      <c r="M88" s="324"/>
      <c r="N88" s="324"/>
      <c r="O88" s="324"/>
      <c r="P88" s="324"/>
    </row>
    <row r="89" spans="1:16" ht="18.75" hidden="1">
      <c r="A89" s="250"/>
      <c r="B89" s="229"/>
      <c r="C89" s="229"/>
      <c r="D89" s="229"/>
      <c r="E89" s="229"/>
      <c r="F89" s="229"/>
      <c r="G89" s="229"/>
      <c r="H89" s="250"/>
      <c r="I89" s="250"/>
      <c r="J89" s="229"/>
      <c r="K89" s="229"/>
      <c r="L89" s="323"/>
      <c r="M89" s="324"/>
      <c r="N89" s="324"/>
      <c r="O89" s="324"/>
      <c r="P89" s="324"/>
    </row>
    <row r="90" spans="1:16" ht="18.75" hidden="1">
      <c r="A90" s="250"/>
      <c r="B90" s="229"/>
      <c r="C90" s="229"/>
      <c r="D90" s="229"/>
      <c r="E90" s="229"/>
      <c r="F90" s="229"/>
      <c r="G90" s="229"/>
      <c r="H90" s="250"/>
      <c r="I90" s="250"/>
      <c r="J90" s="229"/>
      <c r="K90" s="229"/>
      <c r="L90" s="323"/>
      <c r="M90" s="324"/>
      <c r="N90" s="324"/>
      <c r="O90" s="324"/>
      <c r="P90" s="324"/>
    </row>
    <row r="91" spans="1:16" ht="18.75" hidden="1">
      <c r="A91" s="229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323"/>
      <c r="M91" s="324"/>
      <c r="N91" s="324"/>
      <c r="O91" s="324"/>
      <c r="P91" s="324"/>
    </row>
    <row r="92" spans="1:16" ht="18.75" hidden="1">
      <c r="A92" s="229"/>
      <c r="B92" s="229"/>
      <c r="C92" s="301"/>
      <c r="D92" s="229"/>
      <c r="E92" s="229"/>
      <c r="F92" s="229"/>
      <c r="G92" s="229"/>
      <c r="H92" s="229"/>
      <c r="I92" s="229"/>
      <c r="J92" s="229"/>
      <c r="K92" s="229"/>
      <c r="L92" s="323"/>
      <c r="M92" s="325"/>
      <c r="N92" s="241"/>
      <c r="O92" s="241"/>
      <c r="P92" s="325"/>
    </row>
    <row r="93" spans="1:16" ht="18.75" hidden="1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41"/>
      <c r="M93" s="241"/>
      <c r="N93" s="241"/>
      <c r="O93" s="241"/>
      <c r="P93" s="241"/>
    </row>
    <row r="94" spans="1:16" ht="7.5" customHeight="1" hidden="1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41"/>
      <c r="M94" s="241"/>
      <c r="N94" s="241"/>
      <c r="O94" s="241"/>
      <c r="P94" s="241"/>
    </row>
    <row r="95" spans="1:26" s="338" customFormat="1" ht="15.75">
      <c r="A95" s="338" t="s">
        <v>468</v>
      </c>
      <c r="I95" s="338" t="s">
        <v>73</v>
      </c>
      <c r="L95" s="339"/>
      <c r="M95" s="339"/>
      <c r="N95" s="339"/>
      <c r="O95" s="339"/>
      <c r="P95" s="339"/>
      <c r="V95" s="340"/>
      <c r="W95" s="340"/>
      <c r="X95" s="340"/>
      <c r="Y95" s="340"/>
      <c r="Z95" s="340"/>
    </row>
    <row r="96" spans="1:26" s="338" customFormat="1" ht="15.75">
      <c r="A96" s="338" t="s">
        <v>469</v>
      </c>
      <c r="I96" s="338" t="s">
        <v>74</v>
      </c>
      <c r="V96" s="340"/>
      <c r="W96" s="340"/>
      <c r="X96" s="340"/>
      <c r="Y96" s="340"/>
      <c r="Z96" s="340"/>
    </row>
    <row r="168" ht="15">
      <c r="H168" s="230" t="s">
        <v>433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5">
    <mergeCell ref="G84:H84"/>
    <mergeCell ref="I84:J84"/>
    <mergeCell ref="C85:F85"/>
    <mergeCell ref="G85:H85"/>
    <mergeCell ref="I85:J85"/>
    <mergeCell ref="B80:F80"/>
    <mergeCell ref="G80:H80"/>
    <mergeCell ref="I80:J80"/>
    <mergeCell ref="B81:F81"/>
    <mergeCell ref="G81:H81"/>
    <mergeCell ref="I81:J81"/>
    <mergeCell ref="B72:F72"/>
    <mergeCell ref="B73:F73"/>
    <mergeCell ref="B74:F74"/>
    <mergeCell ref="G78:H78"/>
    <mergeCell ref="I78:J78"/>
    <mergeCell ref="G79:H79"/>
    <mergeCell ref="I79:J79"/>
    <mergeCell ref="B66:F66"/>
    <mergeCell ref="B67:F67"/>
    <mergeCell ref="B68:F68"/>
    <mergeCell ref="B69:F69"/>
    <mergeCell ref="B70:F70"/>
    <mergeCell ref="B71:F71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50:F50"/>
    <mergeCell ref="B54:E54"/>
    <mergeCell ref="B55:C55"/>
    <mergeCell ref="B58:F58"/>
    <mergeCell ref="B59:F59"/>
    <mergeCell ref="B60:F60"/>
    <mergeCell ref="C14:D15"/>
    <mergeCell ref="A35:K36"/>
    <mergeCell ref="V44:Z44"/>
    <mergeCell ref="B47:F47"/>
    <mergeCell ref="B48:F48"/>
    <mergeCell ref="B49:F49"/>
  </mergeCells>
  <conditionalFormatting sqref="M47">
    <cfRule type="cellIs" priority="16" dxfId="115" operator="equal" stopIfTrue="1">
      <formula>0</formula>
    </cfRule>
  </conditionalFormatting>
  <conditionalFormatting sqref="M47">
    <cfRule type="cellIs" priority="15" dxfId="116" operator="equal" stopIfTrue="1">
      <formula>0</formula>
    </cfRule>
  </conditionalFormatting>
  <conditionalFormatting sqref="M47:N47">
    <cfRule type="cellIs" priority="14" dxfId="117" operator="equal" stopIfTrue="1">
      <formula>0</formula>
    </cfRule>
  </conditionalFormatting>
  <conditionalFormatting sqref="N47">
    <cfRule type="cellIs" priority="11" dxfId="118" operator="equal" stopIfTrue="1">
      <formula>0</formula>
    </cfRule>
    <cfRule type="cellIs" priority="12" dxfId="115" operator="equal" stopIfTrue="1">
      <formula>326166</formula>
    </cfRule>
    <cfRule type="cellIs" priority="13" dxfId="29" operator="equal" stopIfTrue="1">
      <formula>0</formula>
    </cfRule>
  </conditionalFormatting>
  <conditionalFormatting sqref="M47:N47">
    <cfRule type="cellIs" priority="9" dxfId="119" operator="equal" stopIfTrue="1">
      <formula>0</formula>
    </cfRule>
    <cfRule type="cellIs" priority="10" dxfId="32" operator="equal" stopIfTrue="1">
      <formula>0</formula>
    </cfRule>
  </conditionalFormatting>
  <conditionalFormatting sqref="M47:N47">
    <cfRule type="cellIs" priority="6" dxfId="31" operator="equal" stopIfTrue="1">
      <formula>0</formula>
    </cfRule>
    <cfRule type="cellIs" priority="7" dxfId="30" operator="equal" stopIfTrue="1">
      <formula>0</formula>
    </cfRule>
    <cfRule type="cellIs" priority="8" dxfId="29" operator="equal" stopIfTrue="1">
      <formula>0</formula>
    </cfRule>
  </conditionalFormatting>
  <conditionalFormatting sqref="M47:P47 R47">
    <cfRule type="cellIs" priority="5" dxfId="120" operator="greaterThan" stopIfTrue="1">
      <formula>0</formula>
    </cfRule>
  </conditionalFormatting>
  <conditionalFormatting sqref="O47:P47 R47">
    <cfRule type="cellIs" priority="4" dxfId="43" operator="greaterThan" stopIfTrue="1">
      <formula>0</formula>
    </cfRule>
  </conditionalFormatting>
  <conditionalFormatting sqref="M47:N47">
    <cfRule type="cellIs" priority="3" dxfId="27" operator="greaterThan" stopIfTrue="1">
      <formula>0</formula>
    </cfRule>
  </conditionalFormatting>
  <conditionalFormatting sqref="O47:P47">
    <cfRule type="cellIs" priority="2" dxfId="41" operator="greaterThan" stopIfTrue="1">
      <formula>0</formula>
    </cfRule>
  </conditionalFormatting>
  <conditionalFormatting sqref="R47">
    <cfRule type="cellIs" priority="1" dxfId="120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C000"/>
  </sheetPr>
  <dimension ref="A1:Z168"/>
  <sheetViews>
    <sheetView view="pageBreakPreview" zoomScale="80" zoomScaleSheetLayoutView="80" zoomScalePageLayoutView="0" workbookViewId="0" topLeftCell="A45">
      <selection activeCell="C41" sqref="C41"/>
    </sheetView>
  </sheetViews>
  <sheetFormatPr defaultColWidth="9.140625" defaultRowHeight="15" outlineLevelCol="1"/>
  <cols>
    <col min="1" max="1" width="9.8515625" style="264" bestFit="1" customWidth="1"/>
    <col min="2" max="2" width="12.140625" style="230" customWidth="1"/>
    <col min="3" max="4" width="10.57421875" style="230" customWidth="1"/>
    <col min="5" max="5" width="5.57421875" style="230" customWidth="1"/>
    <col min="6" max="7" width="12.140625" style="230" customWidth="1"/>
    <col min="8" max="8" width="13.140625" style="230" customWidth="1"/>
    <col min="9" max="9" width="13.421875" style="230" customWidth="1"/>
    <col min="10" max="10" width="14.00390625" style="230" customWidth="1"/>
    <col min="11" max="11" width="19.00390625" style="230" customWidth="1"/>
    <col min="12" max="12" width="13.421875" style="230" hidden="1" customWidth="1" outlineLevel="1"/>
    <col min="13" max="13" width="19.00390625" style="230" hidden="1" customWidth="1" outlineLevel="1"/>
    <col min="14" max="15" width="7.421875" style="230" hidden="1" customWidth="1" outlineLevel="1"/>
    <col min="16" max="16" width="9.28125" style="230" hidden="1" customWidth="1" outlineLevel="1"/>
    <col min="17" max="17" width="5.00390625" style="230" hidden="1" customWidth="1" outlineLevel="1"/>
    <col min="18" max="19" width="9.140625" style="230" hidden="1" customWidth="1" outlineLevel="1"/>
    <col min="20" max="20" width="9.140625" style="230" customWidth="1" collapsed="1"/>
    <col min="21" max="21" width="6.7109375" style="230" bestFit="1" customWidth="1"/>
    <col min="22" max="22" width="12.7109375" style="231" bestFit="1" customWidth="1"/>
    <col min="23" max="26" width="13.00390625" style="231" bestFit="1" customWidth="1"/>
    <col min="27" max="16384" width="9.140625" style="230" customWidth="1"/>
  </cols>
  <sheetData>
    <row r="1" spans="1:11" ht="12.75" customHeight="1" hidden="1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8.75" hidden="1">
      <c r="A2" s="229"/>
      <c r="B2" s="232" t="s">
        <v>383</v>
      </c>
      <c r="C2" s="232"/>
      <c r="D2" s="232" t="s">
        <v>384</v>
      </c>
      <c r="E2" s="232"/>
      <c r="F2" s="232" t="s">
        <v>0</v>
      </c>
      <c r="G2" s="232"/>
      <c r="H2" s="232"/>
      <c r="I2" s="229"/>
      <c r="J2" s="229"/>
      <c r="K2" s="229"/>
    </row>
    <row r="3" spans="1:11" ht="18.75" hidden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.5" customHeight="1" hidden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8.75" hidden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1" ht="18.75" hidden="1">
      <c r="A6" s="229"/>
      <c r="B6" s="233"/>
      <c r="C6" s="234" t="s">
        <v>1</v>
      </c>
      <c r="D6" s="234" t="s">
        <v>2</v>
      </c>
      <c r="E6" s="234"/>
      <c r="F6" s="234" t="s">
        <v>3</v>
      </c>
      <c r="G6" s="234" t="s">
        <v>4</v>
      </c>
      <c r="H6" s="234" t="s">
        <v>5</v>
      </c>
      <c r="I6" s="234" t="s">
        <v>6</v>
      </c>
      <c r="J6" s="234"/>
      <c r="K6" s="235"/>
    </row>
    <row r="7" spans="1:11" ht="18.75" hidden="1">
      <c r="A7" s="229"/>
      <c r="B7" s="233"/>
      <c r="C7" s="234" t="s">
        <v>7</v>
      </c>
      <c r="D7" s="234"/>
      <c r="E7" s="234"/>
      <c r="F7" s="234"/>
      <c r="G7" s="234" t="s">
        <v>8</v>
      </c>
      <c r="H7" s="234" t="s">
        <v>9</v>
      </c>
      <c r="I7" s="234" t="s">
        <v>10</v>
      </c>
      <c r="J7" s="234"/>
      <c r="K7" s="235"/>
    </row>
    <row r="8" spans="1:11" ht="18.75" hidden="1">
      <c r="A8" s="229"/>
      <c r="B8" s="233" t="s">
        <v>266</v>
      </c>
      <c r="C8" s="236">
        <v>48.28</v>
      </c>
      <c r="D8" s="236">
        <v>0</v>
      </c>
      <c r="E8" s="236"/>
      <c r="F8" s="237"/>
      <c r="G8" s="233"/>
      <c r="H8" s="236">
        <v>0</v>
      </c>
      <c r="I8" s="237">
        <v>48.28</v>
      </c>
      <c r="J8" s="233"/>
      <c r="K8" s="238"/>
    </row>
    <row r="9" spans="1:11" ht="18.75" hidden="1">
      <c r="A9" s="229"/>
      <c r="B9" s="233" t="s">
        <v>12</v>
      </c>
      <c r="C9" s="236">
        <v>4790.06</v>
      </c>
      <c r="D9" s="236">
        <v>3707.55</v>
      </c>
      <c r="E9" s="236"/>
      <c r="F9" s="237">
        <v>2795.32</v>
      </c>
      <c r="G9" s="233"/>
      <c r="H9" s="236">
        <v>2795.32</v>
      </c>
      <c r="I9" s="237">
        <v>5702.29</v>
      </c>
      <c r="J9" s="233"/>
      <c r="K9" s="238"/>
    </row>
    <row r="10" spans="1:11" ht="18.75" hidden="1">
      <c r="A10" s="229"/>
      <c r="B10" s="233" t="s">
        <v>13</v>
      </c>
      <c r="C10" s="233"/>
      <c r="D10" s="236">
        <f>SUM(D8:D9)</f>
        <v>3707.55</v>
      </c>
      <c r="E10" s="236"/>
      <c r="F10" s="233"/>
      <c r="G10" s="233"/>
      <c r="H10" s="236">
        <f>SUM(H8:H9)</f>
        <v>2795.32</v>
      </c>
      <c r="I10" s="233"/>
      <c r="J10" s="233"/>
      <c r="K10" s="238"/>
    </row>
    <row r="11" spans="1:11" ht="18.75" hidden="1">
      <c r="A11" s="229"/>
      <c r="B11" s="229" t="s">
        <v>385</v>
      </c>
      <c r="C11" s="229"/>
      <c r="D11" s="229"/>
      <c r="E11" s="229"/>
      <c r="F11" s="229"/>
      <c r="G11" s="229"/>
      <c r="H11" s="229"/>
      <c r="I11" s="229"/>
      <c r="J11" s="229"/>
      <c r="K11" s="229"/>
    </row>
    <row r="12" spans="1:11" ht="7.5" customHeight="1" hidden="1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</row>
    <row r="13" spans="1:11" ht="8.25" customHeight="1" hidden="1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</row>
    <row r="14" spans="1:17" ht="18.75" hidden="1">
      <c r="A14" s="229"/>
      <c r="B14" s="239" t="s">
        <v>386</v>
      </c>
      <c r="C14" s="746" t="s">
        <v>15</v>
      </c>
      <c r="D14" s="747"/>
      <c r="E14" s="384"/>
      <c r="F14" s="234"/>
      <c r="G14" s="234"/>
      <c r="H14" s="234"/>
      <c r="I14" s="234" t="s">
        <v>21</v>
      </c>
      <c r="J14" s="238"/>
      <c r="K14" s="238"/>
      <c r="L14" s="241"/>
      <c r="M14" s="241"/>
      <c r="N14" s="241"/>
      <c r="O14" s="241"/>
      <c r="P14" s="241"/>
      <c r="Q14" s="241"/>
    </row>
    <row r="15" spans="1:17" ht="14.25" customHeight="1" hidden="1">
      <c r="A15" s="229"/>
      <c r="B15" s="242"/>
      <c r="C15" s="748"/>
      <c r="D15" s="749"/>
      <c r="E15" s="385"/>
      <c r="F15" s="234"/>
      <c r="G15" s="234"/>
      <c r="H15" s="234" t="s">
        <v>311</v>
      </c>
      <c r="I15" s="234"/>
      <c r="J15" s="238"/>
      <c r="K15" s="238"/>
      <c r="L15" s="241"/>
      <c r="M15" s="241"/>
      <c r="N15" s="241"/>
      <c r="O15" s="241"/>
      <c r="P15" s="241"/>
      <c r="Q15" s="241"/>
    </row>
    <row r="16" spans="1:17" ht="3.75" customHeight="1" hidden="1">
      <c r="A16" s="229"/>
      <c r="B16" s="244"/>
      <c r="C16" s="233"/>
      <c r="D16" s="233"/>
      <c r="E16" s="233"/>
      <c r="F16" s="233"/>
      <c r="G16" s="233"/>
      <c r="H16" s="233"/>
      <c r="I16" s="233"/>
      <c r="J16" s="238"/>
      <c r="K16" s="238"/>
      <c r="L16" s="241"/>
      <c r="M16" s="241"/>
      <c r="N16" s="241"/>
      <c r="O16" s="241"/>
      <c r="P16" s="241"/>
      <c r="Q16" s="241"/>
    </row>
    <row r="17" spans="1:17" ht="13.5" customHeight="1" hidden="1">
      <c r="A17" s="229"/>
      <c r="B17" s="233"/>
      <c r="C17" s="233"/>
      <c r="D17" s="233"/>
      <c r="E17" s="233"/>
      <c r="F17" s="233"/>
      <c r="G17" s="233"/>
      <c r="H17" s="233"/>
      <c r="I17" s="233"/>
      <c r="J17" s="238"/>
      <c r="K17" s="238"/>
      <c r="L17" s="241"/>
      <c r="M17" s="241"/>
      <c r="N17" s="241"/>
      <c r="O17" s="241"/>
      <c r="P17" s="241"/>
      <c r="Q17" s="241"/>
    </row>
    <row r="18" spans="1:17" ht="0.75" customHeight="1" hidden="1">
      <c r="A18" s="229"/>
      <c r="B18" s="233"/>
      <c r="C18" s="233"/>
      <c r="D18" s="233"/>
      <c r="E18" s="233"/>
      <c r="F18" s="233"/>
      <c r="G18" s="233"/>
      <c r="H18" s="233"/>
      <c r="I18" s="233"/>
      <c r="J18" s="238"/>
      <c r="K18" s="238"/>
      <c r="L18" s="241"/>
      <c r="M18" s="241"/>
      <c r="N18" s="241"/>
      <c r="O18" s="241"/>
      <c r="P18" s="241"/>
      <c r="Q18" s="241"/>
    </row>
    <row r="19" spans="1:17" ht="14.25" customHeight="1" hidden="1" thickBot="1">
      <c r="A19" s="229"/>
      <c r="B19" s="233"/>
      <c r="C19" s="233"/>
      <c r="D19" s="233"/>
      <c r="E19" s="233"/>
      <c r="F19" s="233"/>
      <c r="G19" s="233"/>
      <c r="H19" s="233"/>
      <c r="I19" s="233"/>
      <c r="J19" s="238"/>
      <c r="K19" s="238"/>
      <c r="L19" s="241"/>
      <c r="M19" s="241"/>
      <c r="N19" s="241"/>
      <c r="O19" s="241"/>
      <c r="P19" s="241"/>
      <c r="Q19" s="241"/>
    </row>
    <row r="20" spans="1:17" ht="0.75" customHeight="1" hidden="1">
      <c r="A20" s="229"/>
      <c r="B20" s="233"/>
      <c r="C20" s="233"/>
      <c r="D20" s="233"/>
      <c r="E20" s="233"/>
      <c r="F20" s="233"/>
      <c r="G20" s="233"/>
      <c r="H20" s="233"/>
      <c r="I20" s="233"/>
      <c r="J20" s="238"/>
      <c r="K20" s="238"/>
      <c r="L20" s="241"/>
      <c r="M20" s="241"/>
      <c r="N20" s="241"/>
      <c r="O20" s="241"/>
      <c r="P20" s="241"/>
      <c r="Q20" s="241"/>
    </row>
    <row r="21" spans="1:17" ht="19.5" hidden="1" thickBot="1">
      <c r="A21" s="229"/>
      <c r="B21" s="233"/>
      <c r="C21" s="233"/>
      <c r="D21" s="233"/>
      <c r="E21" s="233"/>
      <c r="F21" s="233"/>
      <c r="G21" s="245" t="s">
        <v>387</v>
      </c>
      <c r="H21" s="246" t="s">
        <v>310</v>
      </c>
      <c r="I21" s="233"/>
      <c r="J21" s="238"/>
      <c r="K21" s="238"/>
      <c r="L21" s="241"/>
      <c r="M21" s="241"/>
      <c r="N21" s="241"/>
      <c r="O21" s="241"/>
      <c r="P21" s="241"/>
      <c r="Q21" s="241"/>
    </row>
    <row r="22" spans="1:17" ht="18.75" hidden="1">
      <c r="A22" s="229"/>
      <c r="B22" s="247" t="s">
        <v>324</v>
      </c>
      <c r="C22" s="247"/>
      <c r="D22" s="247"/>
      <c r="E22" s="247"/>
      <c r="F22" s="236"/>
      <c r="G22" s="233">
        <v>347.8</v>
      </c>
      <c r="H22" s="233">
        <v>7.55</v>
      </c>
      <c r="I22" s="237">
        <f>G22*H22</f>
        <v>2625.89</v>
      </c>
      <c r="J22" s="238"/>
      <c r="K22" s="238"/>
      <c r="L22" s="241"/>
      <c r="M22" s="241"/>
      <c r="N22" s="241"/>
      <c r="O22" s="241"/>
      <c r="P22" s="241"/>
      <c r="Q22" s="241"/>
    </row>
    <row r="23" spans="1:17" ht="18.75" hidden="1">
      <c r="A23" s="229"/>
      <c r="B23" s="247" t="s">
        <v>303</v>
      </c>
      <c r="C23" s="247"/>
      <c r="D23" s="247"/>
      <c r="E23" s="247"/>
      <c r="F23" s="233"/>
      <c r="G23" s="233"/>
      <c r="H23" s="233"/>
      <c r="I23" s="233"/>
      <c r="J23" s="238"/>
      <c r="K23" s="238"/>
      <c r="L23" s="241"/>
      <c r="M23" s="241"/>
      <c r="N23" s="241"/>
      <c r="O23" s="241"/>
      <c r="P23" s="241"/>
      <c r="Q23" s="241"/>
    </row>
    <row r="24" spans="1:17" ht="2.25" customHeight="1" hidden="1">
      <c r="A24" s="229"/>
      <c r="B24" s="247" t="s">
        <v>304</v>
      </c>
      <c r="C24" s="247" t="s">
        <v>305</v>
      </c>
      <c r="D24" s="247"/>
      <c r="E24" s="247"/>
      <c r="F24" s="233"/>
      <c r="G24" s="233"/>
      <c r="H24" s="233"/>
      <c r="I24" s="233"/>
      <c r="J24" s="238"/>
      <c r="K24" s="238"/>
      <c r="L24" s="241"/>
      <c r="M24" s="241"/>
      <c r="N24" s="241"/>
      <c r="O24" s="241"/>
      <c r="P24" s="241"/>
      <c r="Q24" s="241"/>
    </row>
    <row r="25" spans="1:17" ht="14.25" customHeight="1" hidden="1">
      <c r="A25" s="229"/>
      <c r="B25" s="247" t="s">
        <v>306</v>
      </c>
      <c r="C25" s="247"/>
      <c r="D25" s="247"/>
      <c r="E25" s="247"/>
      <c r="F25" s="233"/>
      <c r="G25" s="233"/>
      <c r="H25" s="233"/>
      <c r="I25" s="233"/>
      <c r="J25" s="238"/>
      <c r="K25" s="238"/>
      <c r="L25" s="241"/>
      <c r="M25" s="241"/>
      <c r="N25" s="241"/>
      <c r="O25" s="241"/>
      <c r="P25" s="241"/>
      <c r="Q25" s="241"/>
    </row>
    <row r="26" spans="1:17" ht="18.75" hidden="1">
      <c r="A26" s="229"/>
      <c r="B26" s="233"/>
      <c r="C26" s="233"/>
      <c r="D26" s="233"/>
      <c r="E26" s="233"/>
      <c r="F26" s="233"/>
      <c r="G26" s="233"/>
      <c r="H26" s="233"/>
      <c r="I26" s="233"/>
      <c r="J26" s="238"/>
      <c r="K26" s="238"/>
      <c r="L26" s="241"/>
      <c r="M26" s="241"/>
      <c r="N26" s="241"/>
      <c r="O26" s="241"/>
      <c r="P26" s="241"/>
      <c r="Q26" s="241"/>
    </row>
    <row r="27" spans="1:17" ht="0.75" customHeight="1" hidden="1">
      <c r="A27" s="229"/>
      <c r="B27" s="233"/>
      <c r="C27" s="233"/>
      <c r="D27" s="233"/>
      <c r="E27" s="233"/>
      <c r="F27" s="233"/>
      <c r="G27" s="233"/>
      <c r="H27" s="233"/>
      <c r="I27" s="233"/>
      <c r="J27" s="238"/>
      <c r="K27" s="238"/>
      <c r="L27" s="241"/>
      <c r="M27" s="241"/>
      <c r="N27" s="241"/>
      <c r="O27" s="241"/>
      <c r="P27" s="241"/>
      <c r="Q27" s="241"/>
    </row>
    <row r="28" spans="1:17" ht="3.75" customHeight="1" hidden="1">
      <c r="A28" s="229"/>
      <c r="B28" s="233"/>
      <c r="C28" s="233"/>
      <c r="D28" s="233"/>
      <c r="E28" s="233"/>
      <c r="F28" s="233"/>
      <c r="G28" s="233"/>
      <c r="H28" s="233"/>
      <c r="I28" s="233"/>
      <c r="J28" s="238"/>
      <c r="K28" s="238"/>
      <c r="L28" s="241"/>
      <c r="M28" s="241"/>
      <c r="N28" s="241"/>
      <c r="O28" s="241"/>
      <c r="P28" s="241"/>
      <c r="Q28" s="241"/>
    </row>
    <row r="29" spans="1:17" ht="18.75" hidden="1">
      <c r="A29" s="229"/>
      <c r="B29" s="233"/>
      <c r="C29" s="233"/>
      <c r="D29" s="233"/>
      <c r="E29" s="233"/>
      <c r="F29" s="233"/>
      <c r="G29" s="233"/>
      <c r="H29" s="233"/>
      <c r="I29" s="233"/>
      <c r="J29" s="238"/>
      <c r="K29" s="238"/>
      <c r="L29" s="241"/>
      <c r="M29" s="241"/>
      <c r="N29" s="241"/>
      <c r="O29" s="241"/>
      <c r="P29" s="241"/>
      <c r="Q29" s="241"/>
    </row>
    <row r="30" spans="1:17" ht="0.75" customHeight="1" hidden="1">
      <c r="A30" s="229"/>
      <c r="B30" s="233"/>
      <c r="C30" s="233"/>
      <c r="D30" s="233"/>
      <c r="E30" s="233"/>
      <c r="F30" s="233"/>
      <c r="G30" s="233"/>
      <c r="H30" s="233"/>
      <c r="I30" s="233"/>
      <c r="J30" s="238"/>
      <c r="K30" s="238"/>
      <c r="L30" s="241"/>
      <c r="M30" s="241"/>
      <c r="N30" s="241"/>
      <c r="O30" s="241"/>
      <c r="P30" s="241"/>
      <c r="Q30" s="241"/>
    </row>
    <row r="31" spans="1:17" ht="18.75" hidden="1">
      <c r="A31" s="229"/>
      <c r="B31" s="233"/>
      <c r="C31" s="233"/>
      <c r="D31" s="233"/>
      <c r="E31" s="233"/>
      <c r="F31" s="233"/>
      <c r="G31" s="233"/>
      <c r="H31" s="233"/>
      <c r="I31" s="233"/>
      <c r="J31" s="238"/>
      <c r="K31" s="238"/>
      <c r="L31" s="241"/>
      <c r="M31" s="241"/>
      <c r="N31" s="241"/>
      <c r="O31" s="241"/>
      <c r="P31" s="241"/>
      <c r="Q31" s="241"/>
    </row>
    <row r="32" spans="1:17" ht="18.75" hidden="1">
      <c r="A32" s="229"/>
      <c r="B32" s="233"/>
      <c r="C32" s="233"/>
      <c r="D32" s="233"/>
      <c r="E32" s="233"/>
      <c r="F32" s="233"/>
      <c r="G32" s="233"/>
      <c r="H32" s="233"/>
      <c r="I32" s="233"/>
      <c r="J32" s="238"/>
      <c r="K32" s="238"/>
      <c r="L32" s="241"/>
      <c r="M32" s="241"/>
      <c r="N32" s="241"/>
      <c r="O32" s="241"/>
      <c r="P32" s="241"/>
      <c r="Q32" s="241"/>
    </row>
    <row r="33" spans="1:17" ht="18.75" hidden="1">
      <c r="A33" s="229"/>
      <c r="B33" s="233"/>
      <c r="C33" s="233"/>
      <c r="D33" s="233"/>
      <c r="E33" s="233"/>
      <c r="F33" s="233"/>
      <c r="G33" s="234"/>
      <c r="H33" s="234"/>
      <c r="I33" s="248"/>
      <c r="J33" s="238"/>
      <c r="K33" s="238"/>
      <c r="L33" s="241"/>
      <c r="M33" s="241"/>
      <c r="N33" s="241"/>
      <c r="O33" s="241"/>
      <c r="P33" s="241"/>
      <c r="Q33" s="241"/>
    </row>
    <row r="34" spans="1:17" ht="18.75" hidden="1">
      <c r="A34" s="229"/>
      <c r="B34" s="233"/>
      <c r="C34" s="233"/>
      <c r="D34" s="233"/>
      <c r="E34" s="233"/>
      <c r="F34" s="233"/>
      <c r="G34" s="233"/>
      <c r="H34" s="233" t="s">
        <v>32</v>
      </c>
      <c r="I34" s="249">
        <f>SUM(I17:I33)</f>
        <v>2625.89</v>
      </c>
      <c r="J34" s="238"/>
      <c r="K34" s="238"/>
      <c r="L34" s="241"/>
      <c r="M34" s="241"/>
      <c r="N34" s="241"/>
      <c r="O34" s="241"/>
      <c r="P34" s="241"/>
      <c r="Q34" s="241"/>
    </row>
    <row r="35" spans="1:11" ht="15">
      <c r="A35" s="750" t="s">
        <v>388</v>
      </c>
      <c r="B35" s="750"/>
      <c r="C35" s="750"/>
      <c r="D35" s="750"/>
      <c r="E35" s="750"/>
      <c r="F35" s="750"/>
      <c r="G35" s="750"/>
      <c r="H35" s="750"/>
      <c r="I35" s="750"/>
      <c r="J35" s="750"/>
      <c r="K35" s="750"/>
    </row>
    <row r="36" spans="1:11" ht="15">
      <c r="A36" s="750"/>
      <c r="B36" s="750"/>
      <c r="C36" s="750"/>
      <c r="D36" s="750"/>
      <c r="E36" s="750"/>
      <c r="F36" s="750"/>
      <c r="G36" s="750"/>
      <c r="H36" s="750"/>
      <c r="I36" s="750"/>
      <c r="J36" s="750"/>
      <c r="K36" s="750"/>
    </row>
    <row r="37" spans="1:11" ht="18.75" hidden="1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</row>
    <row r="38" spans="1:11" ht="18.75" hidden="1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</row>
    <row r="39" spans="1:11" ht="18.75">
      <c r="A39" s="250"/>
      <c r="B39" s="251"/>
      <c r="C39" s="251"/>
      <c r="D39" s="251"/>
      <c r="E39" s="251"/>
      <c r="F39" s="251"/>
      <c r="G39" s="251"/>
      <c r="H39" s="250"/>
      <c r="I39" s="250"/>
      <c r="J39" s="229"/>
      <c r="K39" s="229"/>
    </row>
    <row r="40" spans="1:11" ht="18.75">
      <c r="A40" s="250"/>
      <c r="B40" s="250" t="s">
        <v>389</v>
      </c>
      <c r="C40" s="251"/>
      <c r="D40" s="251"/>
      <c r="E40" s="251"/>
      <c r="F40" s="251"/>
      <c r="G40" s="250"/>
      <c r="H40" s="251"/>
      <c r="I40" s="250"/>
      <c r="J40" s="229"/>
      <c r="K40" s="229"/>
    </row>
    <row r="41" spans="1:11" ht="18.75">
      <c r="A41" s="250"/>
      <c r="B41" s="251" t="s">
        <v>390</v>
      </c>
      <c r="C41" s="250" t="s">
        <v>391</v>
      </c>
      <c r="D41" s="250"/>
      <c r="E41" s="250"/>
      <c r="F41" s="251"/>
      <c r="G41" s="250"/>
      <c r="H41" s="251"/>
      <c r="I41" s="250"/>
      <c r="J41" s="229"/>
      <c r="K41" s="229"/>
    </row>
    <row r="42" spans="1:11" ht="18.75">
      <c r="A42" s="250"/>
      <c r="B42" s="251" t="s">
        <v>392</v>
      </c>
      <c r="C42" s="252">
        <v>5171.4</v>
      </c>
      <c r="D42" s="250" t="s">
        <v>393</v>
      </c>
      <c r="E42" s="250"/>
      <c r="F42" s="251"/>
      <c r="G42" s="250"/>
      <c r="H42" s="251"/>
      <c r="I42" s="250"/>
      <c r="J42" s="229"/>
      <c r="K42" s="229"/>
    </row>
    <row r="43" spans="1:11" ht="18" customHeight="1">
      <c r="A43" s="250"/>
      <c r="B43" s="251" t="s">
        <v>394</v>
      </c>
      <c r="C43" s="253" t="s">
        <v>463</v>
      </c>
      <c r="D43" s="250" t="s">
        <v>518</v>
      </c>
      <c r="E43" s="250"/>
      <c r="F43" s="250"/>
      <c r="G43" s="251"/>
      <c r="H43" s="251"/>
      <c r="I43" s="250"/>
      <c r="J43" s="229"/>
      <c r="K43" s="229"/>
    </row>
    <row r="44" spans="1:26" ht="18" customHeight="1">
      <c r="A44" s="250"/>
      <c r="B44" s="251"/>
      <c r="C44" s="253"/>
      <c r="D44" s="250"/>
      <c r="E44" s="250"/>
      <c r="F44" s="250"/>
      <c r="G44" s="251"/>
      <c r="H44" s="251"/>
      <c r="I44" s="250"/>
      <c r="J44" s="229"/>
      <c r="K44" s="229"/>
      <c r="U44" s="241"/>
      <c r="V44" s="761"/>
      <c r="W44" s="761"/>
      <c r="X44" s="761"/>
      <c r="Y44" s="761"/>
      <c r="Z44" s="761"/>
    </row>
    <row r="45" spans="1:26" ht="60" customHeight="1">
      <c r="A45" s="250"/>
      <c r="B45" s="251"/>
      <c r="C45" s="253"/>
      <c r="D45" s="250"/>
      <c r="E45" s="250"/>
      <c r="F45" s="250"/>
      <c r="G45" s="254" t="s">
        <v>397</v>
      </c>
      <c r="H45" s="255" t="s">
        <v>2</v>
      </c>
      <c r="I45" s="255" t="s">
        <v>3</v>
      </c>
      <c r="J45" s="256" t="s">
        <v>398</v>
      </c>
      <c r="K45" s="381" t="s">
        <v>399</v>
      </c>
      <c r="U45" s="371"/>
      <c r="V45" s="372"/>
      <c r="W45" s="372"/>
      <c r="X45" s="372"/>
      <c r="Y45" s="372"/>
      <c r="Z45" s="372"/>
    </row>
    <row r="46" spans="1:26" s="264" customFormat="1" ht="18.75">
      <c r="A46" s="259"/>
      <c r="B46" s="260"/>
      <c r="C46" s="261"/>
      <c r="D46" s="259"/>
      <c r="E46" s="259"/>
      <c r="F46" s="259"/>
      <c r="G46" s="262" t="s">
        <v>53</v>
      </c>
      <c r="H46" s="262" t="s">
        <v>53</v>
      </c>
      <c r="I46" s="262" t="s">
        <v>53</v>
      </c>
      <c r="J46" s="262" t="s">
        <v>53</v>
      </c>
      <c r="K46" s="262" t="s">
        <v>53</v>
      </c>
      <c r="M46" s="328" t="s">
        <v>500</v>
      </c>
      <c r="N46" s="328" t="s">
        <v>501</v>
      </c>
      <c r="O46" s="327" t="s">
        <v>402</v>
      </c>
      <c r="P46" s="327" t="s">
        <v>401</v>
      </c>
      <c r="Q46" s="327" t="s">
        <v>441</v>
      </c>
      <c r="R46" s="327" t="s">
        <v>403</v>
      </c>
      <c r="S46" s="328"/>
      <c r="U46" s="373"/>
      <c r="V46" s="374"/>
      <c r="W46" s="374"/>
      <c r="X46" s="374"/>
      <c r="Y46" s="374"/>
      <c r="Z46" s="374"/>
    </row>
    <row r="47" spans="1:26" ht="33" customHeight="1">
      <c r="A47" s="250"/>
      <c r="B47" s="752" t="s">
        <v>404</v>
      </c>
      <c r="C47" s="752"/>
      <c r="D47" s="752"/>
      <c r="E47" s="752"/>
      <c r="F47" s="752"/>
      <c r="G47" s="266">
        <f>G49+G50</f>
        <v>14.11</v>
      </c>
      <c r="H47" s="267">
        <f>H49+H50</f>
        <v>72968.47</v>
      </c>
      <c r="I47" s="267">
        <f>P47+O47</f>
        <v>76229.14</v>
      </c>
      <c r="J47" s="268">
        <f>J50+J49</f>
        <v>48973.172000000006</v>
      </c>
      <c r="K47" s="268">
        <f>I47-J47</f>
        <v>27255.967999999993</v>
      </c>
      <c r="M47" s="395">
        <v>161587.52000000002</v>
      </c>
      <c r="N47" s="395">
        <v>158326.87</v>
      </c>
      <c r="O47" s="396">
        <v>76072.43</v>
      </c>
      <c r="P47" s="396">
        <v>156.71</v>
      </c>
      <c r="Q47" s="397">
        <v>0</v>
      </c>
      <c r="R47" s="396">
        <v>0</v>
      </c>
      <c r="S47" s="226">
        <v>9624.39</v>
      </c>
      <c r="U47" s="373"/>
      <c r="V47" s="375"/>
      <c r="W47" s="375"/>
      <c r="X47" s="375"/>
      <c r="Y47" s="374"/>
      <c r="Z47" s="376"/>
    </row>
    <row r="48" spans="1:26" ht="18" customHeight="1">
      <c r="A48" s="250"/>
      <c r="B48" s="753" t="s">
        <v>405</v>
      </c>
      <c r="C48" s="754"/>
      <c r="D48" s="754"/>
      <c r="E48" s="754"/>
      <c r="F48" s="755"/>
      <c r="G48" s="273"/>
      <c r="H48" s="274"/>
      <c r="I48" s="274"/>
      <c r="J48" s="233"/>
      <c r="K48" s="233"/>
      <c r="U48" s="373"/>
      <c r="V48" s="375"/>
      <c r="W48" s="375"/>
      <c r="X48" s="375"/>
      <c r="Y48" s="374"/>
      <c r="Z48" s="376"/>
    </row>
    <row r="49" spans="1:26" ht="18" customHeight="1">
      <c r="A49" s="250"/>
      <c r="B49" s="734" t="s">
        <v>12</v>
      </c>
      <c r="C49" s="734"/>
      <c r="D49" s="734"/>
      <c r="E49" s="734"/>
      <c r="F49" s="734"/>
      <c r="G49" s="273">
        <f>G59</f>
        <v>9.47</v>
      </c>
      <c r="H49" s="274">
        <f>ROUND(G49*C42,2)+0.01</f>
        <v>48973.170000000006</v>
      </c>
      <c r="I49" s="274">
        <f>H49</f>
        <v>48973.170000000006</v>
      </c>
      <c r="J49" s="274">
        <f>H59</f>
        <v>48973.172000000006</v>
      </c>
      <c r="K49" s="274">
        <f>I49-J49</f>
        <v>-0.0020000000004074536</v>
      </c>
      <c r="U49" s="373"/>
      <c r="V49" s="377"/>
      <c r="W49" s="377"/>
      <c r="X49" s="377"/>
      <c r="Y49" s="374"/>
      <c r="Z49" s="378"/>
    </row>
    <row r="50" spans="1:26" ht="18" customHeight="1">
      <c r="A50" s="250"/>
      <c r="B50" s="734" t="s">
        <v>65</v>
      </c>
      <c r="C50" s="734"/>
      <c r="D50" s="734"/>
      <c r="E50" s="734"/>
      <c r="F50" s="734"/>
      <c r="G50" s="273">
        <v>4.64</v>
      </c>
      <c r="H50" s="274">
        <f>ROUND(G50*C42,2)</f>
        <v>23995.3</v>
      </c>
      <c r="I50" s="274">
        <f>I47-I49</f>
        <v>27255.969999999994</v>
      </c>
      <c r="J50" s="274">
        <f>H67</f>
        <v>0</v>
      </c>
      <c r="K50" s="274">
        <f>I50-J50</f>
        <v>27255.969999999994</v>
      </c>
      <c r="U50" s="373"/>
      <c r="V50" s="375"/>
      <c r="W50" s="375"/>
      <c r="X50" s="375"/>
      <c r="Y50" s="374"/>
      <c r="Z50" s="376"/>
    </row>
    <row r="51" spans="1:26" ht="18.75">
      <c r="A51" s="250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U51" s="373"/>
      <c r="V51" s="375"/>
      <c r="W51" s="375"/>
      <c r="X51" s="375"/>
      <c r="Y51" s="374"/>
      <c r="Z51" s="376"/>
    </row>
    <row r="52" spans="1:26" ht="12" customHeight="1">
      <c r="A52" s="229"/>
      <c r="B52" s="251"/>
      <c r="C52" s="253"/>
      <c r="D52" s="250"/>
      <c r="E52" s="250"/>
      <c r="F52" s="250"/>
      <c r="G52" s="251"/>
      <c r="H52" s="251"/>
      <c r="I52" s="250"/>
      <c r="J52" s="229"/>
      <c r="K52" s="229"/>
      <c r="U52" s="373"/>
      <c r="V52" s="375"/>
      <c r="W52" s="375"/>
      <c r="X52" s="375"/>
      <c r="Y52" s="374"/>
      <c r="Z52" s="376"/>
    </row>
    <row r="53" spans="1:26" ht="18" customHeight="1">
      <c r="A53" s="229"/>
      <c r="F53" s="276" t="s">
        <v>438</v>
      </c>
      <c r="G53" s="276" t="s">
        <v>2</v>
      </c>
      <c r="H53" s="276" t="s">
        <v>3</v>
      </c>
      <c r="I53" s="276" t="s">
        <v>439</v>
      </c>
      <c r="J53" s="276" t="s">
        <v>482</v>
      </c>
      <c r="K53" s="277"/>
      <c r="U53" s="373"/>
      <c r="V53" s="375"/>
      <c r="W53" s="375"/>
      <c r="X53" s="375"/>
      <c r="Y53" s="374"/>
      <c r="Z53" s="376"/>
    </row>
    <row r="54" spans="1:26" s="282" customFormat="1" ht="18" customHeight="1">
      <c r="A54" s="278"/>
      <c r="B54" s="737" t="s">
        <v>437</v>
      </c>
      <c r="C54" s="738"/>
      <c r="D54" s="738"/>
      <c r="E54" s="738"/>
      <c r="F54" s="279">
        <f>'01 15 г'!I54</f>
        <v>9624.390000000005</v>
      </c>
      <c r="G54" s="280">
        <f>Q47</f>
        <v>0</v>
      </c>
      <c r="H54" s="280">
        <f>R47</f>
        <v>0</v>
      </c>
      <c r="I54" s="280">
        <f>G54+F54-H54</f>
        <v>9624.390000000005</v>
      </c>
      <c r="J54" s="280">
        <f>H54</f>
        <v>0</v>
      </c>
      <c r="K54" s="277"/>
      <c r="L54" s="281">
        <f>H54-J54</f>
        <v>0</v>
      </c>
      <c r="U54" s="373"/>
      <c r="V54" s="375"/>
      <c r="W54" s="375"/>
      <c r="X54" s="375"/>
      <c r="Y54" s="374"/>
      <c r="Z54" s="376"/>
    </row>
    <row r="55" spans="1:26" ht="18.75">
      <c r="A55" s="229"/>
      <c r="B55" s="739"/>
      <c r="C55" s="739"/>
      <c r="D55" s="274"/>
      <c r="E55" s="274"/>
      <c r="F55" s="250"/>
      <c r="K55" s="229"/>
      <c r="N55" s="351"/>
      <c r="U55" s="373"/>
      <c r="V55" s="375"/>
      <c r="W55" s="375"/>
      <c r="X55" s="375"/>
      <c r="Y55" s="374"/>
      <c r="Z55" s="376"/>
    </row>
    <row r="56" spans="1:26" ht="18.75">
      <c r="A56" s="250"/>
      <c r="B56" s="283"/>
      <c r="C56" s="284"/>
      <c r="D56" s="285"/>
      <c r="E56" s="285"/>
      <c r="F56" s="285"/>
      <c r="G56" s="286" t="s">
        <v>397</v>
      </c>
      <c r="H56" s="286" t="s">
        <v>407</v>
      </c>
      <c r="I56" s="250"/>
      <c r="J56" s="229"/>
      <c r="K56" s="229"/>
      <c r="N56" s="352"/>
      <c r="U56" s="373"/>
      <c r="V56" s="375"/>
      <c r="W56" s="375"/>
      <c r="X56" s="375"/>
      <c r="Y56" s="374"/>
      <c r="Z56" s="376"/>
    </row>
    <row r="57" spans="1:26" s="264" customFormat="1" ht="11.25" customHeight="1">
      <c r="A57" s="287"/>
      <c r="B57" s="288"/>
      <c r="C57" s="289"/>
      <c r="D57" s="290"/>
      <c r="E57" s="290"/>
      <c r="F57" s="290"/>
      <c r="G57" s="262" t="s">
        <v>53</v>
      </c>
      <c r="H57" s="262" t="s">
        <v>53</v>
      </c>
      <c r="I57" s="259"/>
      <c r="N57" s="353"/>
      <c r="U57" s="373"/>
      <c r="V57" s="375"/>
      <c r="W57" s="375"/>
      <c r="X57" s="375"/>
      <c r="Y57" s="374"/>
      <c r="Z57" s="376"/>
    </row>
    <row r="58" spans="1:26" ht="39.75" customHeight="1">
      <c r="A58" s="291" t="s">
        <v>408</v>
      </c>
      <c r="B58" s="740" t="s">
        <v>436</v>
      </c>
      <c r="C58" s="741"/>
      <c r="D58" s="741"/>
      <c r="E58" s="741"/>
      <c r="F58" s="741"/>
      <c r="G58" s="233"/>
      <c r="H58" s="292">
        <f>H59+H67</f>
        <v>48973.172000000006</v>
      </c>
      <c r="I58" s="250"/>
      <c r="J58" s="229"/>
      <c r="K58" s="229"/>
      <c r="N58" s="325"/>
      <c r="U58" s="379"/>
      <c r="V58" s="380"/>
      <c r="W58" s="380"/>
      <c r="X58" s="380"/>
      <c r="Y58" s="380"/>
      <c r="Z58" s="380"/>
    </row>
    <row r="59" spans="1:14" ht="18.75">
      <c r="A59" s="293" t="s">
        <v>410</v>
      </c>
      <c r="B59" s="742" t="s">
        <v>411</v>
      </c>
      <c r="C59" s="743"/>
      <c r="D59" s="743"/>
      <c r="E59" s="743"/>
      <c r="F59" s="744"/>
      <c r="G59" s="383">
        <f>G61+G62+G64+G66+G60</f>
        <v>9.47</v>
      </c>
      <c r="H59" s="383">
        <f>H61+H62+H64+H66+H60</f>
        <v>48973.172000000006</v>
      </c>
      <c r="I59" s="250"/>
      <c r="J59" s="229"/>
      <c r="K59" s="295"/>
      <c r="N59" s="325"/>
    </row>
    <row r="60" spans="1:14" ht="18.75">
      <c r="A60" s="382" t="s">
        <v>412</v>
      </c>
      <c r="B60" s="745" t="s">
        <v>413</v>
      </c>
      <c r="C60" s="743"/>
      <c r="D60" s="743"/>
      <c r="E60" s="743"/>
      <c r="F60" s="744"/>
      <c r="G60" s="297">
        <v>1.87</v>
      </c>
      <c r="H60" s="383">
        <f>ROUND(G60*C42,2)</f>
        <v>9670.52</v>
      </c>
      <c r="I60" s="250"/>
      <c r="J60" s="229"/>
      <c r="K60" s="295"/>
      <c r="N60" s="325"/>
    </row>
    <row r="61" spans="1:14" ht="45" customHeight="1">
      <c r="A61" s="382" t="s">
        <v>414</v>
      </c>
      <c r="B61" s="733" t="s">
        <v>415</v>
      </c>
      <c r="C61" s="732"/>
      <c r="D61" s="732"/>
      <c r="E61" s="732"/>
      <c r="F61" s="732"/>
      <c r="G61" s="381">
        <v>2.2</v>
      </c>
      <c r="H61" s="383">
        <f>ROUND(G61*C42,2)+0.01</f>
        <v>11377.09</v>
      </c>
      <c r="I61" s="250"/>
      <c r="J61" s="229"/>
      <c r="K61" s="295"/>
      <c r="N61" s="325"/>
    </row>
    <row r="62" spans="1:11" ht="18.75">
      <c r="A62" s="734" t="s">
        <v>416</v>
      </c>
      <c r="B62" s="735" t="s">
        <v>417</v>
      </c>
      <c r="C62" s="729"/>
      <c r="D62" s="729"/>
      <c r="E62" s="729"/>
      <c r="F62" s="729"/>
      <c r="G62" s="718">
        <v>1.58</v>
      </c>
      <c r="H62" s="736">
        <f>ROUND(G62*C42,2)</f>
        <v>8170.81</v>
      </c>
      <c r="I62" s="250"/>
      <c r="J62" s="229"/>
      <c r="K62" s="229"/>
    </row>
    <row r="63" spans="1:11" ht="18.75" customHeight="1">
      <c r="A63" s="734"/>
      <c r="B63" s="729"/>
      <c r="C63" s="729"/>
      <c r="D63" s="729"/>
      <c r="E63" s="729"/>
      <c r="F63" s="729"/>
      <c r="G63" s="718"/>
      <c r="H63" s="736"/>
      <c r="I63" s="250"/>
      <c r="J63" s="229"/>
      <c r="K63" s="229"/>
    </row>
    <row r="64" spans="1:11" ht="21" customHeight="1">
      <c r="A64" s="734" t="s">
        <v>418</v>
      </c>
      <c r="B64" s="735" t="s">
        <v>419</v>
      </c>
      <c r="C64" s="729"/>
      <c r="D64" s="729"/>
      <c r="E64" s="729"/>
      <c r="F64" s="729"/>
      <c r="G64" s="718">
        <v>1.28</v>
      </c>
      <c r="H64" s="736">
        <f>G64*C42</f>
        <v>6619.392</v>
      </c>
      <c r="I64" s="250"/>
      <c r="J64" s="229"/>
      <c r="K64" s="229"/>
    </row>
    <row r="65" spans="1:11" ht="18.75">
      <c r="A65" s="734"/>
      <c r="B65" s="729"/>
      <c r="C65" s="729"/>
      <c r="D65" s="729"/>
      <c r="E65" s="729"/>
      <c r="F65" s="729"/>
      <c r="G65" s="718"/>
      <c r="H65" s="736"/>
      <c r="I65" s="250"/>
      <c r="J65" s="229"/>
      <c r="K65" s="229"/>
    </row>
    <row r="66" spans="1:11" ht="18.75">
      <c r="A66" s="382" t="s">
        <v>420</v>
      </c>
      <c r="B66" s="729" t="s">
        <v>421</v>
      </c>
      <c r="C66" s="729"/>
      <c r="D66" s="729"/>
      <c r="E66" s="729"/>
      <c r="F66" s="729"/>
      <c r="G66" s="286">
        <v>2.54</v>
      </c>
      <c r="H66" s="300">
        <f>ROUND(G66*C42,2)</f>
        <v>13135.36</v>
      </c>
      <c r="I66" s="250"/>
      <c r="J66" s="229"/>
      <c r="K66" s="229"/>
    </row>
    <row r="67" spans="1:11" ht="18.75">
      <c r="A67" s="292" t="s">
        <v>422</v>
      </c>
      <c r="B67" s="730" t="s">
        <v>423</v>
      </c>
      <c r="C67" s="716"/>
      <c r="D67" s="716"/>
      <c r="E67" s="716"/>
      <c r="F67" s="716"/>
      <c r="G67" s="292"/>
      <c r="H67" s="292">
        <f>H68+H69+H70+H71+H72+H73+H74</f>
        <v>0</v>
      </c>
      <c r="I67" s="250"/>
      <c r="J67" s="229"/>
      <c r="K67" s="229"/>
    </row>
    <row r="68" spans="1:11" ht="18.75">
      <c r="A68" s="301"/>
      <c r="B68" s="731" t="s">
        <v>424</v>
      </c>
      <c r="C68" s="732"/>
      <c r="D68" s="732"/>
      <c r="E68" s="732"/>
      <c r="F68" s="732"/>
      <c r="G68" s="302"/>
      <c r="H68" s="302"/>
      <c r="I68" s="250"/>
      <c r="J68" s="229"/>
      <c r="K68" s="229"/>
    </row>
    <row r="69" spans="1:11" ht="43.5" customHeight="1">
      <c r="A69" s="301"/>
      <c r="B69" s="731" t="s">
        <v>497</v>
      </c>
      <c r="C69" s="732"/>
      <c r="D69" s="732"/>
      <c r="E69" s="732"/>
      <c r="F69" s="732"/>
      <c r="G69" s="300"/>
      <c r="H69" s="300"/>
      <c r="I69" s="250"/>
      <c r="J69" s="229"/>
      <c r="K69" s="229"/>
    </row>
    <row r="70" spans="1:11" ht="18.75" customHeight="1">
      <c r="A70" s="301"/>
      <c r="B70" s="721" t="s">
        <v>435</v>
      </c>
      <c r="C70" s="722"/>
      <c r="D70" s="722"/>
      <c r="E70" s="722"/>
      <c r="F70" s="723"/>
      <c r="G70" s="286"/>
      <c r="H70" s="303"/>
      <c r="I70" s="250"/>
      <c r="J70" s="229"/>
      <c r="K70" s="229"/>
    </row>
    <row r="71" spans="1:11" ht="18.75" customHeight="1">
      <c r="A71" s="301"/>
      <c r="B71" s="721" t="s">
        <v>435</v>
      </c>
      <c r="C71" s="722"/>
      <c r="D71" s="722"/>
      <c r="E71" s="722"/>
      <c r="F71" s="723"/>
      <c r="G71" s="286"/>
      <c r="H71" s="303"/>
      <c r="I71" s="304"/>
      <c r="J71" s="229"/>
      <c r="K71" s="229"/>
    </row>
    <row r="72" spans="1:11" ht="18.75" customHeight="1">
      <c r="A72" s="301"/>
      <c r="B72" s="721" t="s">
        <v>435</v>
      </c>
      <c r="C72" s="722"/>
      <c r="D72" s="722"/>
      <c r="E72" s="722"/>
      <c r="F72" s="723"/>
      <c r="G72" s="286"/>
      <c r="H72" s="303"/>
      <c r="I72" s="250"/>
      <c r="J72" s="229"/>
      <c r="K72" s="229"/>
    </row>
    <row r="73" spans="1:11" ht="18.75" customHeight="1">
      <c r="A73" s="301"/>
      <c r="B73" s="721" t="s">
        <v>435</v>
      </c>
      <c r="C73" s="722"/>
      <c r="D73" s="722"/>
      <c r="E73" s="722"/>
      <c r="F73" s="723"/>
      <c r="G73" s="286"/>
      <c r="H73" s="303"/>
      <c r="I73" s="250"/>
      <c r="J73" s="229"/>
      <c r="K73" s="229"/>
    </row>
    <row r="74" spans="1:16" ht="18.75" customHeight="1">
      <c r="A74" s="301"/>
      <c r="B74" s="721" t="s">
        <v>435</v>
      </c>
      <c r="C74" s="722"/>
      <c r="D74" s="722"/>
      <c r="E74" s="722"/>
      <c r="F74" s="723"/>
      <c r="G74" s="286"/>
      <c r="H74" s="303"/>
      <c r="I74" s="250"/>
      <c r="J74" s="229"/>
      <c r="K74" s="229"/>
      <c r="P74" s="241"/>
    </row>
    <row r="75" spans="1:13" ht="23.25">
      <c r="A75" s="301"/>
      <c r="B75" s="305"/>
      <c r="C75" s="306"/>
      <c r="D75" s="306"/>
      <c r="E75" s="306"/>
      <c r="F75" s="306"/>
      <c r="G75" s="307"/>
      <c r="H75" s="250"/>
      <c r="I75" s="250"/>
      <c r="J75" s="229"/>
      <c r="K75" s="229"/>
      <c r="L75" s="308"/>
      <c r="M75" s="309"/>
    </row>
    <row r="76" spans="1:11" ht="18.75">
      <c r="A76" s="310" t="s">
        <v>494</v>
      </c>
      <c r="C76" s="306"/>
      <c r="D76" s="306"/>
      <c r="E76" s="306"/>
      <c r="F76" s="306"/>
      <c r="G76" s="307"/>
      <c r="H76" s="250"/>
      <c r="I76" s="250"/>
      <c r="J76" s="229"/>
      <c r="K76" s="229"/>
    </row>
    <row r="77" spans="1:11" ht="18.75">
      <c r="A77" s="301"/>
      <c r="C77" s="306"/>
      <c r="D77" s="306"/>
      <c r="E77" s="306"/>
      <c r="F77" s="306"/>
      <c r="G77" s="307"/>
      <c r="H77" s="250"/>
      <c r="I77" s="250"/>
      <c r="J77" s="229"/>
      <c r="K77" s="250"/>
    </row>
    <row r="78" spans="1:11" ht="18.75">
      <c r="A78" s="301"/>
      <c r="B78" s="305"/>
      <c r="C78" s="306"/>
      <c r="D78" s="306"/>
      <c r="E78" s="306"/>
      <c r="F78" s="306"/>
      <c r="G78" s="724" t="s">
        <v>65</v>
      </c>
      <c r="H78" s="725"/>
      <c r="I78" s="726" t="s">
        <v>406</v>
      </c>
      <c r="J78" s="725"/>
      <c r="K78" s="229"/>
    </row>
    <row r="79" spans="1:26" s="264" customFormat="1" ht="12.75">
      <c r="A79" s="311"/>
      <c r="B79" s="312"/>
      <c r="C79" s="313"/>
      <c r="D79" s="313"/>
      <c r="E79" s="313"/>
      <c r="F79" s="313"/>
      <c r="G79" s="727" t="s">
        <v>53</v>
      </c>
      <c r="H79" s="728"/>
      <c r="I79" s="727" t="s">
        <v>53</v>
      </c>
      <c r="J79" s="728"/>
      <c r="V79" s="314"/>
      <c r="W79" s="314"/>
      <c r="X79" s="314"/>
      <c r="Y79" s="314"/>
      <c r="Z79" s="314"/>
    </row>
    <row r="80" spans="1:26" s="241" customFormat="1" ht="18.75">
      <c r="A80" s="301"/>
      <c r="B80" s="715" t="s">
        <v>506</v>
      </c>
      <c r="C80" s="716"/>
      <c r="D80" s="716"/>
      <c r="E80" s="716"/>
      <c r="F80" s="717"/>
      <c r="G80" s="718">
        <f>'01 15 г'!G81:H81</f>
        <v>-1184.5220000000838</v>
      </c>
      <c r="H80" s="719"/>
      <c r="I80" s="718">
        <f>'01 15 г'!I81:J81</f>
        <v>0</v>
      </c>
      <c r="J80" s="719"/>
      <c r="K80" s="238"/>
      <c r="L80" s="315" t="s">
        <v>430</v>
      </c>
      <c r="M80" s="315" t="s">
        <v>403</v>
      </c>
      <c r="V80" s="315"/>
      <c r="W80" s="315"/>
      <c r="X80" s="315"/>
      <c r="Y80" s="315"/>
      <c r="Z80" s="315"/>
    </row>
    <row r="81" spans="1:13" ht="18.75">
      <c r="A81" s="251"/>
      <c r="B81" s="715" t="s">
        <v>507</v>
      </c>
      <c r="C81" s="716"/>
      <c r="D81" s="716"/>
      <c r="E81" s="716"/>
      <c r="F81" s="717"/>
      <c r="G81" s="718">
        <f>G80+I47-H58+J54</f>
        <v>26071.44599999991</v>
      </c>
      <c r="H81" s="719"/>
      <c r="I81" s="720">
        <f>I80+H54-J54</f>
        <v>0</v>
      </c>
      <c r="J81" s="719"/>
      <c r="K81" s="229"/>
      <c r="L81" s="316">
        <f>G81</f>
        <v>26071.44599999991</v>
      </c>
      <c r="M81" s="316">
        <f>I81</f>
        <v>0</v>
      </c>
    </row>
    <row r="82" spans="1:11" ht="18.75">
      <c r="A82" s="250"/>
      <c r="B82" s="250"/>
      <c r="C82" s="250"/>
      <c r="D82" s="250"/>
      <c r="E82" s="250"/>
      <c r="F82" s="250"/>
      <c r="G82" s="317"/>
      <c r="H82" s="317"/>
      <c r="I82" s="250"/>
      <c r="J82" s="229"/>
      <c r="K82" s="229"/>
    </row>
    <row r="83" spans="1:16" ht="18.75">
      <c r="A83" s="250"/>
      <c r="B83" s="229"/>
      <c r="C83" s="229"/>
      <c r="D83" s="229"/>
      <c r="E83" s="229"/>
      <c r="F83" s="229"/>
      <c r="G83" s="318"/>
      <c r="H83" s="319"/>
      <c r="I83" s="250"/>
      <c r="J83" s="229"/>
      <c r="K83" s="229"/>
      <c r="L83" s="241"/>
      <c r="M83" s="241"/>
      <c r="N83" s="241"/>
      <c r="O83" s="241"/>
      <c r="P83" s="241"/>
    </row>
    <row r="84" spans="1:16" ht="18.75">
      <c r="A84" s="250"/>
      <c r="B84" s="312"/>
      <c r="C84" s="313"/>
      <c r="D84" s="313"/>
      <c r="E84" s="313"/>
      <c r="F84" s="313"/>
      <c r="G84" s="759" t="s">
        <v>502</v>
      </c>
      <c r="H84" s="760"/>
      <c r="I84" s="759" t="s">
        <v>503</v>
      </c>
      <c r="J84" s="760"/>
      <c r="K84" s="229"/>
      <c r="L84" s="329" t="s">
        <v>504</v>
      </c>
      <c r="M84" s="330"/>
      <c r="N84" s="330"/>
      <c r="O84" s="330"/>
      <c r="P84" s="330"/>
    </row>
    <row r="85" spans="1:16" ht="18.75" customHeight="1">
      <c r="A85" s="250"/>
      <c r="C85" s="756" t="s">
        <v>505</v>
      </c>
      <c r="D85" s="757"/>
      <c r="E85" s="757"/>
      <c r="F85" s="758"/>
      <c r="G85" s="718">
        <f>M47</f>
        <v>161587.52000000002</v>
      </c>
      <c r="H85" s="719"/>
      <c r="I85" s="718">
        <f>N47</f>
        <v>158326.87</v>
      </c>
      <c r="J85" s="719"/>
      <c r="K85" s="229"/>
      <c r="L85" s="320">
        <f>G85-I85+H47-I47</f>
        <v>-0.019999999974970706</v>
      </c>
      <c r="M85" s="321"/>
      <c r="N85" s="320"/>
      <c r="O85" s="320"/>
      <c r="P85" s="322"/>
    </row>
    <row r="86" spans="1:16" ht="18.75">
      <c r="A86" s="250"/>
      <c r="B86" s="229"/>
      <c r="C86" s="229"/>
      <c r="D86" s="229"/>
      <c r="E86" s="229"/>
      <c r="F86" s="229"/>
      <c r="G86" s="229"/>
      <c r="H86" s="250"/>
      <c r="I86" s="250"/>
      <c r="J86" s="229"/>
      <c r="K86" s="229"/>
      <c r="L86" s="323"/>
      <c r="M86" s="324"/>
      <c r="N86" s="324"/>
      <c r="O86" s="324"/>
      <c r="P86" s="324"/>
    </row>
    <row r="87" spans="1:16" ht="15.75" customHeight="1">
      <c r="A87" s="250"/>
      <c r="B87" s="229"/>
      <c r="C87" s="229"/>
      <c r="D87" s="229"/>
      <c r="E87" s="229"/>
      <c r="F87" s="229"/>
      <c r="G87" s="229"/>
      <c r="H87" s="250"/>
      <c r="I87" s="250"/>
      <c r="J87" s="229"/>
      <c r="K87" s="229"/>
      <c r="L87" s="323"/>
      <c r="M87" s="324"/>
      <c r="N87" s="324"/>
      <c r="O87" s="324"/>
      <c r="P87" s="324"/>
    </row>
    <row r="88" spans="1:16" ht="1.5" customHeight="1" hidden="1">
      <c r="A88" s="250"/>
      <c r="B88" s="229"/>
      <c r="C88" s="229"/>
      <c r="D88" s="229"/>
      <c r="E88" s="229"/>
      <c r="F88" s="229"/>
      <c r="G88" s="229"/>
      <c r="H88" s="250"/>
      <c r="I88" s="250"/>
      <c r="J88" s="229"/>
      <c r="K88" s="229"/>
      <c r="L88" s="323"/>
      <c r="M88" s="324"/>
      <c r="N88" s="324"/>
      <c r="O88" s="324"/>
      <c r="P88" s="324"/>
    </row>
    <row r="89" spans="1:16" ht="18.75" hidden="1">
      <c r="A89" s="250"/>
      <c r="B89" s="229"/>
      <c r="C89" s="229"/>
      <c r="D89" s="229"/>
      <c r="E89" s="229"/>
      <c r="F89" s="229"/>
      <c r="G89" s="229"/>
      <c r="H89" s="250"/>
      <c r="I89" s="250"/>
      <c r="J89" s="229"/>
      <c r="K89" s="229"/>
      <c r="L89" s="323"/>
      <c r="M89" s="324"/>
      <c r="N89" s="324"/>
      <c r="O89" s="324"/>
      <c r="P89" s="324"/>
    </row>
    <row r="90" spans="1:16" ht="18.75" hidden="1">
      <c r="A90" s="250"/>
      <c r="B90" s="229"/>
      <c r="C90" s="229"/>
      <c r="D90" s="229"/>
      <c r="E90" s="229"/>
      <c r="F90" s="229"/>
      <c r="G90" s="229"/>
      <c r="H90" s="250"/>
      <c r="I90" s="250"/>
      <c r="J90" s="229"/>
      <c r="K90" s="229"/>
      <c r="L90" s="323"/>
      <c r="M90" s="324"/>
      <c r="N90" s="324"/>
      <c r="O90" s="324"/>
      <c r="P90" s="324"/>
    </row>
    <row r="91" spans="1:16" ht="18.75" hidden="1">
      <c r="A91" s="229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323"/>
      <c r="M91" s="324"/>
      <c r="N91" s="324"/>
      <c r="O91" s="324"/>
      <c r="P91" s="324"/>
    </row>
    <row r="92" spans="1:16" ht="18.75" hidden="1">
      <c r="A92" s="229"/>
      <c r="B92" s="229"/>
      <c r="C92" s="301"/>
      <c r="D92" s="229"/>
      <c r="E92" s="229"/>
      <c r="F92" s="229"/>
      <c r="G92" s="229"/>
      <c r="H92" s="229"/>
      <c r="I92" s="229"/>
      <c r="J92" s="229"/>
      <c r="K92" s="229"/>
      <c r="L92" s="323"/>
      <c r="M92" s="325"/>
      <c r="N92" s="241"/>
      <c r="O92" s="241"/>
      <c r="P92" s="325"/>
    </row>
    <row r="93" spans="1:16" ht="18.75" hidden="1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41"/>
      <c r="M93" s="241"/>
      <c r="N93" s="241"/>
      <c r="O93" s="241"/>
      <c r="P93" s="241"/>
    </row>
    <row r="94" spans="1:16" ht="7.5" customHeight="1" hidden="1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41"/>
      <c r="M94" s="241"/>
      <c r="N94" s="241"/>
      <c r="O94" s="241"/>
      <c r="P94" s="241"/>
    </row>
    <row r="95" spans="1:26" s="338" customFormat="1" ht="15.75">
      <c r="A95" s="338" t="s">
        <v>468</v>
      </c>
      <c r="I95" s="338" t="s">
        <v>73</v>
      </c>
      <c r="L95" s="339"/>
      <c r="M95" s="339"/>
      <c r="N95" s="339"/>
      <c r="O95" s="339"/>
      <c r="P95" s="339"/>
      <c r="V95" s="340"/>
      <c r="W95" s="340"/>
      <c r="X95" s="340"/>
      <c r="Y95" s="340"/>
      <c r="Z95" s="340"/>
    </row>
    <row r="96" spans="1:26" s="338" customFormat="1" ht="15.75">
      <c r="A96" s="338" t="s">
        <v>469</v>
      </c>
      <c r="I96" s="338" t="s">
        <v>74</v>
      </c>
      <c r="V96" s="340"/>
      <c r="W96" s="340"/>
      <c r="X96" s="340"/>
      <c r="Y96" s="340"/>
      <c r="Z96" s="340"/>
    </row>
    <row r="168" ht="15">
      <c r="H168" s="230" t="s">
        <v>433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5">
    <mergeCell ref="C14:D15"/>
    <mergeCell ref="A35:K36"/>
    <mergeCell ref="V44:Z44"/>
    <mergeCell ref="B47:F47"/>
    <mergeCell ref="B48:F48"/>
    <mergeCell ref="B49:F49"/>
    <mergeCell ref="B50:F50"/>
    <mergeCell ref="B54:E54"/>
    <mergeCell ref="B55:C55"/>
    <mergeCell ref="B58:F58"/>
    <mergeCell ref="B59:F59"/>
    <mergeCell ref="B60:F60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66:F66"/>
    <mergeCell ref="B67:F67"/>
    <mergeCell ref="B68:F68"/>
    <mergeCell ref="B69:F69"/>
    <mergeCell ref="B70:F70"/>
    <mergeCell ref="B71:F71"/>
    <mergeCell ref="I81:J81"/>
    <mergeCell ref="B72:F72"/>
    <mergeCell ref="B73:F73"/>
    <mergeCell ref="B74:F74"/>
    <mergeCell ref="G78:H78"/>
    <mergeCell ref="I78:J78"/>
    <mergeCell ref="G79:H79"/>
    <mergeCell ref="I79:J79"/>
    <mergeCell ref="G84:H84"/>
    <mergeCell ref="I84:J84"/>
    <mergeCell ref="C85:F85"/>
    <mergeCell ref="G85:H85"/>
    <mergeCell ref="I85:J85"/>
    <mergeCell ref="B80:F80"/>
    <mergeCell ref="G80:H80"/>
    <mergeCell ref="I80:J80"/>
    <mergeCell ref="B81:F81"/>
    <mergeCell ref="G81:H81"/>
  </mergeCells>
  <conditionalFormatting sqref="M47">
    <cfRule type="cellIs" priority="16" dxfId="115" operator="equal" stopIfTrue="1">
      <formula>0</formula>
    </cfRule>
  </conditionalFormatting>
  <conditionalFormatting sqref="M47">
    <cfRule type="cellIs" priority="15" dxfId="116" operator="equal" stopIfTrue="1">
      <formula>0</formula>
    </cfRule>
  </conditionalFormatting>
  <conditionalFormatting sqref="M47:N47">
    <cfRule type="cellIs" priority="14" dxfId="117" operator="equal" stopIfTrue="1">
      <formula>0</formula>
    </cfRule>
  </conditionalFormatting>
  <conditionalFormatting sqref="N47">
    <cfRule type="cellIs" priority="11" dxfId="118" operator="equal" stopIfTrue="1">
      <formula>0</formula>
    </cfRule>
    <cfRule type="cellIs" priority="12" dxfId="115" operator="equal" stopIfTrue="1">
      <formula>326166</formula>
    </cfRule>
    <cfRule type="cellIs" priority="13" dxfId="29" operator="equal" stopIfTrue="1">
      <formula>0</formula>
    </cfRule>
  </conditionalFormatting>
  <conditionalFormatting sqref="M47:N47">
    <cfRule type="cellIs" priority="9" dxfId="119" operator="equal" stopIfTrue="1">
      <formula>0</formula>
    </cfRule>
    <cfRule type="cellIs" priority="10" dxfId="32" operator="equal" stopIfTrue="1">
      <formula>0</formula>
    </cfRule>
  </conditionalFormatting>
  <conditionalFormatting sqref="M47:N47">
    <cfRule type="cellIs" priority="6" dxfId="31" operator="equal" stopIfTrue="1">
      <formula>0</formula>
    </cfRule>
    <cfRule type="cellIs" priority="7" dxfId="30" operator="equal" stopIfTrue="1">
      <formula>0</formula>
    </cfRule>
    <cfRule type="cellIs" priority="8" dxfId="29" operator="equal" stopIfTrue="1">
      <formula>0</formula>
    </cfRule>
  </conditionalFormatting>
  <conditionalFormatting sqref="M47:P47 R47">
    <cfRule type="cellIs" priority="5" dxfId="120" operator="greaterThan" stopIfTrue="1">
      <formula>0</formula>
    </cfRule>
  </conditionalFormatting>
  <conditionalFormatting sqref="O47:P47 R47">
    <cfRule type="cellIs" priority="4" dxfId="43" operator="greaterThan" stopIfTrue="1">
      <formula>0</formula>
    </cfRule>
  </conditionalFormatting>
  <conditionalFormatting sqref="M47:N47">
    <cfRule type="cellIs" priority="3" dxfId="27" operator="greaterThan" stopIfTrue="1">
      <formula>0</formula>
    </cfRule>
  </conditionalFormatting>
  <conditionalFormatting sqref="O47:P47">
    <cfRule type="cellIs" priority="2" dxfId="41" operator="greaterThan" stopIfTrue="1">
      <formula>0</formula>
    </cfRule>
  </conditionalFormatting>
  <conditionalFormatting sqref="R47">
    <cfRule type="cellIs" priority="1" dxfId="120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C000"/>
  </sheetPr>
  <dimension ref="A1:Z168"/>
  <sheetViews>
    <sheetView view="pageBreakPreview" zoomScale="80" zoomScaleSheetLayoutView="80" zoomScalePageLayoutView="0" workbookViewId="0" topLeftCell="A51">
      <selection activeCell="D55" sqref="D55"/>
    </sheetView>
  </sheetViews>
  <sheetFormatPr defaultColWidth="9.140625" defaultRowHeight="15" outlineLevelCol="1"/>
  <cols>
    <col min="1" max="1" width="9.8515625" style="264" bestFit="1" customWidth="1"/>
    <col min="2" max="2" width="12.140625" style="230" customWidth="1"/>
    <col min="3" max="4" width="10.57421875" style="230" customWidth="1"/>
    <col min="5" max="5" width="5.57421875" style="230" customWidth="1"/>
    <col min="6" max="7" width="12.140625" style="230" customWidth="1"/>
    <col min="8" max="8" width="13.140625" style="230" customWidth="1"/>
    <col min="9" max="9" width="13.421875" style="230" customWidth="1"/>
    <col min="10" max="10" width="14.00390625" style="230" customWidth="1"/>
    <col min="11" max="11" width="19.00390625" style="230" customWidth="1"/>
    <col min="12" max="12" width="13.421875" style="230" hidden="1" customWidth="1" outlineLevel="1"/>
    <col min="13" max="13" width="19.00390625" style="230" hidden="1" customWidth="1" outlineLevel="1"/>
    <col min="14" max="15" width="7.421875" style="230" hidden="1" customWidth="1" outlineLevel="1"/>
    <col min="16" max="16" width="9.28125" style="230" hidden="1" customWidth="1" outlineLevel="1"/>
    <col min="17" max="17" width="5.00390625" style="230" hidden="1" customWidth="1" outlineLevel="1"/>
    <col min="18" max="19" width="9.140625" style="230" hidden="1" customWidth="1" outlineLevel="1"/>
    <col min="20" max="20" width="9.140625" style="230" customWidth="1" collapsed="1"/>
    <col min="21" max="21" width="6.7109375" style="230" bestFit="1" customWidth="1"/>
    <col min="22" max="22" width="12.7109375" style="231" bestFit="1" customWidth="1"/>
    <col min="23" max="26" width="13.00390625" style="231" bestFit="1" customWidth="1"/>
    <col min="27" max="16384" width="9.140625" style="230" customWidth="1"/>
  </cols>
  <sheetData>
    <row r="1" spans="1:11" ht="12.75" customHeight="1" hidden="1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8.75" hidden="1">
      <c r="A2" s="229"/>
      <c r="B2" s="232" t="s">
        <v>383</v>
      </c>
      <c r="C2" s="232"/>
      <c r="D2" s="232" t="s">
        <v>384</v>
      </c>
      <c r="E2" s="232"/>
      <c r="F2" s="232" t="s">
        <v>0</v>
      </c>
      <c r="G2" s="232"/>
      <c r="H2" s="232"/>
      <c r="I2" s="229"/>
      <c r="J2" s="229"/>
      <c r="K2" s="229"/>
    </row>
    <row r="3" spans="1:11" ht="18.75" hidden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.5" customHeight="1" hidden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8.75" hidden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1" ht="18.75" hidden="1">
      <c r="A6" s="229"/>
      <c r="B6" s="233"/>
      <c r="C6" s="234" t="s">
        <v>1</v>
      </c>
      <c r="D6" s="234" t="s">
        <v>2</v>
      </c>
      <c r="E6" s="234"/>
      <c r="F6" s="234" t="s">
        <v>3</v>
      </c>
      <c r="G6" s="234" t="s">
        <v>4</v>
      </c>
      <c r="H6" s="234" t="s">
        <v>5</v>
      </c>
      <c r="I6" s="234" t="s">
        <v>6</v>
      </c>
      <c r="J6" s="234"/>
      <c r="K6" s="235"/>
    </row>
    <row r="7" spans="1:11" ht="18.75" hidden="1">
      <c r="A7" s="229"/>
      <c r="B7" s="233"/>
      <c r="C7" s="234" t="s">
        <v>7</v>
      </c>
      <c r="D7" s="234"/>
      <c r="E7" s="234"/>
      <c r="F7" s="234"/>
      <c r="G7" s="234" t="s">
        <v>8</v>
      </c>
      <c r="H7" s="234" t="s">
        <v>9</v>
      </c>
      <c r="I7" s="234" t="s">
        <v>10</v>
      </c>
      <c r="J7" s="234"/>
      <c r="K7" s="235"/>
    </row>
    <row r="8" spans="1:11" ht="18.75" hidden="1">
      <c r="A8" s="229"/>
      <c r="B8" s="233" t="s">
        <v>266</v>
      </c>
      <c r="C8" s="236">
        <v>48.28</v>
      </c>
      <c r="D8" s="236">
        <v>0</v>
      </c>
      <c r="E8" s="236"/>
      <c r="F8" s="237"/>
      <c r="G8" s="233"/>
      <c r="H8" s="236">
        <v>0</v>
      </c>
      <c r="I8" s="237">
        <v>48.28</v>
      </c>
      <c r="J8" s="233"/>
      <c r="K8" s="238"/>
    </row>
    <row r="9" spans="1:11" ht="18.75" hidden="1">
      <c r="A9" s="229"/>
      <c r="B9" s="233" t="s">
        <v>12</v>
      </c>
      <c r="C9" s="236">
        <v>4790.06</v>
      </c>
      <c r="D9" s="236">
        <v>3707.55</v>
      </c>
      <c r="E9" s="236"/>
      <c r="F9" s="237">
        <v>2795.32</v>
      </c>
      <c r="G9" s="233"/>
      <c r="H9" s="236">
        <v>2795.32</v>
      </c>
      <c r="I9" s="237">
        <v>5702.29</v>
      </c>
      <c r="J9" s="233"/>
      <c r="K9" s="238"/>
    </row>
    <row r="10" spans="1:11" ht="18.75" hidden="1">
      <c r="A10" s="229"/>
      <c r="B10" s="233" t="s">
        <v>13</v>
      </c>
      <c r="C10" s="233"/>
      <c r="D10" s="236">
        <f>SUM(D8:D9)</f>
        <v>3707.55</v>
      </c>
      <c r="E10" s="236"/>
      <c r="F10" s="233"/>
      <c r="G10" s="233"/>
      <c r="H10" s="236">
        <f>SUM(H8:H9)</f>
        <v>2795.32</v>
      </c>
      <c r="I10" s="233"/>
      <c r="J10" s="233"/>
      <c r="K10" s="238"/>
    </row>
    <row r="11" spans="1:11" ht="18.75" hidden="1">
      <c r="A11" s="229"/>
      <c r="B11" s="229" t="s">
        <v>385</v>
      </c>
      <c r="C11" s="229"/>
      <c r="D11" s="229"/>
      <c r="E11" s="229"/>
      <c r="F11" s="229"/>
      <c r="G11" s="229"/>
      <c r="H11" s="229"/>
      <c r="I11" s="229"/>
      <c r="J11" s="229"/>
      <c r="K11" s="229"/>
    </row>
    <row r="12" spans="1:11" ht="7.5" customHeight="1" hidden="1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</row>
    <row r="13" spans="1:11" ht="8.25" customHeight="1" hidden="1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</row>
    <row r="14" spans="1:17" ht="18.75" hidden="1">
      <c r="A14" s="229"/>
      <c r="B14" s="239" t="s">
        <v>386</v>
      </c>
      <c r="C14" s="746" t="s">
        <v>15</v>
      </c>
      <c r="D14" s="747"/>
      <c r="E14" s="393"/>
      <c r="F14" s="234"/>
      <c r="G14" s="234"/>
      <c r="H14" s="234"/>
      <c r="I14" s="234" t="s">
        <v>21</v>
      </c>
      <c r="J14" s="238"/>
      <c r="K14" s="238"/>
      <c r="L14" s="241"/>
      <c r="M14" s="241"/>
      <c r="N14" s="241"/>
      <c r="O14" s="241"/>
      <c r="P14" s="241"/>
      <c r="Q14" s="241"/>
    </row>
    <row r="15" spans="1:17" ht="14.25" customHeight="1" hidden="1">
      <c r="A15" s="229"/>
      <c r="B15" s="242"/>
      <c r="C15" s="748"/>
      <c r="D15" s="749"/>
      <c r="E15" s="394"/>
      <c r="F15" s="234"/>
      <c r="G15" s="234"/>
      <c r="H15" s="234" t="s">
        <v>311</v>
      </c>
      <c r="I15" s="234"/>
      <c r="J15" s="238"/>
      <c r="K15" s="238"/>
      <c r="L15" s="241"/>
      <c r="M15" s="241"/>
      <c r="N15" s="241"/>
      <c r="O15" s="241"/>
      <c r="P15" s="241"/>
      <c r="Q15" s="241"/>
    </row>
    <row r="16" spans="1:17" ht="3.75" customHeight="1" hidden="1">
      <c r="A16" s="229"/>
      <c r="B16" s="244"/>
      <c r="C16" s="233"/>
      <c r="D16" s="233"/>
      <c r="E16" s="233"/>
      <c r="F16" s="233"/>
      <c r="G16" s="233"/>
      <c r="H16" s="233"/>
      <c r="I16" s="233"/>
      <c r="J16" s="238"/>
      <c r="K16" s="238"/>
      <c r="L16" s="241"/>
      <c r="M16" s="241"/>
      <c r="N16" s="241"/>
      <c r="O16" s="241"/>
      <c r="P16" s="241"/>
      <c r="Q16" s="241"/>
    </row>
    <row r="17" spans="1:17" ht="13.5" customHeight="1" hidden="1">
      <c r="A17" s="229"/>
      <c r="B17" s="233"/>
      <c r="C17" s="233"/>
      <c r="D17" s="233"/>
      <c r="E17" s="233"/>
      <c r="F17" s="233"/>
      <c r="G17" s="233"/>
      <c r="H17" s="233"/>
      <c r="I17" s="233"/>
      <c r="J17" s="238"/>
      <c r="K17" s="238"/>
      <c r="L17" s="241"/>
      <c r="M17" s="241"/>
      <c r="N17" s="241"/>
      <c r="O17" s="241"/>
      <c r="P17" s="241"/>
      <c r="Q17" s="241"/>
    </row>
    <row r="18" spans="1:17" ht="0.75" customHeight="1" hidden="1">
      <c r="A18" s="229"/>
      <c r="B18" s="233"/>
      <c r="C18" s="233"/>
      <c r="D18" s="233"/>
      <c r="E18" s="233"/>
      <c r="F18" s="233"/>
      <c r="G18" s="233"/>
      <c r="H18" s="233"/>
      <c r="I18" s="233"/>
      <c r="J18" s="238"/>
      <c r="K18" s="238"/>
      <c r="L18" s="241"/>
      <c r="M18" s="241"/>
      <c r="N18" s="241"/>
      <c r="O18" s="241"/>
      <c r="P18" s="241"/>
      <c r="Q18" s="241"/>
    </row>
    <row r="19" spans="1:17" ht="14.25" customHeight="1" hidden="1" thickBot="1">
      <c r="A19" s="229"/>
      <c r="B19" s="233"/>
      <c r="C19" s="233"/>
      <c r="D19" s="233"/>
      <c r="E19" s="233"/>
      <c r="F19" s="233"/>
      <c r="G19" s="233"/>
      <c r="H19" s="233"/>
      <c r="I19" s="233"/>
      <c r="J19" s="238"/>
      <c r="K19" s="238"/>
      <c r="L19" s="241"/>
      <c r="M19" s="241"/>
      <c r="N19" s="241"/>
      <c r="O19" s="241"/>
      <c r="P19" s="241"/>
      <c r="Q19" s="241"/>
    </row>
    <row r="20" spans="1:17" ht="0.75" customHeight="1" hidden="1">
      <c r="A20" s="229"/>
      <c r="B20" s="233"/>
      <c r="C20" s="233"/>
      <c r="D20" s="233"/>
      <c r="E20" s="233"/>
      <c r="F20" s="233"/>
      <c r="G20" s="233"/>
      <c r="H20" s="233"/>
      <c r="I20" s="233"/>
      <c r="J20" s="238"/>
      <c r="K20" s="238"/>
      <c r="L20" s="241"/>
      <c r="M20" s="241"/>
      <c r="N20" s="241"/>
      <c r="O20" s="241"/>
      <c r="P20" s="241"/>
      <c r="Q20" s="241"/>
    </row>
    <row r="21" spans="1:17" ht="19.5" hidden="1" thickBot="1">
      <c r="A21" s="229"/>
      <c r="B21" s="233"/>
      <c r="C21" s="233"/>
      <c r="D21" s="233"/>
      <c r="E21" s="233"/>
      <c r="F21" s="233"/>
      <c r="G21" s="245" t="s">
        <v>387</v>
      </c>
      <c r="H21" s="246" t="s">
        <v>310</v>
      </c>
      <c r="I21" s="233"/>
      <c r="J21" s="238"/>
      <c r="K21" s="238"/>
      <c r="L21" s="241"/>
      <c r="M21" s="241"/>
      <c r="N21" s="241"/>
      <c r="O21" s="241"/>
      <c r="P21" s="241"/>
      <c r="Q21" s="241"/>
    </row>
    <row r="22" spans="1:17" ht="18.75" hidden="1">
      <c r="A22" s="229"/>
      <c r="B22" s="247" t="s">
        <v>324</v>
      </c>
      <c r="C22" s="247"/>
      <c r="D22" s="247"/>
      <c r="E22" s="247"/>
      <c r="F22" s="236"/>
      <c r="G22" s="233">
        <v>347.8</v>
      </c>
      <c r="H22" s="233">
        <v>7.55</v>
      </c>
      <c r="I22" s="237">
        <f>G22*H22</f>
        <v>2625.89</v>
      </c>
      <c r="J22" s="238"/>
      <c r="K22" s="238"/>
      <c r="L22" s="241"/>
      <c r="M22" s="241"/>
      <c r="N22" s="241"/>
      <c r="O22" s="241"/>
      <c r="P22" s="241"/>
      <c r="Q22" s="241"/>
    </row>
    <row r="23" spans="1:17" ht="18.75" hidden="1">
      <c r="A23" s="229"/>
      <c r="B23" s="247" t="s">
        <v>303</v>
      </c>
      <c r="C23" s="247"/>
      <c r="D23" s="247"/>
      <c r="E23" s="247"/>
      <c r="F23" s="233"/>
      <c r="G23" s="233"/>
      <c r="H23" s="233"/>
      <c r="I23" s="233"/>
      <c r="J23" s="238"/>
      <c r="K23" s="238"/>
      <c r="L23" s="241"/>
      <c r="M23" s="241"/>
      <c r="N23" s="241"/>
      <c r="O23" s="241"/>
      <c r="P23" s="241"/>
      <c r="Q23" s="241"/>
    </row>
    <row r="24" spans="1:17" ht="2.25" customHeight="1" hidden="1">
      <c r="A24" s="229"/>
      <c r="B24" s="247" t="s">
        <v>304</v>
      </c>
      <c r="C24" s="247" t="s">
        <v>305</v>
      </c>
      <c r="D24" s="247"/>
      <c r="E24" s="247"/>
      <c r="F24" s="233"/>
      <c r="G24" s="233"/>
      <c r="H24" s="233"/>
      <c r="I24" s="233"/>
      <c r="J24" s="238"/>
      <c r="K24" s="238"/>
      <c r="L24" s="241"/>
      <c r="M24" s="241"/>
      <c r="N24" s="241"/>
      <c r="O24" s="241"/>
      <c r="P24" s="241"/>
      <c r="Q24" s="241"/>
    </row>
    <row r="25" spans="1:17" ht="14.25" customHeight="1" hidden="1">
      <c r="A25" s="229"/>
      <c r="B25" s="247" t="s">
        <v>306</v>
      </c>
      <c r="C25" s="247"/>
      <c r="D25" s="247"/>
      <c r="E25" s="247"/>
      <c r="F25" s="233"/>
      <c r="G25" s="233"/>
      <c r="H25" s="233"/>
      <c r="I25" s="233"/>
      <c r="J25" s="238"/>
      <c r="K25" s="238"/>
      <c r="L25" s="241"/>
      <c r="M25" s="241"/>
      <c r="N25" s="241"/>
      <c r="O25" s="241"/>
      <c r="P25" s="241"/>
      <c r="Q25" s="241"/>
    </row>
    <row r="26" spans="1:17" ht="18.75" hidden="1">
      <c r="A26" s="229"/>
      <c r="B26" s="233"/>
      <c r="C26" s="233"/>
      <c r="D26" s="233"/>
      <c r="E26" s="233"/>
      <c r="F26" s="233"/>
      <c r="G26" s="233"/>
      <c r="H26" s="233"/>
      <c r="I26" s="233"/>
      <c r="J26" s="238"/>
      <c r="K26" s="238"/>
      <c r="L26" s="241"/>
      <c r="M26" s="241"/>
      <c r="N26" s="241"/>
      <c r="O26" s="241"/>
      <c r="P26" s="241"/>
      <c r="Q26" s="241"/>
    </row>
    <row r="27" spans="1:17" ht="0.75" customHeight="1" hidden="1">
      <c r="A27" s="229"/>
      <c r="B27" s="233"/>
      <c r="C27" s="233"/>
      <c r="D27" s="233"/>
      <c r="E27" s="233"/>
      <c r="F27" s="233"/>
      <c r="G27" s="233"/>
      <c r="H27" s="233"/>
      <c r="I27" s="233"/>
      <c r="J27" s="238"/>
      <c r="K27" s="238"/>
      <c r="L27" s="241"/>
      <c r="M27" s="241"/>
      <c r="N27" s="241"/>
      <c r="O27" s="241"/>
      <c r="P27" s="241"/>
      <c r="Q27" s="241"/>
    </row>
    <row r="28" spans="1:17" ht="3.75" customHeight="1" hidden="1">
      <c r="A28" s="229"/>
      <c r="B28" s="233"/>
      <c r="C28" s="233"/>
      <c r="D28" s="233"/>
      <c r="E28" s="233"/>
      <c r="F28" s="233"/>
      <c r="G28" s="233"/>
      <c r="H28" s="233"/>
      <c r="I28" s="233"/>
      <c r="J28" s="238"/>
      <c r="K28" s="238"/>
      <c r="L28" s="241"/>
      <c r="M28" s="241"/>
      <c r="N28" s="241"/>
      <c r="O28" s="241"/>
      <c r="P28" s="241"/>
      <c r="Q28" s="241"/>
    </row>
    <row r="29" spans="1:17" ht="18.75" hidden="1">
      <c r="A29" s="229"/>
      <c r="B29" s="233"/>
      <c r="C29" s="233"/>
      <c r="D29" s="233"/>
      <c r="E29" s="233"/>
      <c r="F29" s="233"/>
      <c r="G29" s="233"/>
      <c r="H29" s="233"/>
      <c r="I29" s="233"/>
      <c r="J29" s="238"/>
      <c r="K29" s="238"/>
      <c r="L29" s="241"/>
      <c r="M29" s="241"/>
      <c r="N29" s="241"/>
      <c r="O29" s="241"/>
      <c r="P29" s="241"/>
      <c r="Q29" s="241"/>
    </row>
    <row r="30" spans="1:17" ht="0.75" customHeight="1" hidden="1">
      <c r="A30" s="229"/>
      <c r="B30" s="233"/>
      <c r="C30" s="233"/>
      <c r="D30" s="233"/>
      <c r="E30" s="233"/>
      <c r="F30" s="233"/>
      <c r="G30" s="233"/>
      <c r="H30" s="233"/>
      <c r="I30" s="233"/>
      <c r="J30" s="238"/>
      <c r="K30" s="238"/>
      <c r="L30" s="241"/>
      <c r="M30" s="241"/>
      <c r="N30" s="241"/>
      <c r="O30" s="241"/>
      <c r="P30" s="241"/>
      <c r="Q30" s="241"/>
    </row>
    <row r="31" spans="1:17" ht="18.75" hidden="1">
      <c r="A31" s="229"/>
      <c r="B31" s="233"/>
      <c r="C31" s="233"/>
      <c r="D31" s="233"/>
      <c r="E31" s="233"/>
      <c r="F31" s="233"/>
      <c r="G31" s="233"/>
      <c r="H31" s="233"/>
      <c r="I31" s="233"/>
      <c r="J31" s="238"/>
      <c r="K31" s="238"/>
      <c r="L31" s="241"/>
      <c r="M31" s="241"/>
      <c r="N31" s="241"/>
      <c r="O31" s="241"/>
      <c r="P31" s="241"/>
      <c r="Q31" s="241"/>
    </row>
    <row r="32" spans="1:17" ht="18.75" hidden="1">
      <c r="A32" s="229"/>
      <c r="B32" s="233"/>
      <c r="C32" s="233"/>
      <c r="D32" s="233"/>
      <c r="E32" s="233"/>
      <c r="F32" s="233"/>
      <c r="G32" s="233"/>
      <c r="H32" s="233"/>
      <c r="I32" s="233"/>
      <c r="J32" s="238"/>
      <c r="K32" s="238"/>
      <c r="L32" s="241"/>
      <c r="M32" s="241"/>
      <c r="N32" s="241"/>
      <c r="O32" s="241"/>
      <c r="P32" s="241"/>
      <c r="Q32" s="241"/>
    </row>
    <row r="33" spans="1:17" ht="18.75" hidden="1">
      <c r="A33" s="229"/>
      <c r="B33" s="233"/>
      <c r="C33" s="233"/>
      <c r="D33" s="233"/>
      <c r="E33" s="233"/>
      <c r="F33" s="233"/>
      <c r="G33" s="234"/>
      <c r="H33" s="234"/>
      <c r="I33" s="248"/>
      <c r="J33" s="238"/>
      <c r="K33" s="238"/>
      <c r="L33" s="241"/>
      <c r="M33" s="241"/>
      <c r="N33" s="241"/>
      <c r="O33" s="241"/>
      <c r="P33" s="241"/>
      <c r="Q33" s="241"/>
    </row>
    <row r="34" spans="1:17" ht="18.75" hidden="1">
      <c r="A34" s="229"/>
      <c r="B34" s="233"/>
      <c r="C34" s="233"/>
      <c r="D34" s="233"/>
      <c r="E34" s="233"/>
      <c r="F34" s="233"/>
      <c r="G34" s="233"/>
      <c r="H34" s="233" t="s">
        <v>32</v>
      </c>
      <c r="I34" s="249">
        <f>SUM(I17:I33)</f>
        <v>2625.89</v>
      </c>
      <c r="J34" s="238"/>
      <c r="K34" s="238"/>
      <c r="L34" s="241"/>
      <c r="M34" s="241"/>
      <c r="N34" s="241"/>
      <c r="O34" s="241"/>
      <c r="P34" s="241"/>
      <c r="Q34" s="241"/>
    </row>
    <row r="35" spans="1:11" ht="15">
      <c r="A35" s="750" t="s">
        <v>388</v>
      </c>
      <c r="B35" s="750"/>
      <c r="C35" s="750"/>
      <c r="D35" s="750"/>
      <c r="E35" s="750"/>
      <c r="F35" s="750"/>
      <c r="G35" s="750"/>
      <c r="H35" s="750"/>
      <c r="I35" s="750"/>
      <c r="J35" s="750"/>
      <c r="K35" s="750"/>
    </row>
    <row r="36" spans="1:11" ht="15">
      <c r="A36" s="750"/>
      <c r="B36" s="750"/>
      <c r="C36" s="750"/>
      <c r="D36" s="750"/>
      <c r="E36" s="750"/>
      <c r="F36" s="750"/>
      <c r="G36" s="750"/>
      <c r="H36" s="750"/>
      <c r="I36" s="750"/>
      <c r="J36" s="750"/>
      <c r="K36" s="750"/>
    </row>
    <row r="37" spans="1:11" ht="18.75" hidden="1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</row>
    <row r="38" spans="1:11" ht="18.75" hidden="1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</row>
    <row r="39" spans="1:11" ht="18.75">
      <c r="A39" s="250"/>
      <c r="B39" s="251"/>
      <c r="C39" s="251"/>
      <c r="D39" s="251"/>
      <c r="E39" s="251"/>
      <c r="F39" s="251"/>
      <c r="G39" s="251"/>
      <c r="H39" s="250"/>
      <c r="I39" s="250"/>
      <c r="J39" s="229"/>
      <c r="K39" s="229"/>
    </row>
    <row r="40" spans="1:11" ht="18.75">
      <c r="A40" s="250"/>
      <c r="B40" s="250" t="s">
        <v>389</v>
      </c>
      <c r="C40" s="251"/>
      <c r="D40" s="251"/>
      <c r="E40" s="251"/>
      <c r="F40" s="251"/>
      <c r="G40" s="250"/>
      <c r="H40" s="251"/>
      <c r="I40" s="250"/>
      <c r="J40" s="229"/>
      <c r="K40" s="229"/>
    </row>
    <row r="41" spans="1:11" ht="18.75">
      <c r="A41" s="250"/>
      <c r="B41" s="251" t="s">
        <v>390</v>
      </c>
      <c r="C41" s="250" t="s">
        <v>391</v>
      </c>
      <c r="D41" s="250"/>
      <c r="E41" s="250"/>
      <c r="F41" s="251"/>
      <c r="G41" s="250"/>
      <c r="H41" s="251"/>
      <c r="I41" s="250"/>
      <c r="J41" s="229"/>
      <c r="K41" s="229"/>
    </row>
    <row r="42" spans="1:11" ht="18.75">
      <c r="A42" s="250"/>
      <c r="B42" s="251" t="s">
        <v>392</v>
      </c>
      <c r="C42" s="252">
        <v>5171.4</v>
      </c>
      <c r="D42" s="250" t="s">
        <v>393</v>
      </c>
      <c r="E42" s="250"/>
      <c r="F42" s="251"/>
      <c r="G42" s="250"/>
      <c r="H42" s="251"/>
      <c r="I42" s="250"/>
      <c r="J42" s="229"/>
      <c r="K42" s="229"/>
    </row>
    <row r="43" spans="1:11" ht="18" customHeight="1">
      <c r="A43" s="250"/>
      <c r="B43" s="251" t="s">
        <v>394</v>
      </c>
      <c r="C43" s="253" t="s">
        <v>180</v>
      </c>
      <c r="D43" s="250" t="s">
        <v>518</v>
      </c>
      <c r="E43" s="250"/>
      <c r="F43" s="250"/>
      <c r="G43" s="251"/>
      <c r="H43" s="251"/>
      <c r="I43" s="250"/>
      <c r="J43" s="229"/>
      <c r="K43" s="229"/>
    </row>
    <row r="44" spans="1:26" ht="18" customHeight="1">
      <c r="A44" s="250"/>
      <c r="B44" s="251"/>
      <c r="C44" s="253"/>
      <c r="D44" s="250"/>
      <c r="E44" s="250"/>
      <c r="F44" s="250"/>
      <c r="G44" s="251"/>
      <c r="H44" s="251"/>
      <c r="I44" s="250"/>
      <c r="J44" s="229"/>
      <c r="K44" s="229"/>
      <c r="U44" s="241"/>
      <c r="V44" s="761"/>
      <c r="W44" s="761"/>
      <c r="X44" s="761"/>
      <c r="Y44" s="761"/>
      <c r="Z44" s="761"/>
    </row>
    <row r="45" spans="1:26" ht="60" customHeight="1">
      <c r="A45" s="250"/>
      <c r="B45" s="251"/>
      <c r="C45" s="253"/>
      <c r="D45" s="250"/>
      <c r="E45" s="250"/>
      <c r="F45" s="250"/>
      <c r="G45" s="254" t="s">
        <v>397</v>
      </c>
      <c r="H45" s="255" t="s">
        <v>2</v>
      </c>
      <c r="I45" s="255" t="s">
        <v>3</v>
      </c>
      <c r="J45" s="256" t="s">
        <v>398</v>
      </c>
      <c r="K45" s="390" t="s">
        <v>399</v>
      </c>
      <c r="U45" s="371"/>
      <c r="V45" s="372"/>
      <c r="W45" s="372"/>
      <c r="X45" s="372"/>
      <c r="Y45" s="372"/>
      <c r="Z45" s="372"/>
    </row>
    <row r="46" spans="1:26" s="264" customFormat="1" ht="18.75">
      <c r="A46" s="259"/>
      <c r="B46" s="260"/>
      <c r="C46" s="261"/>
      <c r="D46" s="259"/>
      <c r="E46" s="259"/>
      <c r="F46" s="259"/>
      <c r="G46" s="262" t="s">
        <v>53</v>
      </c>
      <c r="H46" s="262" t="s">
        <v>53</v>
      </c>
      <c r="I46" s="262" t="s">
        <v>53</v>
      </c>
      <c r="J46" s="262" t="s">
        <v>53</v>
      </c>
      <c r="K46" s="262" t="s">
        <v>53</v>
      </c>
      <c r="M46" s="328" t="s">
        <v>500</v>
      </c>
      <c r="N46" s="328" t="s">
        <v>501</v>
      </c>
      <c r="O46" s="327" t="s">
        <v>402</v>
      </c>
      <c r="P46" s="327" t="s">
        <v>401</v>
      </c>
      <c r="Q46" s="327" t="s">
        <v>441</v>
      </c>
      <c r="R46" s="327" t="s">
        <v>403</v>
      </c>
      <c r="S46" s="328"/>
      <c r="U46" s="373"/>
      <c r="V46" s="374"/>
      <c r="W46" s="374"/>
      <c r="X46" s="374"/>
      <c r="Y46" s="374"/>
      <c r="Z46" s="374"/>
    </row>
    <row r="47" spans="1:26" ht="33" customHeight="1">
      <c r="A47" s="250"/>
      <c r="B47" s="752" t="s">
        <v>404</v>
      </c>
      <c r="C47" s="752"/>
      <c r="D47" s="752"/>
      <c r="E47" s="752"/>
      <c r="F47" s="752"/>
      <c r="G47" s="266">
        <f>G49+G50</f>
        <v>14.11</v>
      </c>
      <c r="H47" s="267">
        <f>H49+H50</f>
        <v>72968.47</v>
      </c>
      <c r="I47" s="267">
        <f>P47+O47</f>
        <v>62492.37</v>
      </c>
      <c r="J47" s="268">
        <f>J50+J49</f>
        <v>50528.22200000001</v>
      </c>
      <c r="K47" s="268">
        <f>I47-J47</f>
        <v>11964.147999999994</v>
      </c>
      <c r="M47" s="399">
        <v>158326.87</v>
      </c>
      <c r="N47" s="399">
        <v>168803</v>
      </c>
      <c r="O47" s="400">
        <v>62350.47</v>
      </c>
      <c r="P47" s="400">
        <v>141.9</v>
      </c>
      <c r="Q47" s="401"/>
      <c r="R47" s="400">
        <v>50.86</v>
      </c>
      <c r="S47" s="226">
        <v>9573.53</v>
      </c>
      <c r="U47" s="373"/>
      <c r="V47" s="375"/>
      <c r="W47" s="375"/>
      <c r="X47" s="375"/>
      <c r="Y47" s="374"/>
      <c r="Z47" s="376"/>
    </row>
    <row r="48" spans="1:26" ht="18" customHeight="1">
      <c r="A48" s="250"/>
      <c r="B48" s="753" t="s">
        <v>405</v>
      </c>
      <c r="C48" s="754"/>
      <c r="D48" s="754"/>
      <c r="E48" s="754"/>
      <c r="F48" s="755"/>
      <c r="G48" s="273"/>
      <c r="H48" s="274"/>
      <c r="I48" s="274"/>
      <c r="J48" s="233"/>
      <c r="K48" s="233"/>
      <c r="U48" s="373"/>
      <c r="V48" s="375"/>
      <c r="W48" s="375"/>
      <c r="X48" s="375"/>
      <c r="Y48" s="374"/>
      <c r="Z48" s="376"/>
    </row>
    <row r="49" spans="1:26" ht="18" customHeight="1">
      <c r="A49" s="250"/>
      <c r="B49" s="734" t="s">
        <v>12</v>
      </c>
      <c r="C49" s="734"/>
      <c r="D49" s="734"/>
      <c r="E49" s="734"/>
      <c r="F49" s="734"/>
      <c r="G49" s="273">
        <f>G59</f>
        <v>9.47</v>
      </c>
      <c r="H49" s="274">
        <f>ROUND(G49*C42,2)+0.01</f>
        <v>48973.170000000006</v>
      </c>
      <c r="I49" s="274">
        <f>H49</f>
        <v>48973.170000000006</v>
      </c>
      <c r="J49" s="274">
        <f>H59</f>
        <v>48973.172000000006</v>
      </c>
      <c r="K49" s="274">
        <f>I49-J49</f>
        <v>-0.0020000000004074536</v>
      </c>
      <c r="U49" s="373"/>
      <c r="V49" s="377"/>
      <c r="W49" s="377"/>
      <c r="X49" s="377"/>
      <c r="Y49" s="374"/>
      <c r="Z49" s="378"/>
    </row>
    <row r="50" spans="1:26" ht="18" customHeight="1">
      <c r="A50" s="250"/>
      <c r="B50" s="734" t="s">
        <v>65</v>
      </c>
      <c r="C50" s="734"/>
      <c r="D50" s="734"/>
      <c r="E50" s="734"/>
      <c r="F50" s="734"/>
      <c r="G50" s="273">
        <v>4.64</v>
      </c>
      <c r="H50" s="274">
        <f>ROUND(G50*C42,2)</f>
        <v>23995.3</v>
      </c>
      <c r="I50" s="274">
        <f>I47-I49</f>
        <v>13519.199999999997</v>
      </c>
      <c r="J50" s="274">
        <f>H67</f>
        <v>1555.05</v>
      </c>
      <c r="K50" s="274">
        <f>I50-J50</f>
        <v>11964.149999999998</v>
      </c>
      <c r="U50" s="373"/>
      <c r="V50" s="375"/>
      <c r="W50" s="375"/>
      <c r="X50" s="375"/>
      <c r="Y50" s="374"/>
      <c r="Z50" s="376"/>
    </row>
    <row r="51" spans="1:26" ht="18.75">
      <c r="A51" s="250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U51" s="373"/>
      <c r="V51" s="375"/>
      <c r="W51" s="375"/>
      <c r="X51" s="375"/>
      <c r="Y51" s="374"/>
      <c r="Z51" s="376"/>
    </row>
    <row r="52" spans="1:26" ht="12" customHeight="1">
      <c r="A52" s="229"/>
      <c r="B52" s="251"/>
      <c r="C52" s="253"/>
      <c r="D52" s="250"/>
      <c r="E52" s="250"/>
      <c r="F52" s="250"/>
      <c r="G52" s="251"/>
      <c r="H52" s="251"/>
      <c r="I52" s="250"/>
      <c r="J52" s="229"/>
      <c r="K52" s="229"/>
      <c r="U52" s="373"/>
      <c r="V52" s="375"/>
      <c r="W52" s="375"/>
      <c r="X52" s="375"/>
      <c r="Y52" s="374"/>
      <c r="Z52" s="376"/>
    </row>
    <row r="53" spans="1:26" ht="18" customHeight="1">
      <c r="A53" s="229"/>
      <c r="F53" s="276" t="s">
        <v>438</v>
      </c>
      <c r="G53" s="276" t="s">
        <v>2</v>
      </c>
      <c r="H53" s="276" t="s">
        <v>3</v>
      </c>
      <c r="I53" s="276" t="s">
        <v>439</v>
      </c>
      <c r="J53" s="276" t="s">
        <v>482</v>
      </c>
      <c r="K53" s="277"/>
      <c r="U53" s="373"/>
      <c r="V53" s="375"/>
      <c r="W53" s="375"/>
      <c r="X53" s="375"/>
      <c r="Y53" s="374"/>
      <c r="Z53" s="376"/>
    </row>
    <row r="54" spans="1:26" s="282" customFormat="1" ht="18" customHeight="1">
      <c r="A54" s="278"/>
      <c r="B54" s="737" t="s">
        <v>437</v>
      </c>
      <c r="C54" s="738"/>
      <c r="D54" s="738"/>
      <c r="E54" s="738"/>
      <c r="F54" s="279">
        <f>'02 15 г'!I54</f>
        <v>9624.390000000005</v>
      </c>
      <c r="G54" s="280">
        <f>Q47</f>
        <v>0</v>
      </c>
      <c r="H54" s="280">
        <f>R47</f>
        <v>50.86</v>
      </c>
      <c r="I54" s="280">
        <f>G54+F54-H54</f>
        <v>9573.530000000004</v>
      </c>
      <c r="J54" s="280">
        <f>H54+D55</f>
        <v>5530.57</v>
      </c>
      <c r="K54" s="277"/>
      <c r="L54" s="281">
        <f>H54-J54</f>
        <v>-5479.71</v>
      </c>
      <c r="U54" s="373"/>
      <c r="V54" s="375"/>
      <c r="W54" s="375"/>
      <c r="X54" s="375"/>
      <c r="Y54" s="374"/>
      <c r="Z54" s="376"/>
    </row>
    <row r="55" spans="1:26" ht="18.75">
      <c r="A55" s="229"/>
      <c r="B55" s="762" t="s">
        <v>521</v>
      </c>
      <c r="C55" s="762"/>
      <c r="D55" s="398">
        <v>5479.71</v>
      </c>
      <c r="E55" s="398" t="s">
        <v>522</v>
      </c>
      <c r="F55" s="250"/>
      <c r="K55" s="229"/>
      <c r="N55" s="351"/>
      <c r="U55" s="373"/>
      <c r="V55" s="375"/>
      <c r="W55" s="375"/>
      <c r="X55" s="375"/>
      <c r="Y55" s="374"/>
      <c r="Z55" s="376"/>
    </row>
    <row r="56" spans="1:26" ht="18.75">
      <c r="A56" s="250"/>
      <c r="B56" s="283"/>
      <c r="C56" s="284"/>
      <c r="D56" s="285"/>
      <c r="E56" s="285"/>
      <c r="F56" s="285"/>
      <c r="G56" s="286" t="s">
        <v>397</v>
      </c>
      <c r="H56" s="286" t="s">
        <v>407</v>
      </c>
      <c r="I56" s="250"/>
      <c r="J56" s="229"/>
      <c r="K56" s="229"/>
      <c r="N56" s="352"/>
      <c r="U56" s="373"/>
      <c r="V56" s="375"/>
      <c r="W56" s="375"/>
      <c r="X56" s="375"/>
      <c r="Y56" s="374"/>
      <c r="Z56" s="376"/>
    </row>
    <row r="57" spans="1:26" s="264" customFormat="1" ht="11.25" customHeight="1">
      <c r="A57" s="287"/>
      <c r="B57" s="288"/>
      <c r="C57" s="289"/>
      <c r="D57" s="290"/>
      <c r="E57" s="290"/>
      <c r="F57" s="290"/>
      <c r="G57" s="262" t="s">
        <v>53</v>
      </c>
      <c r="H57" s="262" t="s">
        <v>53</v>
      </c>
      <c r="I57" s="259"/>
      <c r="N57" s="353"/>
      <c r="U57" s="373"/>
      <c r="V57" s="375"/>
      <c r="W57" s="375"/>
      <c r="X57" s="375"/>
      <c r="Y57" s="374"/>
      <c r="Z57" s="376"/>
    </row>
    <row r="58" spans="1:26" ht="39.75" customHeight="1">
      <c r="A58" s="291" t="s">
        <v>408</v>
      </c>
      <c r="B58" s="740" t="s">
        <v>436</v>
      </c>
      <c r="C58" s="741"/>
      <c r="D58" s="741"/>
      <c r="E58" s="741"/>
      <c r="F58" s="741"/>
      <c r="G58" s="233"/>
      <c r="H58" s="292">
        <f>H59+H67</f>
        <v>50528.22200000001</v>
      </c>
      <c r="I58" s="250"/>
      <c r="J58" s="229"/>
      <c r="K58" s="229"/>
      <c r="N58" s="325"/>
      <c r="U58" s="379"/>
      <c r="V58" s="380"/>
      <c r="W58" s="380"/>
      <c r="X58" s="380"/>
      <c r="Y58" s="380"/>
      <c r="Z58" s="380"/>
    </row>
    <row r="59" spans="1:14" ht="18.75">
      <c r="A59" s="293" t="s">
        <v>410</v>
      </c>
      <c r="B59" s="742" t="s">
        <v>411</v>
      </c>
      <c r="C59" s="743"/>
      <c r="D59" s="743"/>
      <c r="E59" s="743"/>
      <c r="F59" s="744"/>
      <c r="G59" s="392">
        <f>G61+G62+G64+G66+G60</f>
        <v>9.47</v>
      </c>
      <c r="H59" s="392">
        <f>H61+H62+H64+H66+H60</f>
        <v>48973.172000000006</v>
      </c>
      <c r="I59" s="250"/>
      <c r="J59" s="229"/>
      <c r="K59" s="295"/>
      <c r="N59" s="325"/>
    </row>
    <row r="60" spans="1:14" ht="18.75">
      <c r="A60" s="391" t="s">
        <v>412</v>
      </c>
      <c r="B60" s="745" t="s">
        <v>413</v>
      </c>
      <c r="C60" s="743"/>
      <c r="D60" s="743"/>
      <c r="E60" s="743"/>
      <c r="F60" s="744"/>
      <c r="G60" s="297">
        <v>1.87</v>
      </c>
      <c r="H60" s="392">
        <f>ROUND(G60*C42,2)</f>
        <v>9670.52</v>
      </c>
      <c r="I60" s="250"/>
      <c r="J60" s="229"/>
      <c r="K60" s="295"/>
      <c r="N60" s="325"/>
    </row>
    <row r="61" spans="1:14" ht="45" customHeight="1">
      <c r="A61" s="391" t="s">
        <v>414</v>
      </c>
      <c r="B61" s="733" t="s">
        <v>415</v>
      </c>
      <c r="C61" s="732"/>
      <c r="D61" s="732"/>
      <c r="E61" s="732"/>
      <c r="F61" s="732"/>
      <c r="G61" s="390">
        <v>2.2</v>
      </c>
      <c r="H61" s="392">
        <f>ROUND(G61*C42,2)+0.01</f>
        <v>11377.09</v>
      </c>
      <c r="I61" s="250"/>
      <c r="J61" s="229"/>
      <c r="K61" s="295"/>
      <c r="N61" s="325"/>
    </row>
    <row r="62" spans="1:11" ht="18.75">
      <c r="A62" s="734" t="s">
        <v>416</v>
      </c>
      <c r="B62" s="735" t="s">
        <v>417</v>
      </c>
      <c r="C62" s="729"/>
      <c r="D62" s="729"/>
      <c r="E62" s="729"/>
      <c r="F62" s="729"/>
      <c r="G62" s="718">
        <v>1.58</v>
      </c>
      <c r="H62" s="736">
        <f>ROUND(G62*C42,2)</f>
        <v>8170.81</v>
      </c>
      <c r="I62" s="250"/>
      <c r="J62" s="229"/>
      <c r="K62" s="229"/>
    </row>
    <row r="63" spans="1:11" ht="18.75" customHeight="1">
      <c r="A63" s="734"/>
      <c r="B63" s="729"/>
      <c r="C63" s="729"/>
      <c r="D63" s="729"/>
      <c r="E63" s="729"/>
      <c r="F63" s="729"/>
      <c r="G63" s="718"/>
      <c r="H63" s="736"/>
      <c r="I63" s="250"/>
      <c r="J63" s="229"/>
      <c r="K63" s="229"/>
    </row>
    <row r="64" spans="1:11" ht="21" customHeight="1">
      <c r="A64" s="734" t="s">
        <v>418</v>
      </c>
      <c r="B64" s="735" t="s">
        <v>419</v>
      </c>
      <c r="C64" s="729"/>
      <c r="D64" s="729"/>
      <c r="E64" s="729"/>
      <c r="F64" s="729"/>
      <c r="G64" s="718">
        <v>1.28</v>
      </c>
      <c r="H64" s="736">
        <f>G64*C42</f>
        <v>6619.392</v>
      </c>
      <c r="I64" s="250"/>
      <c r="J64" s="229"/>
      <c r="K64" s="229"/>
    </row>
    <row r="65" spans="1:11" ht="18.75">
      <c r="A65" s="734"/>
      <c r="B65" s="729"/>
      <c r="C65" s="729"/>
      <c r="D65" s="729"/>
      <c r="E65" s="729"/>
      <c r="F65" s="729"/>
      <c r="G65" s="718"/>
      <c r="H65" s="736"/>
      <c r="I65" s="250"/>
      <c r="J65" s="229"/>
      <c r="K65" s="229"/>
    </row>
    <row r="66" spans="1:11" ht="18.75">
      <c r="A66" s="391" t="s">
        <v>420</v>
      </c>
      <c r="B66" s="729" t="s">
        <v>421</v>
      </c>
      <c r="C66" s="729"/>
      <c r="D66" s="729"/>
      <c r="E66" s="729"/>
      <c r="F66" s="729"/>
      <c r="G66" s="286">
        <v>2.54</v>
      </c>
      <c r="H66" s="300">
        <f>ROUND(G66*C42,2)</f>
        <v>13135.36</v>
      </c>
      <c r="I66" s="250"/>
      <c r="J66" s="229"/>
      <c r="K66" s="229"/>
    </row>
    <row r="67" spans="1:11" ht="18.75">
      <c r="A67" s="292" t="s">
        <v>422</v>
      </c>
      <c r="B67" s="730" t="s">
        <v>423</v>
      </c>
      <c r="C67" s="716"/>
      <c r="D67" s="716"/>
      <c r="E67" s="716"/>
      <c r="F67" s="716"/>
      <c r="G67" s="292"/>
      <c r="H67" s="292">
        <f>H68+H69+H70+H71+H72+H73+H74</f>
        <v>1555.05</v>
      </c>
      <c r="I67" s="250"/>
      <c r="J67" s="229"/>
      <c r="K67" s="229"/>
    </row>
    <row r="68" spans="1:11" ht="18.75">
      <c r="A68" s="301"/>
      <c r="B68" s="731" t="s">
        <v>424</v>
      </c>
      <c r="C68" s="732"/>
      <c r="D68" s="732"/>
      <c r="E68" s="732"/>
      <c r="F68" s="732"/>
      <c r="G68" s="302"/>
      <c r="H68" s="302"/>
      <c r="I68" s="250"/>
      <c r="J68" s="229"/>
      <c r="K68" s="229"/>
    </row>
    <row r="69" spans="1:11" ht="43.5" customHeight="1">
      <c r="A69" s="301"/>
      <c r="B69" s="731" t="s">
        <v>497</v>
      </c>
      <c r="C69" s="732"/>
      <c r="D69" s="732"/>
      <c r="E69" s="732"/>
      <c r="F69" s="732"/>
      <c r="G69" s="300"/>
      <c r="H69" s="300"/>
      <c r="I69" s="250"/>
      <c r="J69" s="229"/>
      <c r="K69" s="229"/>
    </row>
    <row r="70" spans="1:11" ht="18.75" customHeight="1">
      <c r="A70" s="301"/>
      <c r="B70" s="721" t="s">
        <v>464</v>
      </c>
      <c r="C70" s="722"/>
      <c r="D70" s="722"/>
      <c r="E70" s="722"/>
      <c r="F70" s="723"/>
      <c r="G70" s="286" t="s">
        <v>523</v>
      </c>
      <c r="H70" s="303">
        <v>578.5</v>
      </c>
      <c r="I70" s="250"/>
      <c r="J70" s="229"/>
      <c r="K70" s="229"/>
    </row>
    <row r="71" spans="1:11" ht="18.75" customHeight="1">
      <c r="A71" s="301"/>
      <c r="B71" s="721" t="s">
        <v>524</v>
      </c>
      <c r="C71" s="722"/>
      <c r="D71" s="722"/>
      <c r="E71" s="722"/>
      <c r="F71" s="723"/>
      <c r="G71" s="286"/>
      <c r="H71" s="303">
        <v>976.55</v>
      </c>
      <c r="I71" s="304"/>
      <c r="J71" s="229"/>
      <c r="K71" s="229"/>
    </row>
    <row r="72" spans="1:11" ht="18.75" customHeight="1">
      <c r="A72" s="301"/>
      <c r="B72" s="721" t="s">
        <v>435</v>
      </c>
      <c r="C72" s="722"/>
      <c r="D72" s="722"/>
      <c r="E72" s="722"/>
      <c r="F72" s="723"/>
      <c r="G72" s="286"/>
      <c r="H72" s="303"/>
      <c r="I72" s="250"/>
      <c r="J72" s="229"/>
      <c r="K72" s="229"/>
    </row>
    <row r="73" spans="1:11" ht="18.75" customHeight="1">
      <c r="A73" s="301"/>
      <c r="B73" s="721" t="s">
        <v>435</v>
      </c>
      <c r="C73" s="722"/>
      <c r="D73" s="722"/>
      <c r="E73" s="722"/>
      <c r="F73" s="723"/>
      <c r="G73" s="286"/>
      <c r="H73" s="303"/>
      <c r="I73" s="250"/>
      <c r="J73" s="229"/>
      <c r="K73" s="229"/>
    </row>
    <row r="74" spans="1:16" ht="18.75" customHeight="1">
      <c r="A74" s="301"/>
      <c r="B74" s="721" t="s">
        <v>435</v>
      </c>
      <c r="C74" s="722"/>
      <c r="D74" s="722"/>
      <c r="E74" s="722"/>
      <c r="F74" s="723"/>
      <c r="G74" s="286"/>
      <c r="H74" s="303"/>
      <c r="I74" s="250"/>
      <c r="J74" s="229"/>
      <c r="K74" s="229"/>
      <c r="P74" s="241"/>
    </row>
    <row r="75" spans="1:13" ht="23.25">
      <c r="A75" s="301"/>
      <c r="B75" s="305"/>
      <c r="C75" s="306"/>
      <c r="D75" s="306"/>
      <c r="E75" s="306"/>
      <c r="F75" s="306"/>
      <c r="G75" s="307"/>
      <c r="H75" s="250"/>
      <c r="I75" s="250"/>
      <c r="J75" s="229"/>
      <c r="K75" s="229"/>
      <c r="L75" s="308"/>
      <c r="M75" s="309"/>
    </row>
    <row r="76" spans="1:11" ht="18.75">
      <c r="A76" s="310" t="s">
        <v>494</v>
      </c>
      <c r="C76" s="306"/>
      <c r="D76" s="306"/>
      <c r="E76" s="306"/>
      <c r="F76" s="306"/>
      <c r="G76" s="307"/>
      <c r="H76" s="250"/>
      <c r="I76" s="250"/>
      <c r="J76" s="229"/>
      <c r="K76" s="229"/>
    </row>
    <row r="77" spans="1:11" ht="18.75">
      <c r="A77" s="301"/>
      <c r="C77" s="306"/>
      <c r="D77" s="306"/>
      <c r="E77" s="306"/>
      <c r="F77" s="306"/>
      <c r="G77" s="307"/>
      <c r="H77" s="250"/>
      <c r="I77" s="250"/>
      <c r="J77" s="229"/>
      <c r="K77" s="250"/>
    </row>
    <row r="78" spans="1:11" ht="18.75">
      <c r="A78" s="301"/>
      <c r="B78" s="305"/>
      <c r="C78" s="306"/>
      <c r="D78" s="306"/>
      <c r="E78" s="306"/>
      <c r="F78" s="306"/>
      <c r="G78" s="724" t="s">
        <v>65</v>
      </c>
      <c r="H78" s="725"/>
      <c r="I78" s="726" t="s">
        <v>406</v>
      </c>
      <c r="J78" s="725"/>
      <c r="K78" s="229"/>
    </row>
    <row r="79" spans="1:26" s="264" customFormat="1" ht="12.75">
      <c r="A79" s="311"/>
      <c r="B79" s="312"/>
      <c r="C79" s="313"/>
      <c r="D79" s="313"/>
      <c r="E79" s="313"/>
      <c r="F79" s="313"/>
      <c r="G79" s="727" t="s">
        <v>53</v>
      </c>
      <c r="H79" s="728"/>
      <c r="I79" s="727" t="s">
        <v>53</v>
      </c>
      <c r="J79" s="728"/>
      <c r="V79" s="314"/>
      <c r="W79" s="314"/>
      <c r="X79" s="314"/>
      <c r="Y79" s="314"/>
      <c r="Z79" s="314"/>
    </row>
    <row r="80" spans="1:26" s="241" customFormat="1" ht="18.75">
      <c r="A80" s="301"/>
      <c r="B80" s="715" t="s">
        <v>506</v>
      </c>
      <c r="C80" s="716"/>
      <c r="D80" s="716"/>
      <c r="E80" s="716"/>
      <c r="F80" s="717"/>
      <c r="G80" s="718">
        <f>'02 15 г'!G81:H81</f>
        <v>26071.44599999991</v>
      </c>
      <c r="H80" s="719"/>
      <c r="I80" s="718">
        <f>'02 15 г'!I81:J81</f>
        <v>0</v>
      </c>
      <c r="J80" s="719"/>
      <c r="K80" s="238"/>
      <c r="L80" s="315" t="s">
        <v>430</v>
      </c>
      <c r="M80" s="315" t="s">
        <v>403</v>
      </c>
      <c r="V80" s="315"/>
      <c r="W80" s="315"/>
      <c r="X80" s="315"/>
      <c r="Y80" s="315"/>
      <c r="Z80" s="315"/>
    </row>
    <row r="81" spans="1:13" ht="18.75">
      <c r="A81" s="251"/>
      <c r="B81" s="715" t="s">
        <v>507</v>
      </c>
      <c r="C81" s="716"/>
      <c r="D81" s="716"/>
      <c r="E81" s="716"/>
      <c r="F81" s="717"/>
      <c r="G81" s="718">
        <f>G80+I47-H58+J54</f>
        <v>43566.163999999895</v>
      </c>
      <c r="H81" s="719"/>
      <c r="I81" s="720">
        <f>I80+H54-J54+D55</f>
        <v>0</v>
      </c>
      <c r="J81" s="719"/>
      <c r="K81" s="229"/>
      <c r="L81" s="316">
        <f>G81</f>
        <v>43566.163999999895</v>
      </c>
      <c r="M81" s="316">
        <f>I81</f>
        <v>0</v>
      </c>
    </row>
    <row r="82" spans="1:11" ht="18.75">
      <c r="A82" s="250"/>
      <c r="B82" s="250"/>
      <c r="C82" s="250"/>
      <c r="D82" s="250"/>
      <c r="E82" s="250"/>
      <c r="F82" s="250"/>
      <c r="G82" s="317"/>
      <c r="H82" s="317"/>
      <c r="I82" s="250"/>
      <c r="J82" s="229"/>
      <c r="K82" s="229"/>
    </row>
    <row r="83" spans="1:16" ht="18.75">
      <c r="A83" s="250"/>
      <c r="B83" s="229"/>
      <c r="C83" s="229"/>
      <c r="D83" s="229"/>
      <c r="E83" s="229"/>
      <c r="F83" s="229"/>
      <c r="G83" s="318"/>
      <c r="H83" s="319"/>
      <c r="I83" s="250"/>
      <c r="J83" s="229"/>
      <c r="K83" s="229"/>
      <c r="L83" s="241"/>
      <c r="M83" s="241"/>
      <c r="N83" s="241"/>
      <c r="O83" s="241"/>
      <c r="P83" s="241"/>
    </row>
    <row r="84" spans="1:16" ht="18.75">
      <c r="A84" s="250"/>
      <c r="B84" s="312"/>
      <c r="C84" s="313"/>
      <c r="D84" s="313"/>
      <c r="E84" s="313"/>
      <c r="F84" s="313"/>
      <c r="G84" s="759" t="s">
        <v>502</v>
      </c>
      <c r="H84" s="760"/>
      <c r="I84" s="759" t="s">
        <v>503</v>
      </c>
      <c r="J84" s="760"/>
      <c r="K84" s="229"/>
      <c r="L84" s="329" t="s">
        <v>504</v>
      </c>
      <c r="M84" s="330"/>
      <c r="N84" s="330"/>
      <c r="O84" s="330"/>
      <c r="P84" s="330"/>
    </row>
    <row r="85" spans="1:16" ht="18.75" customHeight="1">
      <c r="A85" s="250"/>
      <c r="C85" s="756" t="s">
        <v>505</v>
      </c>
      <c r="D85" s="757"/>
      <c r="E85" s="757"/>
      <c r="F85" s="758"/>
      <c r="G85" s="718">
        <f>M47</f>
        <v>158326.87</v>
      </c>
      <c r="H85" s="719"/>
      <c r="I85" s="718">
        <f>N47</f>
        <v>168803</v>
      </c>
      <c r="J85" s="719"/>
      <c r="K85" s="229"/>
      <c r="L85" s="320">
        <f>G85-I85+H47-I47</f>
        <v>-0.030000000006111804</v>
      </c>
      <c r="M85" s="321"/>
      <c r="N85" s="320"/>
      <c r="O85" s="320"/>
      <c r="P85" s="322"/>
    </row>
    <row r="86" spans="1:16" ht="18.75">
      <c r="A86" s="250"/>
      <c r="B86" s="229"/>
      <c r="C86" s="229"/>
      <c r="D86" s="229"/>
      <c r="E86" s="229"/>
      <c r="F86" s="229"/>
      <c r="G86" s="229"/>
      <c r="H86" s="250"/>
      <c r="I86" s="250"/>
      <c r="J86" s="229"/>
      <c r="K86" s="229"/>
      <c r="L86" s="323"/>
      <c r="M86" s="324"/>
      <c r="N86" s="324"/>
      <c r="O86" s="324"/>
      <c r="P86" s="324"/>
    </row>
    <row r="87" spans="1:16" ht="15.75" customHeight="1">
      <c r="A87" s="250"/>
      <c r="B87" s="229"/>
      <c r="C87" s="229"/>
      <c r="D87" s="229"/>
      <c r="E87" s="229"/>
      <c r="F87" s="229"/>
      <c r="G87" s="229"/>
      <c r="H87" s="250"/>
      <c r="I87" s="250"/>
      <c r="J87" s="229"/>
      <c r="K87" s="229"/>
      <c r="L87" s="323"/>
      <c r="M87" s="324"/>
      <c r="N87" s="324"/>
      <c r="O87" s="324"/>
      <c r="P87" s="324"/>
    </row>
    <row r="88" spans="1:16" ht="1.5" customHeight="1" hidden="1">
      <c r="A88" s="250"/>
      <c r="B88" s="229"/>
      <c r="C88" s="229"/>
      <c r="D88" s="229"/>
      <c r="E88" s="229"/>
      <c r="F88" s="229"/>
      <c r="G88" s="229"/>
      <c r="H88" s="250"/>
      <c r="I88" s="250"/>
      <c r="J88" s="229"/>
      <c r="K88" s="229"/>
      <c r="L88" s="323"/>
      <c r="M88" s="324"/>
      <c r="N88" s="324"/>
      <c r="O88" s="324"/>
      <c r="P88" s="324"/>
    </row>
    <row r="89" spans="1:16" ht="18.75" hidden="1">
      <c r="A89" s="250"/>
      <c r="B89" s="229"/>
      <c r="C89" s="229"/>
      <c r="D89" s="229"/>
      <c r="E89" s="229"/>
      <c r="F89" s="229"/>
      <c r="G89" s="229"/>
      <c r="H89" s="250"/>
      <c r="I89" s="250"/>
      <c r="J89" s="229"/>
      <c r="K89" s="229"/>
      <c r="L89" s="323"/>
      <c r="M89" s="324"/>
      <c r="N89" s="324"/>
      <c r="O89" s="324"/>
      <c r="P89" s="324"/>
    </row>
    <row r="90" spans="1:16" ht="18.75" hidden="1">
      <c r="A90" s="250"/>
      <c r="B90" s="229"/>
      <c r="C90" s="229"/>
      <c r="D90" s="229"/>
      <c r="E90" s="229"/>
      <c r="F90" s="229"/>
      <c r="G90" s="229"/>
      <c r="H90" s="250"/>
      <c r="I90" s="250"/>
      <c r="J90" s="229"/>
      <c r="K90" s="229"/>
      <c r="L90" s="323"/>
      <c r="M90" s="324"/>
      <c r="N90" s="324"/>
      <c r="O90" s="324"/>
      <c r="P90" s="324"/>
    </row>
    <row r="91" spans="1:16" ht="18.75" hidden="1">
      <c r="A91" s="229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323"/>
      <c r="M91" s="324"/>
      <c r="N91" s="324"/>
      <c r="O91" s="324"/>
      <c r="P91" s="324"/>
    </row>
    <row r="92" spans="1:16" ht="18.75" hidden="1">
      <c r="A92" s="229"/>
      <c r="B92" s="229"/>
      <c r="C92" s="301"/>
      <c r="D92" s="229"/>
      <c r="E92" s="229"/>
      <c r="F92" s="229"/>
      <c r="G92" s="229"/>
      <c r="H92" s="229"/>
      <c r="I92" s="229"/>
      <c r="J92" s="229"/>
      <c r="K92" s="229"/>
      <c r="L92" s="323"/>
      <c r="M92" s="325"/>
      <c r="N92" s="241"/>
      <c r="O92" s="241"/>
      <c r="P92" s="325"/>
    </row>
    <row r="93" spans="1:16" ht="18.75" hidden="1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41"/>
      <c r="M93" s="241"/>
      <c r="N93" s="241"/>
      <c r="O93" s="241"/>
      <c r="P93" s="241"/>
    </row>
    <row r="94" spans="1:16" ht="7.5" customHeight="1" hidden="1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41"/>
      <c r="M94" s="241"/>
      <c r="N94" s="241"/>
      <c r="O94" s="241"/>
      <c r="P94" s="241"/>
    </row>
    <row r="95" spans="1:26" s="338" customFormat="1" ht="15.75">
      <c r="A95" s="338" t="s">
        <v>468</v>
      </c>
      <c r="I95" s="338" t="s">
        <v>73</v>
      </c>
      <c r="L95" s="339"/>
      <c r="M95" s="339"/>
      <c r="N95" s="339"/>
      <c r="O95" s="339"/>
      <c r="P95" s="339"/>
      <c r="V95" s="340"/>
      <c r="W95" s="340"/>
      <c r="X95" s="340"/>
      <c r="Y95" s="340"/>
      <c r="Z95" s="340"/>
    </row>
    <row r="96" spans="1:26" s="338" customFormat="1" ht="15.75">
      <c r="A96" s="338" t="s">
        <v>469</v>
      </c>
      <c r="I96" s="338" t="s">
        <v>74</v>
      </c>
      <c r="V96" s="340"/>
      <c r="W96" s="340"/>
      <c r="X96" s="340"/>
      <c r="Y96" s="340"/>
      <c r="Z96" s="340"/>
    </row>
    <row r="168" ht="15">
      <c r="H168" s="230" t="s">
        <v>433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5">
    <mergeCell ref="C14:D15"/>
    <mergeCell ref="A35:K36"/>
    <mergeCell ref="V44:Z44"/>
    <mergeCell ref="B47:F47"/>
    <mergeCell ref="B48:F48"/>
    <mergeCell ref="B49:F49"/>
    <mergeCell ref="B50:F50"/>
    <mergeCell ref="B54:E54"/>
    <mergeCell ref="B55:C55"/>
    <mergeCell ref="B58:F58"/>
    <mergeCell ref="B59:F59"/>
    <mergeCell ref="B60:F60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66:F66"/>
    <mergeCell ref="B67:F67"/>
    <mergeCell ref="B68:F68"/>
    <mergeCell ref="B69:F69"/>
    <mergeCell ref="B70:F70"/>
    <mergeCell ref="B71:F71"/>
    <mergeCell ref="I81:J81"/>
    <mergeCell ref="B72:F72"/>
    <mergeCell ref="B73:F73"/>
    <mergeCell ref="B74:F74"/>
    <mergeCell ref="G78:H78"/>
    <mergeCell ref="I78:J78"/>
    <mergeCell ref="G79:H79"/>
    <mergeCell ref="I79:J79"/>
    <mergeCell ref="G84:H84"/>
    <mergeCell ref="I84:J84"/>
    <mergeCell ref="C85:F85"/>
    <mergeCell ref="G85:H85"/>
    <mergeCell ref="I85:J85"/>
    <mergeCell ref="B80:F80"/>
    <mergeCell ref="G80:H80"/>
    <mergeCell ref="I80:J80"/>
    <mergeCell ref="B81:F81"/>
    <mergeCell ref="G81:H81"/>
  </mergeCells>
  <conditionalFormatting sqref="M47">
    <cfRule type="cellIs" priority="16" dxfId="115" operator="equal" stopIfTrue="1">
      <formula>0</formula>
    </cfRule>
  </conditionalFormatting>
  <conditionalFormatting sqref="M47">
    <cfRule type="cellIs" priority="15" dxfId="116" operator="equal" stopIfTrue="1">
      <formula>0</formula>
    </cfRule>
  </conditionalFormatting>
  <conditionalFormatting sqref="M47:N47">
    <cfRule type="cellIs" priority="14" dxfId="117" operator="equal" stopIfTrue="1">
      <formula>0</formula>
    </cfRule>
  </conditionalFormatting>
  <conditionalFormatting sqref="N47">
    <cfRule type="cellIs" priority="11" dxfId="118" operator="equal" stopIfTrue="1">
      <formula>0</formula>
    </cfRule>
    <cfRule type="cellIs" priority="12" dxfId="115" operator="equal" stopIfTrue="1">
      <formula>326166</formula>
    </cfRule>
    <cfRule type="cellIs" priority="13" dxfId="29" operator="equal" stopIfTrue="1">
      <formula>0</formula>
    </cfRule>
  </conditionalFormatting>
  <conditionalFormatting sqref="M47:N47">
    <cfRule type="cellIs" priority="9" dxfId="119" operator="equal" stopIfTrue="1">
      <formula>0</formula>
    </cfRule>
    <cfRule type="cellIs" priority="10" dxfId="32" operator="equal" stopIfTrue="1">
      <formula>0</formula>
    </cfRule>
  </conditionalFormatting>
  <conditionalFormatting sqref="M47:N47">
    <cfRule type="cellIs" priority="6" dxfId="31" operator="equal" stopIfTrue="1">
      <formula>0</formula>
    </cfRule>
    <cfRule type="cellIs" priority="7" dxfId="30" operator="equal" stopIfTrue="1">
      <formula>0</formula>
    </cfRule>
    <cfRule type="cellIs" priority="8" dxfId="29" operator="equal" stopIfTrue="1">
      <formula>0</formula>
    </cfRule>
  </conditionalFormatting>
  <conditionalFormatting sqref="M47:P47 R47">
    <cfRule type="cellIs" priority="5" dxfId="120" operator="greaterThan" stopIfTrue="1">
      <formula>0</formula>
    </cfRule>
  </conditionalFormatting>
  <conditionalFormatting sqref="O47:P47 R47">
    <cfRule type="cellIs" priority="4" dxfId="43" operator="greaterThan" stopIfTrue="1">
      <formula>0</formula>
    </cfRule>
  </conditionalFormatting>
  <conditionalFormatting sqref="M47:N47">
    <cfRule type="cellIs" priority="3" dxfId="27" operator="greaterThan" stopIfTrue="1">
      <formula>0</formula>
    </cfRule>
  </conditionalFormatting>
  <conditionalFormatting sqref="O47:P47">
    <cfRule type="cellIs" priority="2" dxfId="41" operator="greaterThan" stopIfTrue="1">
      <formula>0</formula>
    </cfRule>
  </conditionalFormatting>
  <conditionalFormatting sqref="R47">
    <cfRule type="cellIs" priority="1" dxfId="120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93"/>
  <sheetViews>
    <sheetView view="pageBreakPreview" zoomScale="80" zoomScaleSheetLayoutView="80" zoomScalePageLayoutView="0" workbookViewId="0" topLeftCell="A51">
      <selection activeCell="H71" sqref="H71:H72"/>
    </sheetView>
  </sheetViews>
  <sheetFormatPr defaultColWidth="9.140625" defaultRowHeight="15" outlineLevelCol="1"/>
  <cols>
    <col min="1" max="1" width="7.57421875" style="61" customWidth="1"/>
    <col min="2" max="2" width="12.140625" style="58" customWidth="1"/>
    <col min="3" max="3" width="11.00390625" style="58" customWidth="1"/>
    <col min="4" max="4" width="10.57421875" style="58" customWidth="1"/>
    <col min="5" max="5" width="9.7109375" style="58" customWidth="1"/>
    <col min="6" max="6" width="13.7109375" style="58" customWidth="1"/>
    <col min="7" max="7" width="14.28125" style="58" customWidth="1"/>
    <col min="8" max="8" width="12.57421875" style="58" customWidth="1"/>
    <col min="9" max="9" width="15.00390625" style="58" customWidth="1"/>
    <col min="10" max="10" width="15.7109375" style="58" customWidth="1"/>
    <col min="11" max="11" width="13.421875" style="58" customWidth="1"/>
    <col min="12" max="12" width="12.7109375" style="58" hidden="1" customWidth="1" outlineLevel="1"/>
    <col min="13" max="13" width="18.421875" style="58" hidden="1" customWidth="1" outlineLevel="1"/>
    <col min="14" max="14" width="13.421875" style="58" hidden="1" customWidth="1" outlineLevel="1"/>
    <col min="15" max="15" width="13.57421875" style="58" hidden="1" customWidth="1" outlineLevel="1"/>
    <col min="16" max="16" width="9.8515625" style="58" hidden="1" customWidth="1" outlineLevel="1"/>
    <col min="17" max="17" width="10.28125" style="58" hidden="1" customWidth="1" outlineLevel="1"/>
    <col min="18" max="18" width="12.8515625" style="58" hidden="1" customWidth="1" outlineLevel="1"/>
    <col min="19" max="19" width="7.140625" style="58" hidden="1" customWidth="1" outlineLevel="1"/>
    <col min="20" max="20" width="11.28125" style="58" hidden="1" customWidth="1" outlineLevel="1"/>
    <col min="21" max="21" width="11.421875" style="58" hidden="1" customWidth="1" outlineLevel="1"/>
    <col min="22" max="23" width="11.140625" style="58" hidden="1" customWidth="1" outlineLevel="1"/>
    <col min="24" max="24" width="13.00390625" style="58" hidden="1" customWidth="1" outlineLevel="1"/>
    <col min="25" max="25" width="13.00390625" style="58" bestFit="1" customWidth="1" collapsed="1"/>
    <col min="26" max="27" width="13.00390625" style="58" bestFit="1" customWidth="1"/>
    <col min="28" max="31" width="9.140625" style="58" customWidth="1"/>
    <col min="32" max="32" width="9.8515625" style="58" bestFit="1" customWidth="1"/>
    <col min="33" max="16384" width="9.140625" style="58" customWidth="1"/>
  </cols>
  <sheetData>
    <row r="1" spans="1:13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2"/>
      <c r="J2" s="92"/>
      <c r="K2" s="92"/>
      <c r="L2" s="92"/>
      <c r="M2" s="92"/>
    </row>
    <row r="3" spans="1:13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 t="s">
        <v>5</v>
      </c>
      <c r="I6" s="96" t="s">
        <v>6</v>
      </c>
      <c r="J6" s="96"/>
      <c r="K6" s="96"/>
      <c r="L6" s="97"/>
      <c r="M6" s="97"/>
    </row>
    <row r="7" spans="1:13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 t="s">
        <v>9</v>
      </c>
      <c r="I7" s="96" t="s">
        <v>10</v>
      </c>
      <c r="J7" s="96"/>
      <c r="K7" s="96"/>
      <c r="L7" s="97"/>
      <c r="M7" s="97"/>
    </row>
    <row r="8" spans="1:13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8">
        <v>0</v>
      </c>
      <c r="I8" s="99">
        <v>48.28</v>
      </c>
      <c r="J8" s="99"/>
      <c r="K8" s="95"/>
      <c r="L8" s="100"/>
      <c r="M8" s="100"/>
    </row>
    <row r="9" spans="1:13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8">
        <v>2795.32</v>
      </c>
      <c r="I9" s="99">
        <v>5702.29</v>
      </c>
      <c r="J9" s="99"/>
      <c r="K9" s="95"/>
      <c r="L9" s="100"/>
      <c r="M9" s="100"/>
    </row>
    <row r="10" spans="1:13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8">
        <f>SUM(H8:H9)</f>
        <v>2795.32</v>
      </c>
      <c r="I10" s="95"/>
      <c r="J10" s="95"/>
      <c r="K10" s="95"/>
      <c r="L10" s="100"/>
      <c r="M10" s="100"/>
    </row>
    <row r="11" spans="1:13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3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1:13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9" ht="18.75" hidden="1">
      <c r="A14" s="92"/>
      <c r="B14" s="101" t="s">
        <v>386</v>
      </c>
      <c r="C14" s="666" t="s">
        <v>15</v>
      </c>
      <c r="D14" s="667"/>
      <c r="E14" s="407"/>
      <c r="F14" s="96"/>
      <c r="G14" s="96"/>
      <c r="H14" s="96"/>
      <c r="I14" s="96" t="s">
        <v>21</v>
      </c>
      <c r="J14" s="97"/>
      <c r="K14" s="100"/>
      <c r="L14" s="100"/>
      <c r="M14" s="100"/>
      <c r="N14" s="60"/>
      <c r="O14" s="60"/>
      <c r="P14" s="60"/>
      <c r="Q14" s="60"/>
      <c r="R14" s="60"/>
      <c r="S14" s="60"/>
    </row>
    <row r="15" spans="1:19" ht="14.25" customHeight="1" hidden="1">
      <c r="A15" s="92"/>
      <c r="B15" s="103"/>
      <c r="C15" s="668"/>
      <c r="D15" s="669"/>
      <c r="E15" s="408"/>
      <c r="F15" s="96"/>
      <c r="G15" s="96"/>
      <c r="H15" s="96" t="s">
        <v>311</v>
      </c>
      <c r="I15" s="96"/>
      <c r="J15" s="97"/>
      <c r="K15" s="100"/>
      <c r="L15" s="100"/>
      <c r="M15" s="100"/>
      <c r="N15" s="60"/>
      <c r="O15" s="60"/>
      <c r="P15" s="60"/>
      <c r="Q15" s="60"/>
      <c r="R15" s="60"/>
      <c r="S15" s="60"/>
    </row>
    <row r="16" spans="1:19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100"/>
      <c r="K16" s="100"/>
      <c r="L16" s="100"/>
      <c r="M16" s="100"/>
      <c r="N16" s="60"/>
      <c r="O16" s="60"/>
      <c r="P16" s="60"/>
      <c r="Q16" s="60"/>
      <c r="R16" s="60"/>
      <c r="S16" s="60"/>
    </row>
    <row r="17" spans="1:19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100"/>
      <c r="K17" s="100"/>
      <c r="L17" s="100"/>
      <c r="M17" s="100"/>
      <c r="N17" s="60"/>
      <c r="O17" s="60"/>
      <c r="P17" s="60"/>
      <c r="Q17" s="60"/>
      <c r="R17" s="60"/>
      <c r="S17" s="60"/>
    </row>
    <row r="18" spans="1:19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100"/>
      <c r="K18" s="100"/>
      <c r="L18" s="100"/>
      <c r="M18" s="100"/>
      <c r="N18" s="60"/>
      <c r="O18" s="60"/>
      <c r="P18" s="60"/>
      <c r="Q18" s="60"/>
      <c r="R18" s="60"/>
      <c r="S18" s="60"/>
    </row>
    <row r="19" spans="1:19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100"/>
      <c r="K19" s="100"/>
      <c r="L19" s="100"/>
      <c r="M19" s="100"/>
      <c r="N19" s="60"/>
      <c r="O19" s="60"/>
      <c r="P19" s="60"/>
      <c r="Q19" s="60"/>
      <c r="R19" s="60"/>
      <c r="S19" s="60"/>
    </row>
    <row r="20" spans="1:19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100"/>
      <c r="K20" s="100"/>
      <c r="L20" s="100"/>
      <c r="M20" s="100"/>
      <c r="N20" s="60"/>
      <c r="O20" s="60"/>
      <c r="P20" s="60"/>
      <c r="Q20" s="60"/>
      <c r="R20" s="60"/>
      <c r="S20" s="60"/>
    </row>
    <row r="21" spans="1:19" ht="19.5" hidden="1" thickBot="1">
      <c r="A21" s="92"/>
      <c r="B21" s="95"/>
      <c r="C21" s="95"/>
      <c r="D21" s="95"/>
      <c r="E21" s="95"/>
      <c r="F21" s="95"/>
      <c r="G21" s="106" t="s">
        <v>387</v>
      </c>
      <c r="H21" s="107" t="s">
        <v>310</v>
      </c>
      <c r="I21" s="95"/>
      <c r="J21" s="100"/>
      <c r="K21" s="100"/>
      <c r="L21" s="100"/>
      <c r="M21" s="100"/>
      <c r="N21" s="60"/>
      <c r="O21" s="60"/>
      <c r="P21" s="60"/>
      <c r="Q21" s="60"/>
      <c r="R21" s="60"/>
      <c r="S21" s="60"/>
    </row>
    <row r="22" spans="1:19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>
        <v>7.55</v>
      </c>
      <c r="I22" s="99">
        <f>G22*H22</f>
        <v>2625.89</v>
      </c>
      <c r="J22" s="418"/>
      <c r="K22" s="100"/>
      <c r="L22" s="100"/>
      <c r="M22" s="100"/>
      <c r="N22" s="60"/>
      <c r="O22" s="60"/>
      <c r="P22" s="60"/>
      <c r="Q22" s="60"/>
      <c r="R22" s="60"/>
      <c r="S22" s="60"/>
    </row>
    <row r="23" spans="1:19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100"/>
      <c r="K23" s="100"/>
      <c r="L23" s="100"/>
      <c r="M23" s="100"/>
      <c r="N23" s="60"/>
      <c r="O23" s="60"/>
      <c r="P23" s="60"/>
      <c r="Q23" s="60"/>
      <c r="R23" s="60"/>
      <c r="S23" s="60"/>
    </row>
    <row r="24" spans="1:19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100"/>
      <c r="K24" s="100"/>
      <c r="L24" s="100"/>
      <c r="M24" s="100"/>
      <c r="N24" s="60"/>
      <c r="O24" s="60"/>
      <c r="P24" s="60"/>
      <c r="Q24" s="60"/>
      <c r="R24" s="60"/>
      <c r="S24" s="60"/>
    </row>
    <row r="25" spans="1:19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100"/>
      <c r="K25" s="100"/>
      <c r="L25" s="100"/>
      <c r="M25" s="100"/>
      <c r="N25" s="60"/>
      <c r="O25" s="60"/>
      <c r="P25" s="60"/>
      <c r="Q25" s="60"/>
      <c r="R25" s="60"/>
      <c r="S25" s="60"/>
    </row>
    <row r="26" spans="1:19" ht="18.75" hidden="1">
      <c r="A26" s="92"/>
      <c r="B26" s="95"/>
      <c r="C26" s="95"/>
      <c r="D26" s="95"/>
      <c r="E26" s="95"/>
      <c r="F26" s="95"/>
      <c r="G26" s="95"/>
      <c r="H26" s="95"/>
      <c r="I26" s="95"/>
      <c r="J26" s="100"/>
      <c r="K26" s="100"/>
      <c r="L26" s="100"/>
      <c r="M26" s="100"/>
      <c r="N26" s="60"/>
      <c r="O26" s="60"/>
      <c r="P26" s="60"/>
      <c r="Q26" s="60"/>
      <c r="R26" s="60"/>
      <c r="S26" s="60"/>
    </row>
    <row r="27" spans="1:19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100"/>
      <c r="K27" s="100"/>
      <c r="L27" s="100"/>
      <c r="M27" s="100"/>
      <c r="N27" s="60"/>
      <c r="O27" s="60"/>
      <c r="P27" s="60"/>
      <c r="Q27" s="60"/>
      <c r="R27" s="60"/>
      <c r="S27" s="60"/>
    </row>
    <row r="28" spans="1:19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100"/>
      <c r="K28" s="100"/>
      <c r="L28" s="100"/>
      <c r="M28" s="100"/>
      <c r="N28" s="60"/>
      <c r="O28" s="60"/>
      <c r="P28" s="60"/>
      <c r="Q28" s="60"/>
      <c r="R28" s="60"/>
      <c r="S28" s="60"/>
    </row>
    <row r="29" spans="1:19" ht="18.75" hidden="1">
      <c r="A29" s="92"/>
      <c r="B29" s="95"/>
      <c r="C29" s="95"/>
      <c r="D29" s="95"/>
      <c r="E29" s="95"/>
      <c r="F29" s="95"/>
      <c r="G29" s="95"/>
      <c r="H29" s="95"/>
      <c r="I29" s="95"/>
      <c r="J29" s="100"/>
      <c r="K29" s="100"/>
      <c r="L29" s="100"/>
      <c r="M29" s="100"/>
      <c r="N29" s="60"/>
      <c r="O29" s="60"/>
      <c r="P29" s="60"/>
      <c r="Q29" s="60"/>
      <c r="R29" s="60"/>
      <c r="S29" s="60"/>
    </row>
    <row r="30" spans="1:19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100"/>
      <c r="K30" s="100"/>
      <c r="L30" s="100"/>
      <c r="M30" s="100"/>
      <c r="N30" s="60"/>
      <c r="O30" s="60"/>
      <c r="P30" s="60"/>
      <c r="Q30" s="60"/>
      <c r="R30" s="60"/>
      <c r="S30" s="60"/>
    </row>
    <row r="31" spans="1:19" ht="18.75" hidden="1">
      <c r="A31" s="92"/>
      <c r="B31" s="95"/>
      <c r="C31" s="95"/>
      <c r="D31" s="95"/>
      <c r="E31" s="95"/>
      <c r="F31" s="95"/>
      <c r="G31" s="95"/>
      <c r="H31" s="95"/>
      <c r="I31" s="95"/>
      <c r="J31" s="100"/>
      <c r="K31" s="100"/>
      <c r="L31" s="100"/>
      <c r="M31" s="100"/>
      <c r="N31" s="60"/>
      <c r="O31" s="60"/>
      <c r="P31" s="60"/>
      <c r="Q31" s="60"/>
      <c r="R31" s="60"/>
      <c r="S31" s="60"/>
    </row>
    <row r="32" spans="1:19" ht="18.75" hidden="1">
      <c r="A32" s="92"/>
      <c r="B32" s="95"/>
      <c r="C32" s="95"/>
      <c r="D32" s="95"/>
      <c r="E32" s="95"/>
      <c r="F32" s="95"/>
      <c r="G32" s="95"/>
      <c r="H32" s="95"/>
      <c r="I32" s="95"/>
      <c r="J32" s="100"/>
      <c r="K32" s="100"/>
      <c r="L32" s="100"/>
      <c r="M32" s="100"/>
      <c r="N32" s="60"/>
      <c r="O32" s="60"/>
      <c r="P32" s="60"/>
      <c r="Q32" s="60"/>
      <c r="R32" s="60"/>
      <c r="S32" s="60"/>
    </row>
    <row r="33" spans="1:19" ht="18.75" hidden="1">
      <c r="A33" s="92"/>
      <c r="B33" s="95"/>
      <c r="C33" s="95"/>
      <c r="D33" s="95"/>
      <c r="E33" s="95"/>
      <c r="F33" s="95"/>
      <c r="G33" s="96"/>
      <c r="H33" s="96"/>
      <c r="I33" s="109"/>
      <c r="J33" s="419"/>
      <c r="K33" s="100"/>
      <c r="L33" s="100"/>
      <c r="M33" s="100"/>
      <c r="N33" s="60"/>
      <c r="O33" s="60"/>
      <c r="P33" s="60"/>
      <c r="Q33" s="60"/>
      <c r="R33" s="60"/>
      <c r="S33" s="60"/>
    </row>
    <row r="34" spans="1:19" ht="18.75" hidden="1">
      <c r="A34" s="92"/>
      <c r="B34" s="95"/>
      <c r="C34" s="95"/>
      <c r="D34" s="95"/>
      <c r="E34" s="95"/>
      <c r="F34" s="95"/>
      <c r="G34" s="95"/>
      <c r="H34" s="95" t="s">
        <v>32</v>
      </c>
      <c r="I34" s="110">
        <f>SUM(I17:I33)</f>
        <v>2625.89</v>
      </c>
      <c r="J34" s="420"/>
      <c r="K34" s="100"/>
      <c r="L34" s="100"/>
      <c r="M34" s="100"/>
      <c r="N34" s="60"/>
      <c r="O34" s="60"/>
      <c r="P34" s="60"/>
      <c r="Q34" s="60"/>
      <c r="R34" s="60"/>
      <c r="S34" s="60"/>
    </row>
    <row r="35" spans="1:13" ht="15">
      <c r="A35" s="763" t="s">
        <v>388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</row>
    <row r="36" spans="1:13" ht="15">
      <c r="A36" s="763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</row>
    <row r="37" spans="1:13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1:13" ht="18.75">
      <c r="A38" s="92"/>
      <c r="B38" s="64" t="s">
        <v>389</v>
      </c>
      <c r="C38" s="65"/>
      <c r="D38" s="65"/>
      <c r="E38" s="65"/>
      <c r="F38" s="65"/>
      <c r="G38" s="64"/>
      <c r="H38" s="92"/>
      <c r="I38" s="92"/>
      <c r="J38" s="92"/>
      <c r="K38" s="92"/>
      <c r="L38" s="92"/>
      <c r="M38" s="92"/>
    </row>
    <row r="39" spans="1:13" ht="18.75">
      <c r="A39" s="64"/>
      <c r="B39" s="65" t="s">
        <v>390</v>
      </c>
      <c r="C39" s="250" t="s">
        <v>526</v>
      </c>
      <c r="D39" s="64"/>
      <c r="E39" s="64"/>
      <c r="F39" s="65"/>
      <c r="G39" s="64"/>
      <c r="H39" s="64"/>
      <c r="I39" s="64"/>
      <c r="J39" s="64"/>
      <c r="K39" s="92"/>
      <c r="L39" s="92"/>
      <c r="M39" s="92"/>
    </row>
    <row r="40" spans="1:13" ht="18.75">
      <c r="A40" s="64"/>
      <c r="B40" s="65" t="s">
        <v>392</v>
      </c>
      <c r="C40" s="66">
        <v>5171.4</v>
      </c>
      <c r="D40" s="64" t="s">
        <v>393</v>
      </c>
      <c r="E40" s="64"/>
      <c r="F40" s="65"/>
      <c r="G40" s="64"/>
      <c r="H40" s="65"/>
      <c r="I40" s="64"/>
      <c r="J40" s="64"/>
      <c r="K40" s="92"/>
      <c r="L40" s="92"/>
      <c r="M40" s="92"/>
    </row>
    <row r="41" spans="1:13" ht="18.75">
      <c r="A41" s="64"/>
      <c r="B41" s="65" t="s">
        <v>394</v>
      </c>
      <c r="C41" s="67" t="s">
        <v>200</v>
      </c>
      <c r="D41" s="64" t="s">
        <v>518</v>
      </c>
      <c r="E41" s="64"/>
      <c r="F41" s="64"/>
      <c r="G41" s="64"/>
      <c r="H41" s="65"/>
      <c r="I41" s="64"/>
      <c r="J41" s="64"/>
      <c r="K41" s="92"/>
      <c r="L41" s="92"/>
      <c r="M41" s="92"/>
    </row>
    <row r="42" spans="1:27" ht="18.75">
      <c r="A42" s="64"/>
      <c r="E42" s="64"/>
      <c r="F42" s="64"/>
      <c r="G42" s="64"/>
      <c r="H42" s="65"/>
      <c r="I42" s="64"/>
      <c r="J42" s="64"/>
      <c r="K42" s="92"/>
      <c r="L42" s="92"/>
      <c r="M42" s="92"/>
      <c r="U42" s="60"/>
      <c r="V42" s="60"/>
      <c r="W42" s="60"/>
      <c r="X42" s="60"/>
      <c r="Y42" s="60"/>
      <c r="Z42" s="60"/>
      <c r="AA42" s="60"/>
    </row>
    <row r="43" spans="1:27" ht="2.25" customHeight="1">
      <c r="A43" s="64"/>
      <c r="H43" s="65"/>
      <c r="I43" s="64"/>
      <c r="J43" s="64"/>
      <c r="K43" s="92"/>
      <c r="L43" s="92"/>
      <c r="M43" s="92"/>
      <c r="U43" s="60"/>
      <c r="V43" s="60"/>
      <c r="W43" s="60"/>
      <c r="X43" s="60"/>
      <c r="Y43" s="60"/>
      <c r="Z43" s="60"/>
      <c r="AA43" s="60"/>
    </row>
    <row r="44" spans="1:27" ht="18" customHeight="1" hidden="1">
      <c r="A44" s="64"/>
      <c r="H44" s="65"/>
      <c r="I44" s="64"/>
      <c r="J44" s="64"/>
      <c r="K44" s="92"/>
      <c r="L44" s="92"/>
      <c r="M44" s="92"/>
      <c r="U44" s="60"/>
      <c r="V44" s="60"/>
      <c r="W44" s="764"/>
      <c r="X44" s="764"/>
      <c r="Y44" s="764"/>
      <c r="Z44" s="764"/>
      <c r="AA44" s="764"/>
    </row>
    <row r="45" spans="1:27" ht="56.25">
      <c r="A45" s="64"/>
      <c r="B45" s="139"/>
      <c r="C45" s="140"/>
      <c r="D45" s="62"/>
      <c r="E45" s="421" t="s">
        <v>397</v>
      </c>
      <c r="F45" s="422" t="s">
        <v>527</v>
      </c>
      <c r="G45" s="423" t="s">
        <v>2</v>
      </c>
      <c r="H45" s="423" t="s">
        <v>3</v>
      </c>
      <c r="I45" s="424" t="s">
        <v>528</v>
      </c>
      <c r="J45" s="424" t="s">
        <v>529</v>
      </c>
      <c r="K45" s="425" t="s">
        <v>530</v>
      </c>
      <c r="U45" s="60"/>
      <c r="V45" s="371"/>
      <c r="W45" s="426"/>
      <c r="X45" s="426"/>
      <c r="Y45" s="426"/>
      <c r="Z45" s="426"/>
      <c r="AA45" s="426"/>
    </row>
    <row r="46" spans="1:27" s="61" customFormat="1" ht="54.75" customHeight="1">
      <c r="A46" s="62"/>
      <c r="B46" s="765" t="s">
        <v>404</v>
      </c>
      <c r="C46" s="766"/>
      <c r="D46" s="767"/>
      <c r="E46" s="111" t="s">
        <v>53</v>
      </c>
      <c r="F46" s="111" t="s">
        <v>53</v>
      </c>
      <c r="G46" s="111" t="s">
        <v>53</v>
      </c>
      <c r="H46" s="111" t="s">
        <v>53</v>
      </c>
      <c r="I46" s="111" t="s">
        <v>53</v>
      </c>
      <c r="J46" s="111" t="s">
        <v>53</v>
      </c>
      <c r="K46" s="111" t="s">
        <v>53</v>
      </c>
      <c r="N46" s="427" t="s">
        <v>531</v>
      </c>
      <c r="O46" s="427" t="s">
        <v>532</v>
      </c>
      <c r="P46" s="427" t="s">
        <v>402</v>
      </c>
      <c r="Q46" s="427" t="s">
        <v>401</v>
      </c>
      <c r="R46" s="427" t="s">
        <v>441</v>
      </c>
      <c r="S46" s="427" t="s">
        <v>403</v>
      </c>
      <c r="T46" s="427" t="s">
        <v>533</v>
      </c>
      <c r="U46" s="427" t="s">
        <v>424</v>
      </c>
      <c r="V46" s="428" t="s">
        <v>534</v>
      </c>
      <c r="W46" s="374"/>
      <c r="X46" s="374"/>
      <c r="Y46" s="374"/>
      <c r="Z46" s="374"/>
      <c r="AA46" s="374"/>
    </row>
    <row r="47" spans="1:27" ht="33" customHeight="1">
      <c r="A47" s="64"/>
      <c r="B47" s="768" t="s">
        <v>535</v>
      </c>
      <c r="C47" s="769"/>
      <c r="D47" s="770"/>
      <c r="E47" s="114">
        <f aca="true" t="shared" si="0" ref="E47:K47">E48+E49+E50</f>
        <v>14.11</v>
      </c>
      <c r="F47" s="114">
        <f t="shared" si="0"/>
        <v>168803</v>
      </c>
      <c r="G47" s="114">
        <f t="shared" si="0"/>
        <v>72968.454</v>
      </c>
      <c r="H47" s="114">
        <f t="shared" si="0"/>
        <v>64517.41999999999</v>
      </c>
      <c r="I47" s="114">
        <f t="shared" si="0"/>
        <v>57632.908</v>
      </c>
      <c r="J47" s="114">
        <f t="shared" si="0"/>
        <v>6884.511999999986</v>
      </c>
      <c r="K47" s="114">
        <f t="shared" si="0"/>
        <v>177254.034</v>
      </c>
      <c r="N47" s="429">
        <v>168803</v>
      </c>
      <c r="O47" s="429">
        <v>177254.07</v>
      </c>
      <c r="P47" s="430">
        <v>60413.03999999999</v>
      </c>
      <c r="Q47" s="430">
        <v>78.06</v>
      </c>
      <c r="R47" s="431">
        <v>0</v>
      </c>
      <c r="S47" s="430">
        <v>0</v>
      </c>
      <c r="T47" s="388">
        <v>7757.1</v>
      </c>
      <c r="U47" s="430">
        <v>4026.32</v>
      </c>
      <c r="V47" s="388">
        <v>3730.7800000000007</v>
      </c>
      <c r="W47" s="432"/>
      <c r="X47" s="432"/>
      <c r="Y47" s="432"/>
      <c r="Z47" s="374"/>
      <c r="AA47" s="433"/>
    </row>
    <row r="48" spans="1:27" ht="18" customHeight="1">
      <c r="A48" s="64"/>
      <c r="B48" s="672" t="s">
        <v>12</v>
      </c>
      <c r="C48" s="673"/>
      <c r="D48" s="674"/>
      <c r="E48" s="117">
        <f>G60</f>
        <v>9.47</v>
      </c>
      <c r="F48" s="409">
        <f>'[3]03 15 г'!K48</f>
        <v>0</v>
      </c>
      <c r="G48" s="409">
        <f>E48*C40</f>
        <v>48973.158</v>
      </c>
      <c r="H48" s="409">
        <f>G48</f>
        <v>48973.158</v>
      </c>
      <c r="I48" s="409">
        <f>H48</f>
        <v>48973.158</v>
      </c>
      <c r="J48" s="409">
        <f>H48-I48</f>
        <v>0</v>
      </c>
      <c r="K48" s="286">
        <v>0</v>
      </c>
      <c r="U48" s="60"/>
      <c r="V48" s="373"/>
      <c r="W48" s="432"/>
      <c r="X48" s="432"/>
      <c r="Y48" s="432"/>
      <c r="Z48" s="374"/>
      <c r="AA48" s="433"/>
    </row>
    <row r="49" spans="1:27" ht="18" customHeight="1" thickBot="1">
      <c r="A49" s="64"/>
      <c r="B49" s="672" t="s">
        <v>65</v>
      </c>
      <c r="C49" s="673"/>
      <c r="D49" s="674"/>
      <c r="E49" s="117">
        <f>4.64-E50</f>
        <v>3.1399999999999997</v>
      </c>
      <c r="F49" s="459">
        <v>168803</v>
      </c>
      <c r="G49" s="409">
        <f>E49*C40</f>
        <v>16238.195999999998</v>
      </c>
      <c r="H49" s="409">
        <f>U47+Q47+P47-H48-H50</f>
        <v>11517.941999999988</v>
      </c>
      <c r="I49" s="409">
        <f>H68-H69</f>
        <v>904.1500000000015</v>
      </c>
      <c r="J49" s="409">
        <f>H49-I49</f>
        <v>10613.791999999987</v>
      </c>
      <c r="K49" s="286">
        <f>F47-F50+(G47-G50)-(H47-H50)</f>
        <v>173523.25400000002</v>
      </c>
      <c r="O49" s="434"/>
      <c r="U49" s="60"/>
      <c r="V49" s="373"/>
      <c r="W49" s="435"/>
      <c r="X49" s="435"/>
      <c r="Y49" s="435"/>
      <c r="Z49" s="374"/>
      <c r="AA49" s="436"/>
    </row>
    <row r="50" spans="1:27" ht="18" customHeight="1" thickBot="1">
      <c r="A50" s="64"/>
      <c r="B50" s="672" t="s">
        <v>424</v>
      </c>
      <c r="C50" s="673"/>
      <c r="D50" s="674"/>
      <c r="E50" s="117">
        <v>1.5</v>
      </c>
      <c r="F50" s="437">
        <v>0</v>
      </c>
      <c r="G50" s="409">
        <f>E50*C40</f>
        <v>7757.099999999999</v>
      </c>
      <c r="H50" s="409">
        <f>U47</f>
        <v>4026.32</v>
      </c>
      <c r="I50" s="409">
        <f>H69</f>
        <v>7755.6</v>
      </c>
      <c r="J50" s="409">
        <f>H50-I50</f>
        <v>-3729.28</v>
      </c>
      <c r="K50" s="286">
        <f>V47</f>
        <v>3730.7800000000007</v>
      </c>
      <c r="O50" s="438"/>
      <c r="U50" s="60"/>
      <c r="V50" s="373"/>
      <c r="W50" s="432"/>
      <c r="X50" s="432"/>
      <c r="Y50" s="432"/>
      <c r="Z50" s="374"/>
      <c r="AA50" s="433"/>
    </row>
    <row r="51" spans="1:27" ht="36" customHeight="1">
      <c r="A51" s="64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186"/>
      <c r="U51" s="60"/>
      <c r="V51" s="373"/>
      <c r="W51" s="432"/>
      <c r="X51" s="432"/>
      <c r="Y51" s="432"/>
      <c r="Z51" s="374"/>
      <c r="AA51" s="433"/>
    </row>
    <row r="52" spans="1:27" ht="18.75" customHeight="1">
      <c r="A52" s="64"/>
      <c r="F52" s="439" t="s">
        <v>438</v>
      </c>
      <c r="G52" s="439" t="s">
        <v>2</v>
      </c>
      <c r="H52" s="439" t="s">
        <v>3</v>
      </c>
      <c r="I52" s="439" t="s">
        <v>439</v>
      </c>
      <c r="J52" s="439" t="s">
        <v>482</v>
      </c>
      <c r="K52" s="440"/>
      <c r="L52" s="440"/>
      <c r="M52" s="440"/>
      <c r="N52" s="441"/>
      <c r="O52" s="60"/>
      <c r="U52" s="60"/>
      <c r="V52" s="379"/>
      <c r="W52" s="380"/>
      <c r="X52" s="380"/>
      <c r="Y52" s="380"/>
      <c r="Z52" s="380"/>
      <c r="AA52" s="380"/>
    </row>
    <row r="53" spans="1:27" ht="18" customHeight="1">
      <c r="A53" s="92"/>
      <c r="B53" s="771" t="s">
        <v>536</v>
      </c>
      <c r="C53" s="771"/>
      <c r="D53" s="771"/>
      <c r="E53" s="771"/>
      <c r="F53" s="403">
        <f>'03 15 г'!I54</f>
        <v>9573.530000000004</v>
      </c>
      <c r="G53" s="76">
        <f>R47</f>
        <v>0</v>
      </c>
      <c r="H53" s="76">
        <f>S47</f>
        <v>0</v>
      </c>
      <c r="I53" s="442">
        <f>F53+G53-H53</f>
        <v>9573.530000000004</v>
      </c>
      <c r="J53" s="76">
        <f>D54+H53</f>
        <v>0</v>
      </c>
      <c r="M53" s="120"/>
      <c r="U53" s="60"/>
      <c r="V53" s="60"/>
      <c r="W53" s="60"/>
      <c r="X53" s="60"/>
      <c r="Y53" s="60"/>
      <c r="Z53" s="60"/>
      <c r="AA53" s="60"/>
    </row>
    <row r="54" spans="1:27" ht="18" customHeight="1">
      <c r="A54" s="92"/>
      <c r="B54" s="772"/>
      <c r="C54" s="772"/>
      <c r="D54" s="773"/>
      <c r="E54" s="773"/>
      <c r="F54" s="310" t="s">
        <v>494</v>
      </c>
      <c r="G54" s="65"/>
      <c r="I54" s="64"/>
      <c r="J54" s="64"/>
      <c r="L54" s="443"/>
      <c r="M54" s="120"/>
      <c r="U54" s="60"/>
      <c r="V54" s="60"/>
      <c r="W54" s="60"/>
      <c r="X54" s="60"/>
      <c r="Y54" s="60"/>
      <c r="Z54" s="60"/>
      <c r="AA54" s="60"/>
    </row>
    <row r="55" spans="1:27" ht="18" customHeight="1">
      <c r="A55" s="92"/>
      <c r="L55" s="444"/>
      <c r="M55" s="92"/>
      <c r="N55" s="445"/>
      <c r="U55" s="60"/>
      <c r="V55" s="60"/>
      <c r="W55" s="60"/>
      <c r="X55" s="60"/>
      <c r="Y55" s="60"/>
      <c r="Z55" s="60"/>
      <c r="AA55" s="60"/>
    </row>
    <row r="56" spans="1:19" ht="10.5" customHeight="1">
      <c r="A56" s="92"/>
      <c r="K56" s="92"/>
      <c r="L56" s="92"/>
      <c r="M56" s="92"/>
      <c r="R56" s="446"/>
      <c r="S56" s="447"/>
    </row>
    <row r="57" spans="1:19" ht="18.75">
      <c r="A57" s="64"/>
      <c r="B57" s="73"/>
      <c r="C57" s="74"/>
      <c r="D57" s="75"/>
      <c r="E57" s="75"/>
      <c r="F57" s="75"/>
      <c r="G57" s="76" t="s">
        <v>397</v>
      </c>
      <c r="H57" s="76" t="s">
        <v>407</v>
      </c>
      <c r="I57" s="64"/>
      <c r="J57" s="64"/>
      <c r="K57" s="92"/>
      <c r="L57" s="92"/>
      <c r="M57" s="92"/>
      <c r="R57" s="448"/>
      <c r="S57" s="448"/>
    </row>
    <row r="58" spans="1:19" s="61" customFormat="1" ht="11.25" customHeight="1">
      <c r="A58" s="77"/>
      <c r="B58" s="135"/>
      <c r="C58" s="136"/>
      <c r="D58" s="137"/>
      <c r="E58" s="137"/>
      <c r="F58" s="137"/>
      <c r="G58" s="138" t="s">
        <v>53</v>
      </c>
      <c r="H58" s="138" t="s">
        <v>53</v>
      </c>
      <c r="I58" s="62"/>
      <c r="J58" s="62"/>
      <c r="R58" s="449"/>
      <c r="S58" s="449"/>
    </row>
    <row r="59" spans="1:19" ht="48" customHeight="1">
      <c r="A59" s="78" t="s">
        <v>408</v>
      </c>
      <c r="B59" s="676" t="s">
        <v>436</v>
      </c>
      <c r="C59" s="677"/>
      <c r="D59" s="677"/>
      <c r="E59" s="677"/>
      <c r="F59" s="677"/>
      <c r="G59" s="95"/>
      <c r="H59" s="79">
        <f>H60+H68</f>
        <v>57632.912</v>
      </c>
      <c r="I59" s="64"/>
      <c r="J59" s="64"/>
      <c r="K59" s="92"/>
      <c r="L59" s="92"/>
      <c r="M59" s="64"/>
      <c r="O59" s="186"/>
      <c r="R59" s="100"/>
      <c r="S59" s="100"/>
    </row>
    <row r="60" spans="1:23" ht="18.75">
      <c r="A60" s="80" t="s">
        <v>410</v>
      </c>
      <c r="B60" s="678" t="s">
        <v>411</v>
      </c>
      <c r="C60" s="679"/>
      <c r="D60" s="679"/>
      <c r="E60" s="679"/>
      <c r="F60" s="680"/>
      <c r="G60" s="404">
        <f>G62+G63+G65+G67+G61</f>
        <v>9.47</v>
      </c>
      <c r="H60" s="402">
        <f>H62+H63+H65+H67+H61</f>
        <v>48973.162</v>
      </c>
      <c r="I60" s="64"/>
      <c r="J60" s="64"/>
      <c r="K60" s="92"/>
      <c r="L60" s="92"/>
      <c r="M60" s="121"/>
      <c r="R60" s="126"/>
      <c r="S60" s="126"/>
      <c r="W60" s="186"/>
    </row>
    <row r="61" spans="1:23" ht="37.5">
      <c r="A61" s="406" t="s">
        <v>412</v>
      </c>
      <c r="B61" s="681" t="s">
        <v>413</v>
      </c>
      <c r="C61" s="679"/>
      <c r="D61" s="679"/>
      <c r="E61" s="679"/>
      <c r="F61" s="680"/>
      <c r="G61" s="123">
        <v>1.87</v>
      </c>
      <c r="H61" s="405">
        <f>ROUND(G61*(C40+F41),2)</f>
        <v>9670.52</v>
      </c>
      <c r="I61" s="64"/>
      <c r="J61" s="64"/>
      <c r="K61" s="92"/>
      <c r="L61" s="92"/>
      <c r="M61" s="121"/>
      <c r="R61" s="126"/>
      <c r="S61" s="126"/>
      <c r="W61" s="186"/>
    </row>
    <row r="62" spans="1:13" ht="37.5">
      <c r="A62" s="406" t="s">
        <v>414</v>
      </c>
      <c r="B62" s="682" t="s">
        <v>415</v>
      </c>
      <c r="C62" s="683"/>
      <c r="D62" s="683"/>
      <c r="E62" s="683"/>
      <c r="F62" s="683"/>
      <c r="G62" s="403">
        <v>2.2</v>
      </c>
      <c r="H62" s="405">
        <f>ROUND(G62*(C40+F41),2)</f>
        <v>11377.08</v>
      </c>
      <c r="I62" s="64"/>
      <c r="J62" s="64"/>
      <c r="K62" s="92"/>
      <c r="L62" s="92"/>
      <c r="M62" s="121"/>
    </row>
    <row r="63" spans="1:13" ht="18.75">
      <c r="A63" s="675" t="s">
        <v>416</v>
      </c>
      <c r="B63" s="684" t="s">
        <v>537</v>
      </c>
      <c r="C63" s="685"/>
      <c r="D63" s="685"/>
      <c r="E63" s="685"/>
      <c r="F63" s="685"/>
      <c r="G63" s="686">
        <v>1.58</v>
      </c>
      <c r="H63" s="687">
        <f>ROUND(G63*(C40+F41),2)</f>
        <v>8170.81</v>
      </c>
      <c r="I63" s="64"/>
      <c r="J63" s="64"/>
      <c r="K63" s="92"/>
      <c r="L63" s="92"/>
      <c r="M63" s="92"/>
    </row>
    <row r="64" spans="1:13" ht="18.75" customHeight="1">
      <c r="A64" s="675"/>
      <c r="B64" s="685"/>
      <c r="C64" s="685"/>
      <c r="D64" s="685"/>
      <c r="E64" s="685"/>
      <c r="F64" s="685"/>
      <c r="G64" s="686"/>
      <c r="H64" s="687"/>
      <c r="I64" s="64"/>
      <c r="J64" s="64"/>
      <c r="K64" s="92"/>
      <c r="L64" s="92"/>
      <c r="M64" s="92"/>
    </row>
    <row r="65" spans="1:13" ht="21" customHeight="1">
      <c r="A65" s="675" t="s">
        <v>418</v>
      </c>
      <c r="B65" s="684" t="s">
        <v>419</v>
      </c>
      <c r="C65" s="685"/>
      <c r="D65" s="685"/>
      <c r="E65" s="685"/>
      <c r="F65" s="685"/>
      <c r="G65" s="686">
        <v>1.28</v>
      </c>
      <c r="H65" s="687">
        <f>G65*(C40+F41)</f>
        <v>6619.392</v>
      </c>
      <c r="I65" s="64"/>
      <c r="J65" s="64"/>
      <c r="K65" s="92"/>
      <c r="L65" s="92"/>
      <c r="M65" s="92"/>
    </row>
    <row r="66" spans="1:14" ht="18.75">
      <c r="A66" s="675"/>
      <c r="B66" s="685"/>
      <c r="C66" s="685"/>
      <c r="D66" s="685"/>
      <c r="E66" s="685"/>
      <c r="F66" s="685"/>
      <c r="G66" s="686"/>
      <c r="H66" s="687"/>
      <c r="I66" s="64"/>
      <c r="J66" s="64"/>
      <c r="K66" s="92"/>
      <c r="L66" s="92"/>
      <c r="M66" s="92"/>
      <c r="N66" s="186"/>
    </row>
    <row r="67" spans="1:17" ht="37.5">
      <c r="A67" s="406" t="s">
        <v>420</v>
      </c>
      <c r="B67" s="685" t="s">
        <v>421</v>
      </c>
      <c r="C67" s="685"/>
      <c r="D67" s="685"/>
      <c r="E67" s="685"/>
      <c r="F67" s="685"/>
      <c r="G67" s="76">
        <v>2.54</v>
      </c>
      <c r="H67" s="125">
        <f>ROUND(G67*(C40+F41),2)</f>
        <v>13135.36</v>
      </c>
      <c r="I67" s="64"/>
      <c r="J67" s="64"/>
      <c r="K67" s="92"/>
      <c r="L67" s="92"/>
      <c r="M67" s="92"/>
      <c r="Q67" s="230"/>
    </row>
    <row r="68" spans="1:15" ht="18.75">
      <c r="A68" s="79" t="s">
        <v>422</v>
      </c>
      <c r="B68" s="688" t="s">
        <v>423</v>
      </c>
      <c r="C68" s="689"/>
      <c r="D68" s="689"/>
      <c r="E68" s="689"/>
      <c r="F68" s="689"/>
      <c r="G68" s="79"/>
      <c r="H68" s="79">
        <f>H69+H70+H71+H72</f>
        <v>8659.750000000002</v>
      </c>
      <c r="I68" s="64"/>
      <c r="J68" s="64"/>
      <c r="K68" s="92"/>
      <c r="L68" s="92"/>
      <c r="M68" s="92"/>
      <c r="O68" s="186"/>
    </row>
    <row r="69" spans="1:13" ht="18.75">
      <c r="A69" s="126"/>
      <c r="B69" s="690" t="s">
        <v>424</v>
      </c>
      <c r="C69" s="683"/>
      <c r="D69" s="683"/>
      <c r="E69" s="683"/>
      <c r="F69" s="683"/>
      <c r="G69" s="127"/>
      <c r="H69" s="127">
        <v>7755.6</v>
      </c>
      <c r="I69" s="64"/>
      <c r="J69" s="64"/>
      <c r="K69" s="92"/>
      <c r="L69" s="92"/>
      <c r="M69" s="92"/>
    </row>
    <row r="70" spans="1:22" ht="18.75">
      <c r="A70" s="126"/>
      <c r="B70" s="690" t="s">
        <v>538</v>
      </c>
      <c r="C70" s="683"/>
      <c r="D70" s="683"/>
      <c r="E70" s="683"/>
      <c r="F70" s="683"/>
      <c r="G70" s="125"/>
      <c r="H70" s="125"/>
      <c r="I70" s="64"/>
      <c r="J70" s="64"/>
      <c r="K70" s="92"/>
      <c r="L70" s="92"/>
      <c r="M70" s="92"/>
      <c r="N70" s="186"/>
      <c r="O70" s="186"/>
      <c r="V70" s="186"/>
    </row>
    <row r="71" spans="1:14" ht="18.75" customHeight="1">
      <c r="A71" s="126"/>
      <c r="B71" s="721" t="s">
        <v>524</v>
      </c>
      <c r="C71" s="722"/>
      <c r="D71" s="722"/>
      <c r="E71" s="722"/>
      <c r="F71" s="723"/>
      <c r="G71" s="286" t="s">
        <v>513</v>
      </c>
      <c r="H71" s="303">
        <v>463.7</v>
      </c>
      <c r="I71" s="64"/>
      <c r="J71" s="64"/>
      <c r="K71" s="92"/>
      <c r="L71" s="92"/>
      <c r="M71" s="92"/>
      <c r="N71" s="180"/>
    </row>
    <row r="72" spans="1:13" ht="18.75" customHeight="1">
      <c r="A72" s="126"/>
      <c r="B72" s="721" t="s">
        <v>525</v>
      </c>
      <c r="C72" s="722"/>
      <c r="D72" s="722"/>
      <c r="E72" s="722"/>
      <c r="F72" s="723"/>
      <c r="G72" s="286"/>
      <c r="H72" s="303">
        <v>440.45</v>
      </c>
      <c r="I72" s="64"/>
      <c r="J72" s="64"/>
      <c r="K72" s="92"/>
      <c r="L72" s="92"/>
      <c r="M72" s="92"/>
    </row>
    <row r="73" spans="1:15" ht="18.75">
      <c r="A73" s="126"/>
      <c r="B73" s="129"/>
      <c r="C73" s="130"/>
      <c r="D73" s="130"/>
      <c r="E73" s="130"/>
      <c r="F73" s="130"/>
      <c r="G73" s="120"/>
      <c r="H73" s="120"/>
      <c r="I73" s="64"/>
      <c r="J73" s="64"/>
      <c r="K73" s="92"/>
      <c r="L73" s="92"/>
      <c r="M73" s="64"/>
      <c r="O73" s="186"/>
    </row>
    <row r="74" spans="1:13" ht="3.75" customHeight="1">
      <c r="A74" s="126"/>
      <c r="B74" s="129"/>
      <c r="C74" s="130"/>
      <c r="D74" s="130"/>
      <c r="E74" s="130"/>
      <c r="F74" s="130"/>
      <c r="G74" s="131"/>
      <c r="H74" s="64"/>
      <c r="I74" s="64"/>
      <c r="J74" s="64"/>
      <c r="K74" s="92"/>
      <c r="L74" s="92"/>
      <c r="M74" s="92"/>
    </row>
    <row r="75" spans="1:13" ht="18.75" customHeight="1">
      <c r="A75" s="126"/>
      <c r="B75" s="129"/>
      <c r="C75" s="130"/>
      <c r="D75" s="130"/>
      <c r="G75" s="694" t="s">
        <v>65</v>
      </c>
      <c r="H75" s="694"/>
      <c r="I75" s="778" t="s">
        <v>406</v>
      </c>
      <c r="J75" s="779"/>
      <c r="K75" s="450"/>
      <c r="L75" s="451"/>
      <c r="M75" s="92"/>
    </row>
    <row r="76" spans="1:16" s="61" customFormat="1" ht="15">
      <c r="A76" s="82"/>
      <c r="B76" s="143"/>
      <c r="C76" s="144"/>
      <c r="D76" s="144"/>
      <c r="G76" s="780" t="s">
        <v>53</v>
      </c>
      <c r="H76" s="780"/>
      <c r="I76" s="697" t="s">
        <v>53</v>
      </c>
      <c r="J76" s="781"/>
      <c r="K76" s="143"/>
      <c r="L76" s="452"/>
      <c r="O76" s="453" t="s">
        <v>539</v>
      </c>
      <c r="P76" s="453" t="s">
        <v>540</v>
      </c>
    </row>
    <row r="77" spans="1:16" s="60" customFormat="1" ht="18.75">
      <c r="A77" s="126"/>
      <c r="B77" s="774" t="s">
        <v>506</v>
      </c>
      <c r="C77" s="774"/>
      <c r="D77" s="774"/>
      <c r="E77" s="774"/>
      <c r="F77" s="774"/>
      <c r="G77" s="775">
        <f>'03 15 г'!G81:H81</f>
        <v>43566.163999999895</v>
      </c>
      <c r="H77" s="776"/>
      <c r="I77" s="775">
        <f>'03 15 г'!I81:J81</f>
        <v>0</v>
      </c>
      <c r="J77" s="776"/>
      <c r="K77" s="129"/>
      <c r="L77" s="447"/>
      <c r="M77" s="100"/>
      <c r="O77" s="455">
        <f>G78</f>
        <v>50450.67599999988</v>
      </c>
      <c r="P77" s="455">
        <f>I78</f>
        <v>0</v>
      </c>
    </row>
    <row r="78" spans="1:21" ht="18.75">
      <c r="A78" s="65"/>
      <c r="B78" s="774" t="s">
        <v>507</v>
      </c>
      <c r="C78" s="774"/>
      <c r="D78" s="774"/>
      <c r="E78" s="774"/>
      <c r="F78" s="774"/>
      <c r="G78" s="775">
        <f>G77+J47+J53</f>
        <v>50450.67599999988</v>
      </c>
      <c r="H78" s="776"/>
      <c r="I78" s="775">
        <f>I77+H53+D54-J53</f>
        <v>0</v>
      </c>
      <c r="J78" s="776"/>
      <c r="K78" s="130"/>
      <c r="L78" s="456"/>
      <c r="M78" s="92"/>
      <c r="U78" s="186"/>
    </row>
    <row r="79" spans="1:13" ht="22.5" customHeight="1">
      <c r="A79" s="64"/>
      <c r="B79" s="64"/>
      <c r="C79" s="64"/>
      <c r="D79" s="64"/>
      <c r="E79" s="64"/>
      <c r="F79" s="64"/>
      <c r="G79" s="132"/>
      <c r="H79" s="132"/>
      <c r="I79" s="64"/>
      <c r="J79" s="64"/>
      <c r="K79" s="92"/>
      <c r="L79" s="92"/>
      <c r="M79" s="92"/>
    </row>
    <row r="80" spans="1:19" ht="5.25" customHeight="1">
      <c r="A80" s="64"/>
      <c r="B80" s="92"/>
      <c r="C80" s="92"/>
      <c r="D80" s="92"/>
      <c r="E80" s="92"/>
      <c r="F80" s="92"/>
      <c r="G80" s="133"/>
      <c r="H80" s="134"/>
      <c r="I80" s="64"/>
      <c r="J80" s="64"/>
      <c r="K80" s="92"/>
      <c r="L80" s="92"/>
      <c r="M80" s="92"/>
      <c r="N80" s="709"/>
      <c r="O80" s="710"/>
      <c r="P80" s="710"/>
      <c r="Q80" s="710"/>
      <c r="R80" s="710"/>
      <c r="S80" s="710"/>
    </row>
    <row r="81" spans="1:19" ht="18.75">
      <c r="A81" s="126"/>
      <c r="B81" s="312"/>
      <c r="C81" s="313"/>
      <c r="D81" s="313"/>
      <c r="E81" s="313"/>
      <c r="F81" s="313"/>
      <c r="G81" s="759" t="s">
        <v>541</v>
      </c>
      <c r="H81" s="777"/>
      <c r="I81" s="759" t="s">
        <v>503</v>
      </c>
      <c r="J81" s="777"/>
      <c r="K81" s="92"/>
      <c r="L81" s="92"/>
      <c r="M81" s="92"/>
      <c r="N81" s="175" t="s">
        <v>504</v>
      </c>
      <c r="O81" s="176">
        <f>E82-G82+G47-H47</f>
        <v>-160351.966</v>
      </c>
      <c r="P81" s="175"/>
      <c r="Q81" s="175"/>
      <c r="R81" s="175"/>
      <c r="S81" s="177"/>
    </row>
    <row r="82" spans="1:19" ht="18.75">
      <c r="A82" s="457"/>
      <c r="B82" s="742" t="s">
        <v>542</v>
      </c>
      <c r="C82" s="782"/>
      <c r="D82" s="782"/>
      <c r="E82" s="782"/>
      <c r="F82" s="783"/>
      <c r="G82" s="759">
        <f>N47</f>
        <v>168803</v>
      </c>
      <c r="H82" s="777"/>
      <c r="I82" s="759">
        <f>O47</f>
        <v>177254.07</v>
      </c>
      <c r="J82" s="777"/>
      <c r="K82" s="92"/>
      <c r="L82" s="92"/>
      <c r="M82" s="92"/>
      <c r="N82" s="178"/>
      <c r="O82" s="179"/>
      <c r="P82" s="179"/>
      <c r="Q82" s="179"/>
      <c r="R82" s="179"/>
      <c r="S82" s="179"/>
    </row>
    <row r="83" spans="1:19" ht="3" customHeight="1">
      <c r="A83" s="64"/>
      <c r="B83" s="92"/>
      <c r="C83" s="92"/>
      <c r="D83" s="92"/>
      <c r="E83" s="92"/>
      <c r="F83" s="92"/>
      <c r="G83" s="92"/>
      <c r="H83" s="132"/>
      <c r="I83" s="64"/>
      <c r="J83" s="64"/>
      <c r="K83" s="92"/>
      <c r="L83" s="92"/>
      <c r="M83" s="92"/>
      <c r="N83" s="178"/>
      <c r="O83" s="179"/>
      <c r="P83" s="179"/>
      <c r="Q83" s="179"/>
      <c r="R83" s="179"/>
      <c r="S83" s="179"/>
    </row>
    <row r="84" spans="1:19" ht="18.75" hidden="1">
      <c r="A84" s="64"/>
      <c r="B84" s="92"/>
      <c r="C84" s="92"/>
      <c r="D84" s="92"/>
      <c r="E84" s="92"/>
      <c r="F84" s="92"/>
      <c r="G84" s="92"/>
      <c r="H84" s="132"/>
      <c r="I84" s="64"/>
      <c r="J84" s="64"/>
      <c r="K84" s="92"/>
      <c r="L84" s="92"/>
      <c r="M84" s="92"/>
      <c r="N84" s="178"/>
      <c r="O84" s="179"/>
      <c r="P84" s="179"/>
      <c r="Q84" s="179"/>
      <c r="R84" s="179"/>
      <c r="S84" s="179"/>
    </row>
    <row r="85" spans="1:19" ht="18.75" hidden="1">
      <c r="A85" s="64"/>
      <c r="B85" s="92"/>
      <c r="C85" s="92"/>
      <c r="D85" s="92"/>
      <c r="E85" s="92"/>
      <c r="F85" s="92"/>
      <c r="G85" s="92"/>
      <c r="H85" s="132"/>
      <c r="I85" s="64"/>
      <c r="J85" s="64"/>
      <c r="K85" s="92"/>
      <c r="L85" s="92"/>
      <c r="M85" s="92"/>
      <c r="N85" s="178"/>
      <c r="O85" s="179"/>
      <c r="P85" s="179"/>
      <c r="Q85" s="179"/>
      <c r="R85" s="179"/>
      <c r="S85" s="179"/>
    </row>
    <row r="86" spans="1:19" ht="18.75" hidden="1">
      <c r="A86" s="64"/>
      <c r="B86" s="92"/>
      <c r="C86" s="92"/>
      <c r="D86" s="92"/>
      <c r="E86" s="92"/>
      <c r="F86" s="92"/>
      <c r="G86" s="92"/>
      <c r="H86" s="132"/>
      <c r="I86" s="64"/>
      <c r="J86" s="64"/>
      <c r="K86" s="92"/>
      <c r="L86" s="92"/>
      <c r="M86" s="92"/>
      <c r="N86" s="178"/>
      <c r="O86" s="179"/>
      <c r="P86" s="179"/>
      <c r="Q86" s="179"/>
      <c r="R86" s="179"/>
      <c r="S86" s="179"/>
    </row>
    <row r="87" spans="1:19" ht="18.75" hidden="1">
      <c r="A87" s="64"/>
      <c r="B87" s="92"/>
      <c r="C87" s="92"/>
      <c r="D87" s="92"/>
      <c r="E87" s="92"/>
      <c r="F87" s="92"/>
      <c r="G87" s="92"/>
      <c r="H87" s="132"/>
      <c r="I87" s="64"/>
      <c r="J87" s="64"/>
      <c r="K87" s="92"/>
      <c r="L87" s="92"/>
      <c r="M87" s="92"/>
      <c r="N87" s="178"/>
      <c r="O87" s="179"/>
      <c r="P87" s="179"/>
      <c r="Q87" s="179"/>
      <c r="R87" s="179"/>
      <c r="S87" s="179"/>
    </row>
    <row r="88" spans="1:19" ht="15" customHeight="1" hidden="1">
      <c r="A88" s="92"/>
      <c r="B88" s="92"/>
      <c r="C88" s="92"/>
      <c r="D88" s="92"/>
      <c r="E88" s="92"/>
      <c r="F88" s="92"/>
      <c r="G88" s="92"/>
      <c r="H88" s="132"/>
      <c r="I88" s="92"/>
      <c r="J88" s="92"/>
      <c r="K88" s="92"/>
      <c r="L88" s="92"/>
      <c r="M88" s="92"/>
      <c r="N88" s="178"/>
      <c r="O88" s="180"/>
      <c r="P88" s="180"/>
      <c r="Q88" s="180"/>
      <c r="R88" s="180"/>
      <c r="S88" s="180"/>
    </row>
    <row r="89" spans="1:13" ht="18.75" hidden="1">
      <c r="A89" s="92"/>
      <c r="B89" s="92"/>
      <c r="C89" s="126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ht="18.75" hidden="1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1:13" ht="18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1:13" ht="18.75">
      <c r="A92" s="458" t="s">
        <v>543</v>
      </c>
      <c r="B92" s="92"/>
      <c r="C92" s="92"/>
      <c r="D92" s="92"/>
      <c r="E92" s="92"/>
      <c r="F92" s="92"/>
      <c r="G92" s="92"/>
      <c r="H92" s="92"/>
      <c r="I92" s="458" t="s">
        <v>73</v>
      </c>
      <c r="J92" s="458"/>
      <c r="K92" s="92"/>
      <c r="L92" s="92"/>
      <c r="M92" s="92"/>
    </row>
    <row r="93" spans="1:10" s="92" customFormat="1" ht="18.75">
      <c r="A93" s="458" t="s">
        <v>469</v>
      </c>
      <c r="I93" s="458" t="s">
        <v>74</v>
      </c>
      <c r="J93" s="458"/>
    </row>
  </sheetData>
  <sheetProtection password="ECC7" sheet="1" formatCells="0" formatColumns="0" formatRows="0" insertColumns="0" insertRows="0" insertHyperlinks="0" deleteColumns="0" deleteRows="0" sort="0" autoFilter="0" pivotTables="0"/>
  <mergeCells count="45">
    <mergeCell ref="B82:F82"/>
    <mergeCell ref="G82:H82"/>
    <mergeCell ref="I82:J82"/>
    <mergeCell ref="B78:F78"/>
    <mergeCell ref="G78:H78"/>
    <mergeCell ref="I78:J78"/>
    <mergeCell ref="N80:S80"/>
    <mergeCell ref="G81:H81"/>
    <mergeCell ref="I81:J81"/>
    <mergeCell ref="I75:J75"/>
    <mergeCell ref="G76:H76"/>
    <mergeCell ref="I76:J76"/>
    <mergeCell ref="B77:F77"/>
    <mergeCell ref="G77:H77"/>
    <mergeCell ref="I77:J77"/>
    <mergeCell ref="B68:F68"/>
    <mergeCell ref="B69:F69"/>
    <mergeCell ref="B70:F70"/>
    <mergeCell ref="B71:F71"/>
    <mergeCell ref="B72:F72"/>
    <mergeCell ref="G75:H75"/>
    <mergeCell ref="H63:H64"/>
    <mergeCell ref="A65:A66"/>
    <mergeCell ref="B65:F66"/>
    <mergeCell ref="G65:G66"/>
    <mergeCell ref="H65:H66"/>
    <mergeCell ref="B67:F67"/>
    <mergeCell ref="B60:F60"/>
    <mergeCell ref="B61:F61"/>
    <mergeCell ref="B62:F62"/>
    <mergeCell ref="A63:A64"/>
    <mergeCell ref="B63:F64"/>
    <mergeCell ref="G63:G64"/>
    <mergeCell ref="B49:D49"/>
    <mergeCell ref="B50:D50"/>
    <mergeCell ref="B53:E53"/>
    <mergeCell ref="B54:C54"/>
    <mergeCell ref="D54:E54"/>
    <mergeCell ref="B59:F59"/>
    <mergeCell ref="C14:D15"/>
    <mergeCell ref="A35:M36"/>
    <mergeCell ref="W44:AA44"/>
    <mergeCell ref="B46:D46"/>
    <mergeCell ref="B47:D47"/>
    <mergeCell ref="B48:D48"/>
  </mergeCells>
  <conditionalFormatting sqref="O50">
    <cfRule type="iconSet" priority="20" dxfId="23">
      <iconSet iconSet="3TrafficLights1">
        <cfvo type="percent" val="0"/>
        <cfvo type="percent" val="33"/>
        <cfvo type="percent" val="67"/>
      </iconSet>
    </cfRule>
  </conditionalFormatting>
  <conditionalFormatting sqref="N47">
    <cfRule type="cellIs" priority="19" dxfId="115" operator="equal" stopIfTrue="1">
      <formula>0</formula>
    </cfRule>
  </conditionalFormatting>
  <conditionalFormatting sqref="N47">
    <cfRule type="cellIs" priority="18" dxfId="116" operator="equal" stopIfTrue="1">
      <formula>0</formula>
    </cfRule>
  </conditionalFormatting>
  <conditionalFormatting sqref="N47:O47">
    <cfRule type="cellIs" priority="17" dxfId="117" operator="equal" stopIfTrue="1">
      <formula>0</formula>
    </cfRule>
  </conditionalFormatting>
  <conditionalFormatting sqref="O47">
    <cfRule type="cellIs" priority="14" dxfId="118" operator="equal" stopIfTrue="1">
      <formula>0</formula>
    </cfRule>
    <cfRule type="cellIs" priority="15" dxfId="115" operator="equal" stopIfTrue="1">
      <formula>326166</formula>
    </cfRule>
    <cfRule type="cellIs" priority="16" dxfId="29" operator="equal" stopIfTrue="1">
      <formula>0</formula>
    </cfRule>
  </conditionalFormatting>
  <conditionalFormatting sqref="N47:O47">
    <cfRule type="cellIs" priority="12" dxfId="119" operator="equal" stopIfTrue="1">
      <formula>0</formula>
    </cfRule>
    <cfRule type="cellIs" priority="13" dxfId="32" operator="equal" stopIfTrue="1">
      <formula>0</formula>
    </cfRule>
  </conditionalFormatting>
  <conditionalFormatting sqref="N47:O47">
    <cfRule type="cellIs" priority="9" dxfId="31" operator="equal" stopIfTrue="1">
      <formula>0</formula>
    </cfRule>
    <cfRule type="cellIs" priority="10" dxfId="30" operator="equal" stopIfTrue="1">
      <formula>0</formula>
    </cfRule>
    <cfRule type="cellIs" priority="11" dxfId="29" operator="equal" stopIfTrue="1">
      <formula>0</formula>
    </cfRule>
  </conditionalFormatting>
  <conditionalFormatting sqref="N47:O47">
    <cfRule type="cellIs" priority="8" dxfId="120" operator="greaterThan" stopIfTrue="1">
      <formula>0</formula>
    </cfRule>
  </conditionalFormatting>
  <conditionalFormatting sqref="N47:O47">
    <cfRule type="cellIs" priority="7" dxfId="27" operator="greaterThan" stopIfTrue="1">
      <formula>0</formula>
    </cfRule>
  </conditionalFormatting>
  <conditionalFormatting sqref="N47:O47">
    <cfRule type="cellIs" priority="6" dxfId="121" operator="greaterThan" stopIfTrue="1">
      <formula>15</formula>
    </cfRule>
  </conditionalFormatting>
  <conditionalFormatting sqref="N47:O47">
    <cfRule type="cellIs" priority="4" dxfId="122" operator="greaterThan" stopIfTrue="1">
      <formula>15</formula>
    </cfRule>
    <cfRule type="cellIs" priority="5" dxfId="120" operator="greaterThan" stopIfTrue="1">
      <formula>15</formula>
    </cfRule>
  </conditionalFormatting>
  <conditionalFormatting sqref="N47:O47">
    <cfRule type="cellIs" priority="3" dxfId="121" operator="greaterThan" stopIfTrue="1">
      <formula>15</formula>
    </cfRule>
  </conditionalFormatting>
  <conditionalFormatting sqref="N47:O47">
    <cfRule type="cellIs" priority="1" dxfId="122" operator="greaterThan" stopIfTrue="1">
      <formula>15</formula>
    </cfRule>
    <cfRule type="cellIs" priority="2" dxfId="120" operator="greaterThan" stopIfTrue="1">
      <formula>15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00"/>
  </sheetPr>
  <dimension ref="A1:AA93"/>
  <sheetViews>
    <sheetView view="pageBreakPreview" zoomScale="80" zoomScaleSheetLayoutView="80" zoomScalePageLayoutView="0" workbookViewId="0" topLeftCell="A51">
      <selection activeCell="H71" sqref="H71"/>
    </sheetView>
  </sheetViews>
  <sheetFormatPr defaultColWidth="9.140625" defaultRowHeight="15" outlineLevelCol="1"/>
  <cols>
    <col min="1" max="1" width="7.57421875" style="61" customWidth="1"/>
    <col min="2" max="2" width="12.140625" style="58" customWidth="1"/>
    <col min="3" max="3" width="11.00390625" style="58" customWidth="1"/>
    <col min="4" max="4" width="10.57421875" style="58" customWidth="1"/>
    <col min="5" max="5" width="9.7109375" style="58" customWidth="1"/>
    <col min="6" max="6" width="13.7109375" style="58" customWidth="1"/>
    <col min="7" max="7" width="14.28125" style="58" customWidth="1"/>
    <col min="8" max="8" width="12.57421875" style="58" customWidth="1"/>
    <col min="9" max="9" width="15.00390625" style="58" customWidth="1"/>
    <col min="10" max="10" width="15.7109375" style="58" customWidth="1"/>
    <col min="11" max="11" width="13.421875" style="58" customWidth="1"/>
    <col min="12" max="12" width="12.7109375" style="58" hidden="1" customWidth="1" outlineLevel="1"/>
    <col min="13" max="13" width="18.421875" style="58" hidden="1" customWidth="1" outlineLevel="1"/>
    <col min="14" max="14" width="13.421875" style="58" hidden="1" customWidth="1" outlineLevel="1"/>
    <col min="15" max="15" width="13.57421875" style="58" hidden="1" customWidth="1" outlineLevel="1"/>
    <col min="16" max="16" width="9.8515625" style="58" hidden="1" customWidth="1" outlineLevel="1"/>
    <col min="17" max="17" width="10.28125" style="58" hidden="1" customWidth="1" outlineLevel="1"/>
    <col min="18" max="18" width="12.8515625" style="58" hidden="1" customWidth="1" outlineLevel="1"/>
    <col min="19" max="19" width="7.140625" style="58" hidden="1" customWidth="1" outlineLevel="1"/>
    <col min="20" max="20" width="11.28125" style="58" hidden="1" customWidth="1" outlineLevel="1"/>
    <col min="21" max="21" width="11.421875" style="58" hidden="1" customWidth="1" outlineLevel="1"/>
    <col min="22" max="23" width="11.140625" style="58" hidden="1" customWidth="1" outlineLevel="1"/>
    <col min="24" max="24" width="13.00390625" style="58" hidden="1" customWidth="1" outlineLevel="1"/>
    <col min="25" max="25" width="13.00390625" style="58" bestFit="1" customWidth="1" collapsed="1"/>
    <col min="26" max="27" width="13.00390625" style="58" bestFit="1" customWidth="1"/>
    <col min="28" max="31" width="9.140625" style="58" customWidth="1"/>
    <col min="32" max="32" width="9.8515625" style="58" bestFit="1" customWidth="1"/>
    <col min="33" max="16384" width="9.140625" style="58" customWidth="1"/>
  </cols>
  <sheetData>
    <row r="1" spans="1:13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2"/>
      <c r="J2" s="92"/>
      <c r="K2" s="92"/>
      <c r="L2" s="92"/>
      <c r="M2" s="92"/>
    </row>
    <row r="3" spans="1:13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 t="s">
        <v>5</v>
      </c>
      <c r="I6" s="96" t="s">
        <v>6</v>
      </c>
      <c r="J6" s="96"/>
      <c r="K6" s="96"/>
      <c r="L6" s="97"/>
      <c r="M6" s="97"/>
    </row>
    <row r="7" spans="1:13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 t="s">
        <v>9</v>
      </c>
      <c r="I7" s="96" t="s">
        <v>10</v>
      </c>
      <c r="J7" s="96"/>
      <c r="K7" s="96"/>
      <c r="L7" s="97"/>
      <c r="M7" s="97"/>
    </row>
    <row r="8" spans="1:13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8">
        <v>0</v>
      </c>
      <c r="I8" s="99">
        <v>48.28</v>
      </c>
      <c r="J8" s="99"/>
      <c r="K8" s="95"/>
      <c r="L8" s="100"/>
      <c r="M8" s="100"/>
    </row>
    <row r="9" spans="1:13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8">
        <v>2795.32</v>
      </c>
      <c r="I9" s="99">
        <v>5702.29</v>
      </c>
      <c r="J9" s="99"/>
      <c r="K9" s="95"/>
      <c r="L9" s="100"/>
      <c r="M9" s="100"/>
    </row>
    <row r="10" spans="1:13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8">
        <f>SUM(H8:H9)</f>
        <v>2795.32</v>
      </c>
      <c r="I10" s="95"/>
      <c r="J10" s="95"/>
      <c r="K10" s="95"/>
      <c r="L10" s="100"/>
      <c r="M10" s="100"/>
    </row>
    <row r="11" spans="1:13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3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1:13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9" ht="18.75" hidden="1">
      <c r="A14" s="92"/>
      <c r="B14" s="101" t="s">
        <v>386</v>
      </c>
      <c r="C14" s="666" t="s">
        <v>15</v>
      </c>
      <c r="D14" s="667"/>
      <c r="E14" s="410"/>
      <c r="F14" s="96"/>
      <c r="G14" s="96"/>
      <c r="H14" s="96"/>
      <c r="I14" s="96" t="s">
        <v>21</v>
      </c>
      <c r="J14" s="97"/>
      <c r="K14" s="100"/>
      <c r="L14" s="100"/>
      <c r="M14" s="100"/>
      <c r="N14" s="60"/>
      <c r="O14" s="60"/>
      <c r="P14" s="60"/>
      <c r="Q14" s="60"/>
      <c r="R14" s="60"/>
      <c r="S14" s="60"/>
    </row>
    <row r="15" spans="1:19" ht="14.25" customHeight="1" hidden="1">
      <c r="A15" s="92"/>
      <c r="B15" s="103"/>
      <c r="C15" s="668"/>
      <c r="D15" s="669"/>
      <c r="E15" s="411"/>
      <c r="F15" s="96"/>
      <c r="G15" s="96"/>
      <c r="H15" s="96" t="s">
        <v>311</v>
      </c>
      <c r="I15" s="96"/>
      <c r="J15" s="97"/>
      <c r="K15" s="100"/>
      <c r="L15" s="100"/>
      <c r="M15" s="100"/>
      <c r="N15" s="60"/>
      <c r="O15" s="60"/>
      <c r="P15" s="60"/>
      <c r="Q15" s="60"/>
      <c r="R15" s="60"/>
      <c r="S15" s="60"/>
    </row>
    <row r="16" spans="1:19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100"/>
      <c r="K16" s="100"/>
      <c r="L16" s="100"/>
      <c r="M16" s="100"/>
      <c r="N16" s="60"/>
      <c r="O16" s="60"/>
      <c r="P16" s="60"/>
      <c r="Q16" s="60"/>
      <c r="R16" s="60"/>
      <c r="S16" s="60"/>
    </row>
    <row r="17" spans="1:19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100"/>
      <c r="K17" s="100"/>
      <c r="L17" s="100"/>
      <c r="M17" s="100"/>
      <c r="N17" s="60"/>
      <c r="O17" s="60"/>
      <c r="P17" s="60"/>
      <c r="Q17" s="60"/>
      <c r="R17" s="60"/>
      <c r="S17" s="60"/>
    </row>
    <row r="18" spans="1:19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100"/>
      <c r="K18" s="100"/>
      <c r="L18" s="100"/>
      <c r="M18" s="100"/>
      <c r="N18" s="60"/>
      <c r="O18" s="60"/>
      <c r="P18" s="60"/>
      <c r="Q18" s="60"/>
      <c r="R18" s="60"/>
      <c r="S18" s="60"/>
    </row>
    <row r="19" spans="1:19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100"/>
      <c r="K19" s="100"/>
      <c r="L19" s="100"/>
      <c r="M19" s="100"/>
      <c r="N19" s="60"/>
      <c r="O19" s="60"/>
      <c r="P19" s="60"/>
      <c r="Q19" s="60"/>
      <c r="R19" s="60"/>
      <c r="S19" s="60"/>
    </row>
    <row r="20" spans="1:19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100"/>
      <c r="K20" s="100"/>
      <c r="L20" s="100"/>
      <c r="M20" s="100"/>
      <c r="N20" s="60"/>
      <c r="O20" s="60"/>
      <c r="P20" s="60"/>
      <c r="Q20" s="60"/>
      <c r="R20" s="60"/>
      <c r="S20" s="60"/>
    </row>
    <row r="21" spans="1:19" ht="19.5" hidden="1" thickBot="1">
      <c r="A21" s="92"/>
      <c r="B21" s="95"/>
      <c r="C21" s="95"/>
      <c r="D21" s="95"/>
      <c r="E21" s="95"/>
      <c r="F21" s="95"/>
      <c r="G21" s="106" t="s">
        <v>387</v>
      </c>
      <c r="H21" s="107" t="s">
        <v>310</v>
      </c>
      <c r="I21" s="95"/>
      <c r="J21" s="100"/>
      <c r="K21" s="100"/>
      <c r="L21" s="100"/>
      <c r="M21" s="100"/>
      <c r="N21" s="60"/>
      <c r="O21" s="60"/>
      <c r="P21" s="60"/>
      <c r="Q21" s="60"/>
      <c r="R21" s="60"/>
      <c r="S21" s="60"/>
    </row>
    <row r="22" spans="1:19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>
        <v>7.55</v>
      </c>
      <c r="I22" s="99">
        <f>G22*H22</f>
        <v>2625.89</v>
      </c>
      <c r="J22" s="418"/>
      <c r="K22" s="100"/>
      <c r="L22" s="100"/>
      <c r="M22" s="100"/>
      <c r="N22" s="60"/>
      <c r="O22" s="60"/>
      <c r="P22" s="60"/>
      <c r="Q22" s="60"/>
      <c r="R22" s="60"/>
      <c r="S22" s="60"/>
    </row>
    <row r="23" spans="1:19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100"/>
      <c r="K23" s="100"/>
      <c r="L23" s="100"/>
      <c r="M23" s="100"/>
      <c r="N23" s="60"/>
      <c r="O23" s="60"/>
      <c r="P23" s="60"/>
      <c r="Q23" s="60"/>
      <c r="R23" s="60"/>
      <c r="S23" s="60"/>
    </row>
    <row r="24" spans="1:19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100"/>
      <c r="K24" s="100"/>
      <c r="L24" s="100"/>
      <c r="M24" s="100"/>
      <c r="N24" s="60"/>
      <c r="O24" s="60"/>
      <c r="P24" s="60"/>
      <c r="Q24" s="60"/>
      <c r="R24" s="60"/>
      <c r="S24" s="60"/>
    </row>
    <row r="25" spans="1:19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100"/>
      <c r="K25" s="100"/>
      <c r="L25" s="100"/>
      <c r="M25" s="100"/>
      <c r="N25" s="60"/>
      <c r="O25" s="60"/>
      <c r="P25" s="60"/>
      <c r="Q25" s="60"/>
      <c r="R25" s="60"/>
      <c r="S25" s="60"/>
    </row>
    <row r="26" spans="1:19" ht="18.75" hidden="1">
      <c r="A26" s="92"/>
      <c r="B26" s="95"/>
      <c r="C26" s="95"/>
      <c r="D26" s="95"/>
      <c r="E26" s="95"/>
      <c r="F26" s="95"/>
      <c r="G26" s="95"/>
      <c r="H26" s="95"/>
      <c r="I26" s="95"/>
      <c r="J26" s="100"/>
      <c r="K26" s="100"/>
      <c r="L26" s="100"/>
      <c r="M26" s="100"/>
      <c r="N26" s="60"/>
      <c r="O26" s="60"/>
      <c r="P26" s="60"/>
      <c r="Q26" s="60"/>
      <c r="R26" s="60"/>
      <c r="S26" s="60"/>
    </row>
    <row r="27" spans="1:19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100"/>
      <c r="K27" s="100"/>
      <c r="L27" s="100"/>
      <c r="M27" s="100"/>
      <c r="N27" s="60"/>
      <c r="O27" s="60"/>
      <c r="P27" s="60"/>
      <c r="Q27" s="60"/>
      <c r="R27" s="60"/>
      <c r="S27" s="60"/>
    </row>
    <row r="28" spans="1:19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100"/>
      <c r="K28" s="100"/>
      <c r="L28" s="100"/>
      <c r="M28" s="100"/>
      <c r="N28" s="60"/>
      <c r="O28" s="60"/>
      <c r="P28" s="60"/>
      <c r="Q28" s="60"/>
      <c r="R28" s="60"/>
      <c r="S28" s="60"/>
    </row>
    <row r="29" spans="1:19" ht="18.75" hidden="1">
      <c r="A29" s="92"/>
      <c r="B29" s="95"/>
      <c r="C29" s="95"/>
      <c r="D29" s="95"/>
      <c r="E29" s="95"/>
      <c r="F29" s="95"/>
      <c r="G29" s="95"/>
      <c r="H29" s="95"/>
      <c r="I29" s="95"/>
      <c r="J29" s="100"/>
      <c r="K29" s="100"/>
      <c r="L29" s="100"/>
      <c r="M29" s="100"/>
      <c r="N29" s="60"/>
      <c r="O29" s="60"/>
      <c r="P29" s="60"/>
      <c r="Q29" s="60"/>
      <c r="R29" s="60"/>
      <c r="S29" s="60"/>
    </row>
    <row r="30" spans="1:19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100"/>
      <c r="K30" s="100"/>
      <c r="L30" s="100"/>
      <c r="M30" s="100"/>
      <c r="N30" s="60"/>
      <c r="O30" s="60"/>
      <c r="P30" s="60"/>
      <c r="Q30" s="60"/>
      <c r="R30" s="60"/>
      <c r="S30" s="60"/>
    </row>
    <row r="31" spans="1:19" ht="18.75" hidden="1">
      <c r="A31" s="92"/>
      <c r="B31" s="95"/>
      <c r="C31" s="95"/>
      <c r="D31" s="95"/>
      <c r="E31" s="95"/>
      <c r="F31" s="95"/>
      <c r="G31" s="95"/>
      <c r="H31" s="95"/>
      <c r="I31" s="95"/>
      <c r="J31" s="100"/>
      <c r="K31" s="100"/>
      <c r="L31" s="100"/>
      <c r="M31" s="100"/>
      <c r="N31" s="60"/>
      <c r="O31" s="60"/>
      <c r="P31" s="60"/>
      <c r="Q31" s="60"/>
      <c r="R31" s="60"/>
      <c r="S31" s="60"/>
    </row>
    <row r="32" spans="1:19" ht="18.75" hidden="1">
      <c r="A32" s="92"/>
      <c r="B32" s="95"/>
      <c r="C32" s="95"/>
      <c r="D32" s="95"/>
      <c r="E32" s="95"/>
      <c r="F32" s="95"/>
      <c r="G32" s="95"/>
      <c r="H32" s="95"/>
      <c r="I32" s="95"/>
      <c r="J32" s="100"/>
      <c r="K32" s="100"/>
      <c r="L32" s="100"/>
      <c r="M32" s="100"/>
      <c r="N32" s="60"/>
      <c r="O32" s="60"/>
      <c r="P32" s="60"/>
      <c r="Q32" s="60"/>
      <c r="R32" s="60"/>
      <c r="S32" s="60"/>
    </row>
    <row r="33" spans="1:19" ht="18.75" hidden="1">
      <c r="A33" s="92"/>
      <c r="B33" s="95"/>
      <c r="C33" s="95"/>
      <c r="D33" s="95"/>
      <c r="E33" s="95"/>
      <c r="F33" s="95"/>
      <c r="G33" s="96"/>
      <c r="H33" s="96"/>
      <c r="I33" s="109"/>
      <c r="J33" s="419"/>
      <c r="K33" s="100"/>
      <c r="L33" s="100"/>
      <c r="M33" s="100"/>
      <c r="N33" s="60"/>
      <c r="O33" s="60"/>
      <c r="P33" s="60"/>
      <c r="Q33" s="60"/>
      <c r="R33" s="60"/>
      <c r="S33" s="60"/>
    </row>
    <row r="34" spans="1:19" ht="18.75" hidden="1">
      <c r="A34" s="92"/>
      <c r="B34" s="95"/>
      <c r="C34" s="95"/>
      <c r="D34" s="95"/>
      <c r="E34" s="95"/>
      <c r="F34" s="95"/>
      <c r="G34" s="95"/>
      <c r="H34" s="95" t="s">
        <v>32</v>
      </c>
      <c r="I34" s="110">
        <f>SUM(I17:I33)</f>
        <v>2625.89</v>
      </c>
      <c r="J34" s="420"/>
      <c r="K34" s="100"/>
      <c r="L34" s="100"/>
      <c r="M34" s="100"/>
      <c r="N34" s="60"/>
      <c r="O34" s="60"/>
      <c r="P34" s="60"/>
      <c r="Q34" s="60"/>
      <c r="R34" s="60"/>
      <c r="S34" s="60"/>
    </row>
    <row r="35" spans="1:13" ht="15">
      <c r="A35" s="763" t="s">
        <v>388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</row>
    <row r="36" spans="1:13" ht="15">
      <c r="A36" s="763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</row>
    <row r="37" spans="1:13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1:13" ht="18.75">
      <c r="A38" s="92"/>
      <c r="B38" s="64" t="s">
        <v>389</v>
      </c>
      <c r="C38" s="65"/>
      <c r="D38" s="65"/>
      <c r="E38" s="65"/>
      <c r="F38" s="65"/>
      <c r="G38" s="64"/>
      <c r="H38" s="92"/>
      <c r="I38" s="92"/>
      <c r="J38" s="92"/>
      <c r="K38" s="92"/>
      <c r="L38" s="92"/>
      <c r="M38" s="92"/>
    </row>
    <row r="39" spans="1:13" ht="18.75">
      <c r="A39" s="64"/>
      <c r="B39" s="65" t="s">
        <v>390</v>
      </c>
      <c r="C39" s="250" t="s">
        <v>526</v>
      </c>
      <c r="D39" s="64"/>
      <c r="E39" s="64"/>
      <c r="F39" s="65"/>
      <c r="G39" s="64"/>
      <c r="H39" s="64"/>
      <c r="I39" s="64"/>
      <c r="J39" s="64"/>
      <c r="K39" s="92"/>
      <c r="L39" s="92"/>
      <c r="M39" s="92"/>
    </row>
    <row r="40" spans="1:13" ht="18.75">
      <c r="A40" s="64"/>
      <c r="B40" s="65" t="s">
        <v>392</v>
      </c>
      <c r="C40" s="66">
        <v>5171.4</v>
      </c>
      <c r="D40" s="64" t="s">
        <v>393</v>
      </c>
      <c r="E40" s="64"/>
      <c r="F40" s="65"/>
      <c r="G40" s="64"/>
      <c r="H40" s="65"/>
      <c r="I40" s="64"/>
      <c r="J40" s="64"/>
      <c r="K40" s="92"/>
      <c r="L40" s="92"/>
      <c r="M40" s="92"/>
    </row>
    <row r="41" spans="1:13" ht="18.75">
      <c r="A41" s="64"/>
      <c r="B41" s="65" t="s">
        <v>394</v>
      </c>
      <c r="C41" s="67" t="s">
        <v>453</v>
      </c>
      <c r="D41" s="64" t="s">
        <v>518</v>
      </c>
      <c r="E41" s="64"/>
      <c r="F41" s="64"/>
      <c r="G41" s="64"/>
      <c r="H41" s="65"/>
      <c r="I41" s="64"/>
      <c r="J41" s="64"/>
      <c r="K41" s="92"/>
      <c r="L41" s="92"/>
      <c r="M41" s="92"/>
    </row>
    <row r="42" spans="1:27" ht="18.75">
      <c r="A42" s="64"/>
      <c r="E42" s="64"/>
      <c r="F42" s="64"/>
      <c r="G42" s="64"/>
      <c r="H42" s="65"/>
      <c r="I42" s="64"/>
      <c r="J42" s="64"/>
      <c r="K42" s="92"/>
      <c r="L42" s="92"/>
      <c r="M42" s="92"/>
      <c r="U42" s="60"/>
      <c r="V42" s="60"/>
      <c r="W42" s="60"/>
      <c r="X42" s="60"/>
      <c r="Y42" s="60"/>
      <c r="Z42" s="60"/>
      <c r="AA42" s="60"/>
    </row>
    <row r="43" spans="1:27" ht="2.25" customHeight="1">
      <c r="A43" s="64"/>
      <c r="H43" s="65"/>
      <c r="I43" s="64"/>
      <c r="J43" s="64"/>
      <c r="K43" s="92"/>
      <c r="L43" s="92"/>
      <c r="M43" s="92"/>
      <c r="U43" s="60"/>
      <c r="V43" s="60"/>
      <c r="W43" s="60"/>
      <c r="X43" s="60"/>
      <c r="Y43" s="60"/>
      <c r="Z43" s="60"/>
      <c r="AA43" s="60"/>
    </row>
    <row r="44" spans="1:27" ht="18" customHeight="1" hidden="1">
      <c r="A44" s="64"/>
      <c r="H44" s="65"/>
      <c r="I44" s="64"/>
      <c r="J44" s="64"/>
      <c r="K44" s="92"/>
      <c r="L44" s="92"/>
      <c r="M44" s="92"/>
      <c r="U44" s="60"/>
      <c r="V44" s="60"/>
      <c r="W44" s="764"/>
      <c r="X44" s="764"/>
      <c r="Y44" s="764"/>
      <c r="Z44" s="764"/>
      <c r="AA44" s="764"/>
    </row>
    <row r="45" spans="1:27" ht="56.25">
      <c r="A45" s="64"/>
      <c r="B45" s="139"/>
      <c r="C45" s="140"/>
      <c r="D45" s="62"/>
      <c r="E45" s="421" t="s">
        <v>397</v>
      </c>
      <c r="F45" s="422" t="s">
        <v>527</v>
      </c>
      <c r="G45" s="423" t="s">
        <v>2</v>
      </c>
      <c r="H45" s="423" t="s">
        <v>3</v>
      </c>
      <c r="I45" s="424" t="s">
        <v>528</v>
      </c>
      <c r="J45" s="424" t="s">
        <v>529</v>
      </c>
      <c r="K45" s="425" t="s">
        <v>530</v>
      </c>
      <c r="U45" s="60"/>
      <c r="V45" s="371"/>
      <c r="W45" s="426"/>
      <c r="X45" s="426"/>
      <c r="Y45" s="426"/>
      <c r="Z45" s="426"/>
      <c r="AA45" s="426"/>
    </row>
    <row r="46" spans="1:27" s="61" customFormat="1" ht="54.75" customHeight="1">
      <c r="A46" s="62"/>
      <c r="B46" s="765" t="s">
        <v>404</v>
      </c>
      <c r="C46" s="766"/>
      <c r="D46" s="767"/>
      <c r="E46" s="111" t="s">
        <v>53</v>
      </c>
      <c r="F46" s="111" t="s">
        <v>53</v>
      </c>
      <c r="G46" s="111" t="s">
        <v>53</v>
      </c>
      <c r="H46" s="111" t="s">
        <v>53</v>
      </c>
      <c r="I46" s="111" t="s">
        <v>53</v>
      </c>
      <c r="J46" s="111" t="s">
        <v>53</v>
      </c>
      <c r="K46" s="111" t="s">
        <v>53</v>
      </c>
      <c r="N46" s="427" t="s">
        <v>531</v>
      </c>
      <c r="O46" s="427" t="s">
        <v>532</v>
      </c>
      <c r="P46" s="427" t="s">
        <v>402</v>
      </c>
      <c r="Q46" s="427" t="s">
        <v>401</v>
      </c>
      <c r="R46" s="427" t="s">
        <v>441</v>
      </c>
      <c r="S46" s="427" t="s">
        <v>403</v>
      </c>
      <c r="T46" s="427" t="s">
        <v>533</v>
      </c>
      <c r="U46" s="427" t="s">
        <v>424</v>
      </c>
      <c r="V46" s="428" t="s">
        <v>534</v>
      </c>
      <c r="W46" s="374"/>
      <c r="X46" s="374"/>
      <c r="Y46" s="374"/>
      <c r="Z46" s="374"/>
      <c r="AA46" s="374"/>
    </row>
    <row r="47" spans="1:27" ht="33" customHeight="1">
      <c r="A47" s="64"/>
      <c r="B47" s="768" t="s">
        <v>535</v>
      </c>
      <c r="C47" s="769"/>
      <c r="D47" s="770"/>
      <c r="E47" s="114">
        <f aca="true" t="shared" si="0" ref="E47:K47">E48+E49+E50</f>
        <v>14.11</v>
      </c>
      <c r="F47" s="114">
        <f t="shared" si="0"/>
        <v>177254.034</v>
      </c>
      <c r="G47" s="114">
        <f t="shared" si="0"/>
        <v>72968.454</v>
      </c>
      <c r="H47" s="114">
        <f t="shared" si="0"/>
        <v>64315.780000000006</v>
      </c>
      <c r="I47" s="114">
        <f t="shared" si="0"/>
        <v>57396.958000000006</v>
      </c>
      <c r="J47" s="114">
        <f t="shared" si="0"/>
        <v>6918.822000000002</v>
      </c>
      <c r="K47" s="114">
        <f t="shared" si="0"/>
        <v>185906.70799999998</v>
      </c>
      <c r="N47" s="470">
        <v>177254.07</v>
      </c>
      <c r="O47" s="470">
        <v>185906.78</v>
      </c>
      <c r="P47" s="332">
        <v>58160.66</v>
      </c>
      <c r="Q47" s="332">
        <v>149.36</v>
      </c>
      <c r="R47" s="332">
        <v>0</v>
      </c>
      <c r="S47" s="332">
        <v>0</v>
      </c>
      <c r="T47" s="226">
        <v>7757.1</v>
      </c>
      <c r="U47" s="471">
        <v>6005.76</v>
      </c>
      <c r="V47" s="226">
        <v>5482.12</v>
      </c>
      <c r="W47" s="432"/>
      <c r="X47" s="432"/>
      <c r="Y47" s="432"/>
      <c r="Z47" s="374"/>
      <c r="AA47" s="433"/>
    </row>
    <row r="48" spans="1:27" ht="18" customHeight="1">
      <c r="A48" s="64"/>
      <c r="B48" s="672" t="s">
        <v>12</v>
      </c>
      <c r="C48" s="673"/>
      <c r="D48" s="674"/>
      <c r="E48" s="117">
        <f>G60</f>
        <v>9.47</v>
      </c>
      <c r="F48" s="417">
        <f>'04 15 г'!K48</f>
        <v>0</v>
      </c>
      <c r="G48" s="417">
        <f>E48*C40</f>
        <v>48973.158</v>
      </c>
      <c r="H48" s="417">
        <f>G48</f>
        <v>48973.158</v>
      </c>
      <c r="I48" s="417">
        <f>H48</f>
        <v>48973.158</v>
      </c>
      <c r="J48" s="417">
        <f>H48-I48</f>
        <v>0</v>
      </c>
      <c r="K48" s="286">
        <v>0</v>
      </c>
      <c r="U48" s="60"/>
      <c r="V48" s="373"/>
      <c r="W48" s="432"/>
      <c r="X48" s="432"/>
      <c r="Y48" s="432"/>
      <c r="Z48" s="374"/>
      <c r="AA48" s="433"/>
    </row>
    <row r="49" spans="1:27" ht="18" customHeight="1" thickBot="1">
      <c r="A49" s="64"/>
      <c r="B49" s="672" t="s">
        <v>65</v>
      </c>
      <c r="C49" s="673"/>
      <c r="D49" s="674"/>
      <c r="E49" s="117">
        <f>4.64-E50</f>
        <v>3.1399999999999997</v>
      </c>
      <c r="F49" s="460">
        <f>'04 15 г'!K49</f>
        <v>173523.25400000002</v>
      </c>
      <c r="G49" s="417">
        <f>E49*C40</f>
        <v>16238.195999999998</v>
      </c>
      <c r="H49" s="417">
        <f>U47+Q47+P47-H48-H50</f>
        <v>9336.862000000003</v>
      </c>
      <c r="I49" s="417">
        <f>H68-H69</f>
        <v>668.2000000000007</v>
      </c>
      <c r="J49" s="417">
        <f>H49-I49</f>
        <v>8668.662000000002</v>
      </c>
      <c r="K49" s="286">
        <f>F47-F50+(G47-G50)-(H47-H50)</f>
        <v>180424.588</v>
      </c>
      <c r="O49" s="434"/>
      <c r="U49" s="60"/>
      <c r="V49" s="373"/>
      <c r="W49" s="435"/>
      <c r="X49" s="435"/>
      <c r="Y49" s="435"/>
      <c r="Z49" s="374"/>
      <c r="AA49" s="436"/>
    </row>
    <row r="50" spans="1:27" ht="18" customHeight="1" thickBot="1">
      <c r="A50" s="64"/>
      <c r="B50" s="672" t="s">
        <v>424</v>
      </c>
      <c r="C50" s="673"/>
      <c r="D50" s="674"/>
      <c r="E50" s="117">
        <v>1.5</v>
      </c>
      <c r="F50" s="460">
        <f>'04 15 г'!K50</f>
        <v>3730.7800000000007</v>
      </c>
      <c r="G50" s="417">
        <f>E50*C40</f>
        <v>7757.099999999999</v>
      </c>
      <c r="H50" s="417">
        <f>U47</f>
        <v>6005.76</v>
      </c>
      <c r="I50" s="417">
        <f>H69</f>
        <v>7755.6</v>
      </c>
      <c r="J50" s="417">
        <f>H50-I50</f>
        <v>-1749.8400000000001</v>
      </c>
      <c r="K50" s="286">
        <f>V47</f>
        <v>5482.12</v>
      </c>
      <c r="L50" s="186"/>
      <c r="O50" s="438"/>
      <c r="U50" s="60"/>
      <c r="V50" s="373"/>
      <c r="W50" s="432"/>
      <c r="X50" s="432"/>
      <c r="Y50" s="432"/>
      <c r="Z50" s="374"/>
      <c r="AA50" s="433"/>
    </row>
    <row r="51" spans="1:27" ht="36" customHeight="1">
      <c r="A51" s="64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186"/>
      <c r="U51" s="60"/>
      <c r="V51" s="373"/>
      <c r="W51" s="432"/>
      <c r="X51" s="432"/>
      <c r="Y51" s="432"/>
      <c r="Z51" s="374"/>
      <c r="AA51" s="433"/>
    </row>
    <row r="52" spans="1:27" ht="18.75" customHeight="1">
      <c r="A52" s="64"/>
      <c r="F52" s="439" t="s">
        <v>438</v>
      </c>
      <c r="G52" s="439" t="s">
        <v>2</v>
      </c>
      <c r="H52" s="439" t="s">
        <v>3</v>
      </c>
      <c r="I52" s="439" t="s">
        <v>439</v>
      </c>
      <c r="J52" s="439" t="s">
        <v>482</v>
      </c>
      <c r="K52" s="440"/>
      <c r="L52" s="440"/>
      <c r="M52" s="440"/>
      <c r="N52" s="441"/>
      <c r="O52" s="60"/>
      <c r="U52" s="60"/>
      <c r="V52" s="379"/>
      <c r="W52" s="380"/>
      <c r="X52" s="380"/>
      <c r="Y52" s="380"/>
      <c r="Z52" s="380"/>
      <c r="AA52" s="380"/>
    </row>
    <row r="53" spans="1:27" ht="18" customHeight="1">
      <c r="A53" s="92"/>
      <c r="B53" s="771" t="s">
        <v>536</v>
      </c>
      <c r="C53" s="771"/>
      <c r="D53" s="771"/>
      <c r="E53" s="771"/>
      <c r="F53" s="413">
        <f>'04 15 г'!I53</f>
        <v>9573.530000000004</v>
      </c>
      <c r="G53" s="76">
        <f>R47</f>
        <v>0</v>
      </c>
      <c r="H53" s="76">
        <f>S47</f>
        <v>0</v>
      </c>
      <c r="I53" s="442">
        <f>F53+G53-H53</f>
        <v>9573.530000000004</v>
      </c>
      <c r="J53" s="76">
        <f>D54+H53</f>
        <v>0</v>
      </c>
      <c r="M53" s="120"/>
      <c r="U53" s="60"/>
      <c r="V53" s="60"/>
      <c r="W53" s="60"/>
      <c r="X53" s="60"/>
      <c r="Y53" s="60"/>
      <c r="Z53" s="60"/>
      <c r="AA53" s="60"/>
    </row>
    <row r="54" spans="1:27" ht="18" customHeight="1">
      <c r="A54" s="92"/>
      <c r="B54" s="772"/>
      <c r="C54" s="772"/>
      <c r="D54" s="773"/>
      <c r="E54" s="773"/>
      <c r="F54" s="310" t="s">
        <v>494</v>
      </c>
      <c r="G54" s="65"/>
      <c r="I54" s="64"/>
      <c r="J54" s="64"/>
      <c r="L54" s="443"/>
      <c r="M54" s="120"/>
      <c r="U54" s="60"/>
      <c r="V54" s="60"/>
      <c r="W54" s="60"/>
      <c r="X54" s="60"/>
      <c r="Y54" s="60"/>
      <c r="Z54" s="60"/>
      <c r="AA54" s="60"/>
    </row>
    <row r="55" spans="1:27" ht="18" customHeight="1">
      <c r="A55" s="92"/>
      <c r="L55" s="444"/>
      <c r="M55" s="92"/>
      <c r="N55" s="445"/>
      <c r="U55" s="60"/>
      <c r="V55" s="60"/>
      <c r="W55" s="60"/>
      <c r="X55" s="60"/>
      <c r="Y55" s="60"/>
      <c r="Z55" s="60"/>
      <c r="AA55" s="60"/>
    </row>
    <row r="56" spans="1:19" ht="10.5" customHeight="1">
      <c r="A56" s="92"/>
      <c r="K56" s="92"/>
      <c r="L56" s="92"/>
      <c r="M56" s="92"/>
      <c r="R56" s="446"/>
      <c r="S56" s="447"/>
    </row>
    <row r="57" spans="1:19" ht="18.75">
      <c r="A57" s="64"/>
      <c r="B57" s="73"/>
      <c r="C57" s="74"/>
      <c r="D57" s="75"/>
      <c r="E57" s="75"/>
      <c r="F57" s="75"/>
      <c r="G57" s="76" t="s">
        <v>397</v>
      </c>
      <c r="H57" s="76" t="s">
        <v>407</v>
      </c>
      <c r="I57" s="64"/>
      <c r="J57" s="64"/>
      <c r="K57" s="92"/>
      <c r="L57" s="92"/>
      <c r="M57" s="92"/>
      <c r="R57" s="448"/>
      <c r="S57" s="448"/>
    </row>
    <row r="58" spans="1:19" s="61" customFormat="1" ht="11.25" customHeight="1">
      <c r="A58" s="77"/>
      <c r="B58" s="135"/>
      <c r="C58" s="136"/>
      <c r="D58" s="137"/>
      <c r="E58" s="137"/>
      <c r="F58" s="137"/>
      <c r="G58" s="138" t="s">
        <v>53</v>
      </c>
      <c r="H58" s="138" t="s">
        <v>53</v>
      </c>
      <c r="I58" s="62"/>
      <c r="J58" s="62"/>
      <c r="R58" s="449"/>
      <c r="S58" s="449"/>
    </row>
    <row r="59" spans="1:19" ht="48" customHeight="1">
      <c r="A59" s="78" t="s">
        <v>408</v>
      </c>
      <c r="B59" s="676" t="s">
        <v>436</v>
      </c>
      <c r="C59" s="677"/>
      <c r="D59" s="677"/>
      <c r="E59" s="677"/>
      <c r="F59" s="677"/>
      <c r="G59" s="95"/>
      <c r="H59" s="79">
        <f>H60+H68</f>
        <v>57396.962</v>
      </c>
      <c r="I59" s="64"/>
      <c r="J59" s="64"/>
      <c r="K59" s="92"/>
      <c r="L59" s="92"/>
      <c r="M59" s="64"/>
      <c r="O59" s="186"/>
      <c r="R59" s="100"/>
      <c r="S59" s="100"/>
    </row>
    <row r="60" spans="1:23" ht="18.75">
      <c r="A60" s="80" t="s">
        <v>410</v>
      </c>
      <c r="B60" s="678" t="s">
        <v>411</v>
      </c>
      <c r="C60" s="679"/>
      <c r="D60" s="679"/>
      <c r="E60" s="679"/>
      <c r="F60" s="680"/>
      <c r="G60" s="415">
        <f>G62+G63+G65+G67+G61</f>
        <v>9.47</v>
      </c>
      <c r="H60" s="416">
        <f>H62+H63+H65+H67+H61</f>
        <v>48973.162</v>
      </c>
      <c r="I60" s="64"/>
      <c r="J60" s="64"/>
      <c r="K60" s="92"/>
      <c r="L60" s="92"/>
      <c r="M60" s="121"/>
      <c r="R60" s="126"/>
      <c r="S60" s="126"/>
      <c r="W60" s="186"/>
    </row>
    <row r="61" spans="1:23" ht="37.5">
      <c r="A61" s="412" t="s">
        <v>412</v>
      </c>
      <c r="B61" s="681" t="s">
        <v>413</v>
      </c>
      <c r="C61" s="679"/>
      <c r="D61" s="679"/>
      <c r="E61" s="679"/>
      <c r="F61" s="680"/>
      <c r="G61" s="454">
        <v>1.87</v>
      </c>
      <c r="H61" s="414">
        <f>ROUND(G61*(C40+F41),2)</f>
        <v>9670.52</v>
      </c>
      <c r="I61" s="64"/>
      <c r="J61" s="64"/>
      <c r="K61" s="92"/>
      <c r="L61" s="92"/>
      <c r="M61" s="121"/>
      <c r="R61" s="126"/>
      <c r="S61" s="126"/>
      <c r="W61" s="186"/>
    </row>
    <row r="62" spans="1:13" ht="37.5">
      <c r="A62" s="412" t="s">
        <v>414</v>
      </c>
      <c r="B62" s="682" t="s">
        <v>415</v>
      </c>
      <c r="C62" s="683"/>
      <c r="D62" s="683"/>
      <c r="E62" s="683"/>
      <c r="F62" s="683"/>
      <c r="G62" s="413">
        <v>2.2</v>
      </c>
      <c r="H62" s="414">
        <f>ROUND(G62*(C40+F41),2)</f>
        <v>11377.08</v>
      </c>
      <c r="I62" s="64"/>
      <c r="J62" s="64"/>
      <c r="K62" s="92"/>
      <c r="L62" s="92"/>
      <c r="M62" s="121"/>
    </row>
    <row r="63" spans="1:13" ht="18.75">
      <c r="A63" s="675" t="s">
        <v>416</v>
      </c>
      <c r="B63" s="684" t="s">
        <v>537</v>
      </c>
      <c r="C63" s="685"/>
      <c r="D63" s="685"/>
      <c r="E63" s="685"/>
      <c r="F63" s="685"/>
      <c r="G63" s="686">
        <v>1.58</v>
      </c>
      <c r="H63" s="687">
        <f>ROUND(G63*(C40+F41),2)</f>
        <v>8170.81</v>
      </c>
      <c r="I63" s="64"/>
      <c r="J63" s="64"/>
      <c r="K63" s="92"/>
      <c r="L63" s="92"/>
      <c r="M63" s="92"/>
    </row>
    <row r="64" spans="1:13" ht="18.75" customHeight="1">
      <c r="A64" s="675"/>
      <c r="B64" s="685"/>
      <c r="C64" s="685"/>
      <c r="D64" s="685"/>
      <c r="E64" s="685"/>
      <c r="F64" s="685"/>
      <c r="G64" s="686"/>
      <c r="H64" s="687"/>
      <c r="I64" s="64"/>
      <c r="J64" s="64"/>
      <c r="K64" s="92"/>
      <c r="L64" s="92"/>
      <c r="M64" s="92"/>
    </row>
    <row r="65" spans="1:13" ht="21" customHeight="1">
      <c r="A65" s="675" t="s">
        <v>418</v>
      </c>
      <c r="B65" s="684" t="s">
        <v>419</v>
      </c>
      <c r="C65" s="685"/>
      <c r="D65" s="685"/>
      <c r="E65" s="685"/>
      <c r="F65" s="685"/>
      <c r="G65" s="686">
        <v>1.28</v>
      </c>
      <c r="H65" s="687">
        <f>G65*(C40+F41)</f>
        <v>6619.392</v>
      </c>
      <c r="I65" s="64"/>
      <c r="J65" s="64"/>
      <c r="K65" s="92"/>
      <c r="L65" s="92"/>
      <c r="M65" s="92"/>
    </row>
    <row r="66" spans="1:14" ht="18.75">
      <c r="A66" s="675"/>
      <c r="B66" s="685"/>
      <c r="C66" s="685"/>
      <c r="D66" s="685"/>
      <c r="E66" s="685"/>
      <c r="F66" s="685"/>
      <c r="G66" s="686"/>
      <c r="H66" s="687"/>
      <c r="I66" s="64"/>
      <c r="J66" s="64"/>
      <c r="K66" s="92"/>
      <c r="L66" s="92"/>
      <c r="M66" s="92"/>
      <c r="N66" s="186"/>
    </row>
    <row r="67" spans="1:17" ht="37.5">
      <c r="A67" s="412" t="s">
        <v>420</v>
      </c>
      <c r="B67" s="685" t="s">
        <v>421</v>
      </c>
      <c r="C67" s="685"/>
      <c r="D67" s="685"/>
      <c r="E67" s="685"/>
      <c r="F67" s="685"/>
      <c r="G67" s="76">
        <v>2.54</v>
      </c>
      <c r="H67" s="125">
        <f>ROUND(G67*(C40+F41),2)</f>
        <v>13135.36</v>
      </c>
      <c r="I67" s="64"/>
      <c r="J67" s="64"/>
      <c r="K67" s="92"/>
      <c r="L67" s="92"/>
      <c r="M67" s="92"/>
      <c r="Q67" s="230"/>
    </row>
    <row r="68" spans="1:15" ht="18.75">
      <c r="A68" s="79" t="s">
        <v>422</v>
      </c>
      <c r="B68" s="688" t="s">
        <v>423</v>
      </c>
      <c r="C68" s="689"/>
      <c r="D68" s="689"/>
      <c r="E68" s="689"/>
      <c r="F68" s="689"/>
      <c r="G68" s="79"/>
      <c r="H68" s="79">
        <f>H69+H70+H71+H72</f>
        <v>8423.800000000001</v>
      </c>
      <c r="I68" s="64"/>
      <c r="J68" s="64"/>
      <c r="K68" s="92"/>
      <c r="L68" s="92"/>
      <c r="M68" s="92"/>
      <c r="O68" s="186"/>
    </row>
    <row r="69" spans="1:13" ht="18.75">
      <c r="A69" s="126"/>
      <c r="B69" s="690" t="s">
        <v>424</v>
      </c>
      <c r="C69" s="683"/>
      <c r="D69" s="683"/>
      <c r="E69" s="683"/>
      <c r="F69" s="683"/>
      <c r="G69" s="127"/>
      <c r="H69" s="127">
        <v>7755.6</v>
      </c>
      <c r="I69" s="64"/>
      <c r="J69" s="64"/>
      <c r="K69" s="92"/>
      <c r="L69" s="92"/>
      <c r="M69" s="92"/>
    </row>
    <row r="70" spans="1:22" ht="18.75">
      <c r="A70" s="126"/>
      <c r="B70" s="690" t="s">
        <v>538</v>
      </c>
      <c r="C70" s="683"/>
      <c r="D70" s="683"/>
      <c r="E70" s="683"/>
      <c r="F70" s="683"/>
      <c r="G70" s="125"/>
      <c r="H70" s="125"/>
      <c r="I70" s="64"/>
      <c r="J70" s="64"/>
      <c r="K70" s="92"/>
      <c r="L70" s="92"/>
      <c r="M70" s="92"/>
      <c r="N70" s="186"/>
      <c r="O70" s="186"/>
      <c r="V70" s="186"/>
    </row>
    <row r="71" spans="1:14" ht="18.75" customHeight="1">
      <c r="A71" s="126"/>
      <c r="B71" s="721" t="s">
        <v>479</v>
      </c>
      <c r="C71" s="722"/>
      <c r="D71" s="722"/>
      <c r="E71" s="722"/>
      <c r="F71" s="723"/>
      <c r="G71" s="286"/>
      <c r="H71" s="303">
        <v>668.2</v>
      </c>
      <c r="I71" s="64"/>
      <c r="J71" s="64"/>
      <c r="K71" s="92"/>
      <c r="L71" s="92"/>
      <c r="M71" s="92"/>
      <c r="N71" s="180"/>
    </row>
    <row r="72" spans="1:13" ht="18.75" customHeight="1">
      <c r="A72" s="126"/>
      <c r="B72" s="721" t="s">
        <v>435</v>
      </c>
      <c r="C72" s="722"/>
      <c r="D72" s="722"/>
      <c r="E72" s="722"/>
      <c r="F72" s="723"/>
      <c r="G72" s="286"/>
      <c r="H72" s="303"/>
      <c r="I72" s="64"/>
      <c r="J72" s="64"/>
      <c r="K72" s="92"/>
      <c r="L72" s="92"/>
      <c r="M72" s="92"/>
    </row>
    <row r="73" spans="1:15" ht="18.75">
      <c r="A73" s="126"/>
      <c r="B73" s="129"/>
      <c r="C73" s="130"/>
      <c r="D73" s="130"/>
      <c r="E73" s="130"/>
      <c r="F73" s="130"/>
      <c r="G73" s="120"/>
      <c r="H73" s="120"/>
      <c r="I73" s="64"/>
      <c r="J73" s="64"/>
      <c r="K73" s="92"/>
      <c r="L73" s="92"/>
      <c r="M73" s="64"/>
      <c r="O73" s="186"/>
    </row>
    <row r="74" spans="1:13" ht="3.75" customHeight="1">
      <c r="A74" s="126"/>
      <c r="B74" s="129"/>
      <c r="C74" s="130"/>
      <c r="D74" s="130"/>
      <c r="E74" s="130"/>
      <c r="F74" s="130"/>
      <c r="G74" s="131"/>
      <c r="H74" s="64"/>
      <c r="I74" s="64"/>
      <c r="J74" s="64"/>
      <c r="K74" s="92"/>
      <c r="L74" s="92"/>
      <c r="M74" s="92"/>
    </row>
    <row r="75" spans="1:13" ht="18.75" customHeight="1">
      <c r="A75" s="126"/>
      <c r="B75" s="129"/>
      <c r="C75" s="130"/>
      <c r="D75" s="130"/>
      <c r="G75" s="694" t="s">
        <v>65</v>
      </c>
      <c r="H75" s="694"/>
      <c r="I75" s="778" t="s">
        <v>406</v>
      </c>
      <c r="J75" s="779"/>
      <c r="K75" s="450"/>
      <c r="L75" s="451"/>
      <c r="M75" s="92"/>
    </row>
    <row r="76" spans="1:16" s="61" customFormat="1" ht="15">
      <c r="A76" s="82"/>
      <c r="B76" s="143"/>
      <c r="C76" s="144"/>
      <c r="D76" s="144"/>
      <c r="G76" s="780" t="s">
        <v>53</v>
      </c>
      <c r="H76" s="780"/>
      <c r="I76" s="697" t="s">
        <v>53</v>
      </c>
      <c r="J76" s="781"/>
      <c r="K76" s="143"/>
      <c r="L76" s="452"/>
      <c r="O76" s="453" t="s">
        <v>539</v>
      </c>
      <c r="P76" s="453" t="s">
        <v>540</v>
      </c>
    </row>
    <row r="77" spans="1:16" s="60" customFormat="1" ht="18.75">
      <c r="A77" s="126"/>
      <c r="B77" s="774" t="s">
        <v>506</v>
      </c>
      <c r="C77" s="774"/>
      <c r="D77" s="774"/>
      <c r="E77" s="774"/>
      <c r="F77" s="774"/>
      <c r="G77" s="775">
        <f>'04 15 г'!G78:H78</f>
        <v>50450.67599999988</v>
      </c>
      <c r="H77" s="776"/>
      <c r="I77" s="775">
        <f>'04 15 г'!I78:J78</f>
        <v>0</v>
      </c>
      <c r="J77" s="776"/>
      <c r="K77" s="129"/>
      <c r="L77" s="447"/>
      <c r="M77" s="100"/>
      <c r="O77" s="455">
        <f>G78</f>
        <v>57369.49799999988</v>
      </c>
      <c r="P77" s="455">
        <f>I78</f>
        <v>0</v>
      </c>
    </row>
    <row r="78" spans="1:21" ht="18.75">
      <c r="A78" s="65"/>
      <c r="B78" s="774" t="s">
        <v>507</v>
      </c>
      <c r="C78" s="774"/>
      <c r="D78" s="774"/>
      <c r="E78" s="774"/>
      <c r="F78" s="774"/>
      <c r="G78" s="775">
        <f>G77+J47+J53</f>
        <v>57369.49799999988</v>
      </c>
      <c r="H78" s="776"/>
      <c r="I78" s="775">
        <f>I77+H53+D54-J53</f>
        <v>0</v>
      </c>
      <c r="J78" s="776"/>
      <c r="K78" s="130"/>
      <c r="L78" s="456"/>
      <c r="M78" s="92"/>
      <c r="U78" s="186"/>
    </row>
    <row r="79" spans="1:13" ht="22.5" customHeight="1">
      <c r="A79" s="64"/>
      <c r="B79" s="64"/>
      <c r="C79" s="64"/>
      <c r="D79" s="64"/>
      <c r="E79" s="64"/>
      <c r="F79" s="64"/>
      <c r="G79" s="132"/>
      <c r="H79" s="132"/>
      <c r="I79" s="64"/>
      <c r="J79" s="64"/>
      <c r="K79" s="92"/>
      <c r="L79" s="92"/>
      <c r="M79" s="92"/>
    </row>
    <row r="80" spans="1:19" ht="5.25" customHeight="1">
      <c r="A80" s="64"/>
      <c r="B80" s="92"/>
      <c r="C80" s="92"/>
      <c r="D80" s="92"/>
      <c r="E80" s="92"/>
      <c r="F80" s="92"/>
      <c r="G80" s="133"/>
      <c r="H80" s="134"/>
      <c r="I80" s="64"/>
      <c r="J80" s="64"/>
      <c r="K80" s="92"/>
      <c r="L80" s="92"/>
      <c r="M80" s="92"/>
      <c r="N80" s="709"/>
      <c r="O80" s="710"/>
      <c r="P80" s="710"/>
      <c r="Q80" s="710"/>
      <c r="R80" s="710"/>
      <c r="S80" s="710"/>
    </row>
    <row r="81" spans="1:19" ht="18.75">
      <c r="A81" s="126"/>
      <c r="B81" s="312"/>
      <c r="C81" s="313"/>
      <c r="D81" s="313"/>
      <c r="E81" s="313"/>
      <c r="F81" s="313"/>
      <c r="G81" s="759" t="s">
        <v>541</v>
      </c>
      <c r="H81" s="777"/>
      <c r="I81" s="759" t="s">
        <v>503</v>
      </c>
      <c r="J81" s="777"/>
      <c r="K81" s="92"/>
      <c r="L81" s="92"/>
      <c r="M81" s="92"/>
      <c r="N81" s="175" t="s">
        <v>504</v>
      </c>
      <c r="O81" s="176">
        <f>E82-G82+G47-H47</f>
        <v>-168601.396</v>
      </c>
      <c r="P81" s="175"/>
      <c r="Q81" s="175"/>
      <c r="R81" s="175"/>
      <c r="S81" s="177"/>
    </row>
    <row r="82" spans="1:19" ht="18.75">
      <c r="A82" s="457"/>
      <c r="B82" s="742" t="s">
        <v>542</v>
      </c>
      <c r="C82" s="782"/>
      <c r="D82" s="782"/>
      <c r="E82" s="782"/>
      <c r="F82" s="783"/>
      <c r="G82" s="759">
        <f>N47</f>
        <v>177254.07</v>
      </c>
      <c r="H82" s="777"/>
      <c r="I82" s="759">
        <f>O47</f>
        <v>185906.78</v>
      </c>
      <c r="J82" s="777"/>
      <c r="K82" s="92"/>
      <c r="L82" s="92"/>
      <c r="M82" s="92"/>
      <c r="N82" s="178"/>
      <c r="O82" s="179"/>
      <c r="P82" s="179"/>
      <c r="Q82" s="179"/>
      <c r="R82" s="179"/>
      <c r="S82" s="179"/>
    </row>
    <row r="83" spans="1:19" ht="3" customHeight="1">
      <c r="A83" s="64"/>
      <c r="B83" s="92"/>
      <c r="C83" s="92"/>
      <c r="D83" s="92"/>
      <c r="E83" s="92"/>
      <c r="F83" s="92"/>
      <c r="G83" s="92"/>
      <c r="H83" s="132"/>
      <c r="I83" s="64"/>
      <c r="J83" s="64"/>
      <c r="K83" s="92"/>
      <c r="L83" s="92"/>
      <c r="M83" s="92"/>
      <c r="N83" s="178"/>
      <c r="O83" s="179"/>
      <c r="P83" s="179"/>
      <c r="Q83" s="179"/>
      <c r="R83" s="179"/>
      <c r="S83" s="179"/>
    </row>
    <row r="84" spans="1:19" ht="18.75" hidden="1">
      <c r="A84" s="64"/>
      <c r="B84" s="92"/>
      <c r="C84" s="92"/>
      <c r="D84" s="92"/>
      <c r="E84" s="92"/>
      <c r="F84" s="92"/>
      <c r="G84" s="92"/>
      <c r="H84" s="132"/>
      <c r="I84" s="64"/>
      <c r="J84" s="64"/>
      <c r="K84" s="92"/>
      <c r="L84" s="92"/>
      <c r="M84" s="92"/>
      <c r="N84" s="178"/>
      <c r="O84" s="179"/>
      <c r="P84" s="179"/>
      <c r="Q84" s="179"/>
      <c r="R84" s="179"/>
      <c r="S84" s="179"/>
    </row>
    <row r="85" spans="1:19" ht="18.75" hidden="1">
      <c r="A85" s="64"/>
      <c r="B85" s="92"/>
      <c r="C85" s="92"/>
      <c r="D85" s="92"/>
      <c r="E85" s="92"/>
      <c r="F85" s="92"/>
      <c r="G85" s="92"/>
      <c r="H85" s="132"/>
      <c r="I85" s="64"/>
      <c r="J85" s="64"/>
      <c r="K85" s="92"/>
      <c r="L85" s="92"/>
      <c r="M85" s="92"/>
      <c r="N85" s="178"/>
      <c r="O85" s="179"/>
      <c r="P85" s="179"/>
      <c r="Q85" s="179"/>
      <c r="R85" s="179"/>
      <c r="S85" s="179"/>
    </row>
    <row r="86" spans="1:19" ht="18.75" hidden="1">
      <c r="A86" s="64"/>
      <c r="B86" s="92"/>
      <c r="C86" s="92"/>
      <c r="D86" s="92"/>
      <c r="E86" s="92"/>
      <c r="F86" s="92"/>
      <c r="G86" s="92"/>
      <c r="H86" s="132"/>
      <c r="I86" s="64"/>
      <c r="J86" s="64"/>
      <c r="K86" s="92"/>
      <c r="L86" s="92"/>
      <c r="M86" s="92"/>
      <c r="N86" s="178"/>
      <c r="O86" s="179"/>
      <c r="P86" s="179"/>
      <c r="Q86" s="179"/>
      <c r="R86" s="179"/>
      <c r="S86" s="179"/>
    </row>
    <row r="87" spans="1:19" ht="18.75" hidden="1">
      <c r="A87" s="64"/>
      <c r="B87" s="92"/>
      <c r="C87" s="92"/>
      <c r="D87" s="92"/>
      <c r="E87" s="92"/>
      <c r="F87" s="92"/>
      <c r="G87" s="92"/>
      <c r="H87" s="132"/>
      <c r="I87" s="64"/>
      <c r="J87" s="64"/>
      <c r="K87" s="92"/>
      <c r="L87" s="92"/>
      <c r="M87" s="92"/>
      <c r="N87" s="178"/>
      <c r="O87" s="179"/>
      <c r="P87" s="179"/>
      <c r="Q87" s="179"/>
      <c r="R87" s="179"/>
      <c r="S87" s="179"/>
    </row>
    <row r="88" spans="1:19" ht="15" customHeight="1" hidden="1">
      <c r="A88" s="92"/>
      <c r="B88" s="92"/>
      <c r="C88" s="92"/>
      <c r="D88" s="92"/>
      <c r="E88" s="92"/>
      <c r="F88" s="92"/>
      <c r="G88" s="92"/>
      <c r="H88" s="132"/>
      <c r="I88" s="92"/>
      <c r="J88" s="92"/>
      <c r="K88" s="92"/>
      <c r="L88" s="92"/>
      <c r="M88" s="92"/>
      <c r="N88" s="178"/>
      <c r="O88" s="180"/>
      <c r="P88" s="180"/>
      <c r="Q88" s="180"/>
      <c r="R88" s="180"/>
      <c r="S88" s="180"/>
    </row>
    <row r="89" spans="1:13" ht="18.75" hidden="1">
      <c r="A89" s="92"/>
      <c r="B89" s="92"/>
      <c r="C89" s="126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ht="18.75" hidden="1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1:13" ht="18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1:13" ht="18.75">
      <c r="A92" s="458" t="s">
        <v>543</v>
      </c>
      <c r="B92" s="92"/>
      <c r="C92" s="92"/>
      <c r="D92" s="92"/>
      <c r="E92" s="92"/>
      <c r="F92" s="92"/>
      <c r="G92" s="92"/>
      <c r="H92" s="92"/>
      <c r="I92" s="458" t="s">
        <v>73</v>
      </c>
      <c r="J92" s="458"/>
      <c r="K92" s="92"/>
      <c r="L92" s="92"/>
      <c r="M92" s="92"/>
    </row>
    <row r="93" spans="1:10" s="92" customFormat="1" ht="18.75">
      <c r="A93" s="458" t="s">
        <v>469</v>
      </c>
      <c r="I93" s="458" t="s">
        <v>74</v>
      </c>
      <c r="J93" s="458"/>
    </row>
  </sheetData>
  <sheetProtection password="ECC7" sheet="1" formatCells="0" formatColumns="0" formatRows="0" insertColumns="0" insertRows="0" insertHyperlinks="0" deleteColumns="0" deleteRows="0" sort="0" autoFilter="0" pivotTables="0"/>
  <mergeCells count="45">
    <mergeCell ref="C14:D15"/>
    <mergeCell ref="A35:M36"/>
    <mergeCell ref="W44:AA44"/>
    <mergeCell ref="B46:D46"/>
    <mergeCell ref="B47:D47"/>
    <mergeCell ref="B48:D48"/>
    <mergeCell ref="B49:D49"/>
    <mergeCell ref="B50:D50"/>
    <mergeCell ref="B53:E53"/>
    <mergeCell ref="B54:C54"/>
    <mergeCell ref="D54:E54"/>
    <mergeCell ref="B59:F59"/>
    <mergeCell ref="B60:F60"/>
    <mergeCell ref="B61:F61"/>
    <mergeCell ref="B62:F62"/>
    <mergeCell ref="A63:A64"/>
    <mergeCell ref="B63:F64"/>
    <mergeCell ref="G63:G64"/>
    <mergeCell ref="H63:H64"/>
    <mergeCell ref="A65:A66"/>
    <mergeCell ref="B65:F66"/>
    <mergeCell ref="G65:G66"/>
    <mergeCell ref="H65:H66"/>
    <mergeCell ref="B67:F67"/>
    <mergeCell ref="B77:F77"/>
    <mergeCell ref="G77:H77"/>
    <mergeCell ref="I77:J77"/>
    <mergeCell ref="B68:F68"/>
    <mergeCell ref="B69:F69"/>
    <mergeCell ref="B70:F70"/>
    <mergeCell ref="B71:F71"/>
    <mergeCell ref="B72:F72"/>
    <mergeCell ref="G75:H75"/>
    <mergeCell ref="N80:S80"/>
    <mergeCell ref="G81:H81"/>
    <mergeCell ref="I81:J81"/>
    <mergeCell ref="I75:J75"/>
    <mergeCell ref="G76:H76"/>
    <mergeCell ref="I76:J76"/>
    <mergeCell ref="B82:F82"/>
    <mergeCell ref="G82:H82"/>
    <mergeCell ref="I82:J82"/>
    <mergeCell ref="B78:F78"/>
    <mergeCell ref="G78:H78"/>
    <mergeCell ref="I78:J78"/>
  </mergeCells>
  <conditionalFormatting sqref="O50">
    <cfRule type="iconSet" priority="21" dxfId="23">
      <iconSet iconSet="3TrafficLights1">
        <cfvo type="percent" val="0"/>
        <cfvo type="percent" val="33"/>
        <cfvo type="percent" val="67"/>
      </iconSet>
    </cfRule>
  </conditionalFormatting>
  <conditionalFormatting sqref="U47">
    <cfRule type="cellIs" priority="1" dxfId="0" operator="greaterThan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FF00"/>
  </sheetPr>
  <dimension ref="A1:AA95"/>
  <sheetViews>
    <sheetView view="pageBreakPreview" zoomScale="80" zoomScaleSheetLayoutView="80" zoomScalePageLayoutView="0" workbookViewId="0" topLeftCell="A57">
      <selection activeCell="H71" sqref="H71:H76"/>
    </sheetView>
  </sheetViews>
  <sheetFormatPr defaultColWidth="9.140625" defaultRowHeight="15" outlineLevelCol="1"/>
  <cols>
    <col min="1" max="1" width="7.57421875" style="61" customWidth="1"/>
    <col min="2" max="2" width="12.140625" style="58" customWidth="1"/>
    <col min="3" max="3" width="11.00390625" style="58" customWidth="1"/>
    <col min="4" max="4" width="10.57421875" style="58" customWidth="1"/>
    <col min="5" max="5" width="9.7109375" style="58" customWidth="1"/>
    <col min="6" max="6" width="13.7109375" style="58" customWidth="1"/>
    <col min="7" max="7" width="14.28125" style="58" customWidth="1"/>
    <col min="8" max="8" width="12.57421875" style="58" customWidth="1"/>
    <col min="9" max="9" width="15.00390625" style="58" customWidth="1"/>
    <col min="10" max="10" width="15.7109375" style="58" customWidth="1"/>
    <col min="11" max="11" width="13.421875" style="58" customWidth="1"/>
    <col min="12" max="12" width="12.7109375" style="58" hidden="1" customWidth="1" outlineLevel="1"/>
    <col min="13" max="13" width="18.421875" style="58" hidden="1" customWidth="1" outlineLevel="1"/>
    <col min="14" max="14" width="13.421875" style="58" hidden="1" customWidth="1" outlineLevel="1"/>
    <col min="15" max="15" width="13.57421875" style="58" hidden="1" customWidth="1" outlineLevel="1"/>
    <col min="16" max="16" width="9.8515625" style="58" hidden="1" customWidth="1" outlineLevel="1"/>
    <col min="17" max="17" width="10.28125" style="58" hidden="1" customWidth="1" outlineLevel="1"/>
    <col min="18" max="18" width="12.8515625" style="58" hidden="1" customWidth="1" outlineLevel="1"/>
    <col min="19" max="19" width="7.140625" style="58" hidden="1" customWidth="1" outlineLevel="1"/>
    <col min="20" max="20" width="11.28125" style="58" hidden="1" customWidth="1" outlineLevel="1"/>
    <col min="21" max="21" width="11.421875" style="58" hidden="1" customWidth="1" outlineLevel="1"/>
    <col min="22" max="23" width="11.140625" style="58" hidden="1" customWidth="1" outlineLevel="1"/>
    <col min="24" max="24" width="13.00390625" style="58" hidden="1" customWidth="1" outlineLevel="1"/>
    <col min="25" max="25" width="13.00390625" style="58" bestFit="1" customWidth="1" collapsed="1"/>
    <col min="26" max="27" width="13.00390625" style="58" bestFit="1" customWidth="1"/>
    <col min="28" max="31" width="9.140625" style="58" customWidth="1"/>
    <col min="32" max="32" width="9.8515625" style="58" bestFit="1" customWidth="1"/>
    <col min="33" max="16384" width="9.140625" style="58" customWidth="1"/>
  </cols>
  <sheetData>
    <row r="1" spans="1:13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2"/>
      <c r="J2" s="92"/>
      <c r="K2" s="92"/>
      <c r="L2" s="92"/>
      <c r="M2" s="92"/>
    </row>
    <row r="3" spans="1:13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 t="s">
        <v>5</v>
      </c>
      <c r="I6" s="96" t="s">
        <v>6</v>
      </c>
      <c r="J6" s="96"/>
      <c r="K6" s="96"/>
      <c r="L6" s="97"/>
      <c r="M6" s="97"/>
    </row>
    <row r="7" spans="1:13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 t="s">
        <v>9</v>
      </c>
      <c r="I7" s="96" t="s">
        <v>10</v>
      </c>
      <c r="J7" s="96"/>
      <c r="K7" s="96"/>
      <c r="L7" s="97"/>
      <c r="M7" s="97"/>
    </row>
    <row r="8" spans="1:13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8">
        <v>0</v>
      </c>
      <c r="I8" s="99">
        <v>48.28</v>
      </c>
      <c r="J8" s="99"/>
      <c r="K8" s="95"/>
      <c r="L8" s="100"/>
      <c r="M8" s="100"/>
    </row>
    <row r="9" spans="1:13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8">
        <v>2795.32</v>
      </c>
      <c r="I9" s="99">
        <v>5702.29</v>
      </c>
      <c r="J9" s="99"/>
      <c r="K9" s="95"/>
      <c r="L9" s="100"/>
      <c r="M9" s="100"/>
    </row>
    <row r="10" spans="1:13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8">
        <f>SUM(H8:H9)</f>
        <v>2795.32</v>
      </c>
      <c r="I10" s="95"/>
      <c r="J10" s="95"/>
      <c r="K10" s="95"/>
      <c r="L10" s="100"/>
      <c r="M10" s="100"/>
    </row>
    <row r="11" spans="1:13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3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1:13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9" ht="18.75" hidden="1">
      <c r="A14" s="92"/>
      <c r="B14" s="101" t="s">
        <v>386</v>
      </c>
      <c r="C14" s="666" t="s">
        <v>15</v>
      </c>
      <c r="D14" s="667"/>
      <c r="E14" s="461"/>
      <c r="F14" s="96"/>
      <c r="G14" s="96"/>
      <c r="H14" s="96"/>
      <c r="I14" s="96" t="s">
        <v>21</v>
      </c>
      <c r="J14" s="97"/>
      <c r="K14" s="100"/>
      <c r="L14" s="100"/>
      <c r="M14" s="100"/>
      <c r="N14" s="60"/>
      <c r="O14" s="60"/>
      <c r="P14" s="60"/>
      <c r="Q14" s="60"/>
      <c r="R14" s="60"/>
      <c r="S14" s="60"/>
    </row>
    <row r="15" spans="1:19" ht="14.25" customHeight="1" hidden="1">
      <c r="A15" s="92"/>
      <c r="B15" s="103"/>
      <c r="C15" s="668"/>
      <c r="D15" s="669"/>
      <c r="E15" s="462"/>
      <c r="F15" s="96"/>
      <c r="G15" s="96"/>
      <c r="H15" s="96" t="s">
        <v>311</v>
      </c>
      <c r="I15" s="96"/>
      <c r="J15" s="97"/>
      <c r="K15" s="100"/>
      <c r="L15" s="100"/>
      <c r="M15" s="100"/>
      <c r="N15" s="60"/>
      <c r="O15" s="60"/>
      <c r="P15" s="60"/>
      <c r="Q15" s="60"/>
      <c r="R15" s="60"/>
      <c r="S15" s="60"/>
    </row>
    <row r="16" spans="1:19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100"/>
      <c r="K16" s="100"/>
      <c r="L16" s="100"/>
      <c r="M16" s="100"/>
      <c r="N16" s="60"/>
      <c r="O16" s="60"/>
      <c r="P16" s="60"/>
      <c r="Q16" s="60"/>
      <c r="R16" s="60"/>
      <c r="S16" s="60"/>
    </row>
    <row r="17" spans="1:19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100"/>
      <c r="K17" s="100"/>
      <c r="L17" s="100"/>
      <c r="M17" s="100"/>
      <c r="N17" s="60"/>
      <c r="O17" s="60"/>
      <c r="P17" s="60"/>
      <c r="Q17" s="60"/>
      <c r="R17" s="60"/>
      <c r="S17" s="60"/>
    </row>
    <row r="18" spans="1:19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100"/>
      <c r="K18" s="100"/>
      <c r="L18" s="100"/>
      <c r="M18" s="100"/>
      <c r="N18" s="60"/>
      <c r="O18" s="60"/>
      <c r="P18" s="60"/>
      <c r="Q18" s="60"/>
      <c r="R18" s="60"/>
      <c r="S18" s="60"/>
    </row>
    <row r="19" spans="1:19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100"/>
      <c r="K19" s="100"/>
      <c r="L19" s="100"/>
      <c r="M19" s="100"/>
      <c r="N19" s="60"/>
      <c r="O19" s="60"/>
      <c r="P19" s="60"/>
      <c r="Q19" s="60"/>
      <c r="R19" s="60"/>
      <c r="S19" s="60"/>
    </row>
    <row r="20" spans="1:19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100"/>
      <c r="K20" s="100"/>
      <c r="L20" s="100"/>
      <c r="M20" s="100"/>
      <c r="N20" s="60"/>
      <c r="O20" s="60"/>
      <c r="P20" s="60"/>
      <c r="Q20" s="60"/>
      <c r="R20" s="60"/>
      <c r="S20" s="60"/>
    </row>
    <row r="21" spans="1:19" ht="19.5" hidden="1" thickBot="1">
      <c r="A21" s="92"/>
      <c r="B21" s="95"/>
      <c r="C21" s="95"/>
      <c r="D21" s="95"/>
      <c r="E21" s="95"/>
      <c r="F21" s="95"/>
      <c r="G21" s="106" t="s">
        <v>387</v>
      </c>
      <c r="H21" s="107" t="s">
        <v>310</v>
      </c>
      <c r="I21" s="95"/>
      <c r="J21" s="100"/>
      <c r="K21" s="100"/>
      <c r="L21" s="100"/>
      <c r="M21" s="100"/>
      <c r="N21" s="60"/>
      <c r="O21" s="60"/>
      <c r="P21" s="60"/>
      <c r="Q21" s="60"/>
      <c r="R21" s="60"/>
      <c r="S21" s="60"/>
    </row>
    <row r="22" spans="1:19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>
        <v>7.55</v>
      </c>
      <c r="I22" s="99">
        <f>G22*H22</f>
        <v>2625.89</v>
      </c>
      <c r="J22" s="418"/>
      <c r="K22" s="100"/>
      <c r="L22" s="100"/>
      <c r="M22" s="100"/>
      <c r="N22" s="60"/>
      <c r="O22" s="60"/>
      <c r="P22" s="60"/>
      <c r="Q22" s="60"/>
      <c r="R22" s="60"/>
      <c r="S22" s="60"/>
    </row>
    <row r="23" spans="1:19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100"/>
      <c r="K23" s="100"/>
      <c r="L23" s="100"/>
      <c r="M23" s="100"/>
      <c r="N23" s="60"/>
      <c r="O23" s="60"/>
      <c r="P23" s="60"/>
      <c r="Q23" s="60"/>
      <c r="R23" s="60"/>
      <c r="S23" s="60"/>
    </row>
    <row r="24" spans="1:19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100"/>
      <c r="K24" s="100"/>
      <c r="L24" s="100"/>
      <c r="M24" s="100"/>
      <c r="N24" s="60"/>
      <c r="O24" s="60"/>
      <c r="P24" s="60"/>
      <c r="Q24" s="60"/>
      <c r="R24" s="60"/>
      <c r="S24" s="60"/>
    </row>
    <row r="25" spans="1:19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100"/>
      <c r="K25" s="100"/>
      <c r="L25" s="100"/>
      <c r="M25" s="100"/>
      <c r="N25" s="60"/>
      <c r="O25" s="60"/>
      <c r="P25" s="60"/>
      <c r="Q25" s="60"/>
      <c r="R25" s="60"/>
      <c r="S25" s="60"/>
    </row>
    <row r="26" spans="1:19" ht="18.75" hidden="1">
      <c r="A26" s="92"/>
      <c r="B26" s="95"/>
      <c r="C26" s="95"/>
      <c r="D26" s="95"/>
      <c r="E26" s="95"/>
      <c r="F26" s="95"/>
      <c r="G26" s="95"/>
      <c r="H26" s="95"/>
      <c r="I26" s="95"/>
      <c r="J26" s="100"/>
      <c r="K26" s="100"/>
      <c r="L26" s="100"/>
      <c r="M26" s="100"/>
      <c r="N26" s="60"/>
      <c r="O26" s="60"/>
      <c r="P26" s="60"/>
      <c r="Q26" s="60"/>
      <c r="R26" s="60"/>
      <c r="S26" s="60"/>
    </row>
    <row r="27" spans="1:19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100"/>
      <c r="K27" s="100"/>
      <c r="L27" s="100"/>
      <c r="M27" s="100"/>
      <c r="N27" s="60"/>
      <c r="O27" s="60"/>
      <c r="P27" s="60"/>
      <c r="Q27" s="60"/>
      <c r="R27" s="60"/>
      <c r="S27" s="60"/>
    </row>
    <row r="28" spans="1:19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100"/>
      <c r="K28" s="100"/>
      <c r="L28" s="100"/>
      <c r="M28" s="100"/>
      <c r="N28" s="60"/>
      <c r="O28" s="60"/>
      <c r="P28" s="60"/>
      <c r="Q28" s="60"/>
      <c r="R28" s="60"/>
      <c r="S28" s="60"/>
    </row>
    <row r="29" spans="1:19" ht="18.75" hidden="1">
      <c r="A29" s="92"/>
      <c r="B29" s="95"/>
      <c r="C29" s="95"/>
      <c r="D29" s="95"/>
      <c r="E29" s="95"/>
      <c r="F29" s="95"/>
      <c r="G29" s="95"/>
      <c r="H29" s="95"/>
      <c r="I29" s="95"/>
      <c r="J29" s="100"/>
      <c r="K29" s="100"/>
      <c r="L29" s="100"/>
      <c r="M29" s="100"/>
      <c r="N29" s="60"/>
      <c r="O29" s="60"/>
      <c r="P29" s="60"/>
      <c r="Q29" s="60"/>
      <c r="R29" s="60"/>
      <c r="S29" s="60"/>
    </row>
    <row r="30" spans="1:19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100"/>
      <c r="K30" s="100"/>
      <c r="L30" s="100"/>
      <c r="M30" s="100"/>
      <c r="N30" s="60"/>
      <c r="O30" s="60"/>
      <c r="P30" s="60"/>
      <c r="Q30" s="60"/>
      <c r="R30" s="60"/>
      <c r="S30" s="60"/>
    </row>
    <row r="31" spans="1:19" ht="18.75" hidden="1">
      <c r="A31" s="92"/>
      <c r="B31" s="95"/>
      <c r="C31" s="95"/>
      <c r="D31" s="95"/>
      <c r="E31" s="95"/>
      <c r="F31" s="95"/>
      <c r="G31" s="95"/>
      <c r="H31" s="95"/>
      <c r="I31" s="95"/>
      <c r="J31" s="100"/>
      <c r="K31" s="100"/>
      <c r="L31" s="100"/>
      <c r="M31" s="100"/>
      <c r="N31" s="60"/>
      <c r="O31" s="60"/>
      <c r="P31" s="60"/>
      <c r="Q31" s="60"/>
      <c r="R31" s="60"/>
      <c r="S31" s="60"/>
    </row>
    <row r="32" spans="1:19" ht="18.75" hidden="1">
      <c r="A32" s="92"/>
      <c r="B32" s="95"/>
      <c r="C32" s="95"/>
      <c r="D32" s="95"/>
      <c r="E32" s="95"/>
      <c r="F32" s="95"/>
      <c r="G32" s="95"/>
      <c r="H32" s="95"/>
      <c r="I32" s="95"/>
      <c r="J32" s="100"/>
      <c r="K32" s="100"/>
      <c r="L32" s="100"/>
      <c r="M32" s="100"/>
      <c r="N32" s="60"/>
      <c r="O32" s="60"/>
      <c r="P32" s="60"/>
      <c r="Q32" s="60"/>
      <c r="R32" s="60"/>
      <c r="S32" s="60"/>
    </row>
    <row r="33" spans="1:19" ht="18.75" hidden="1">
      <c r="A33" s="92"/>
      <c r="B33" s="95"/>
      <c r="C33" s="95"/>
      <c r="D33" s="95"/>
      <c r="E33" s="95"/>
      <c r="F33" s="95"/>
      <c r="G33" s="96"/>
      <c r="H33" s="96"/>
      <c r="I33" s="109"/>
      <c r="J33" s="419"/>
      <c r="K33" s="100"/>
      <c r="L33" s="100"/>
      <c r="M33" s="100"/>
      <c r="N33" s="60"/>
      <c r="O33" s="60"/>
      <c r="P33" s="60"/>
      <c r="Q33" s="60"/>
      <c r="R33" s="60"/>
      <c r="S33" s="60"/>
    </row>
    <row r="34" spans="1:19" ht="18.75" hidden="1">
      <c r="A34" s="92"/>
      <c r="B34" s="95"/>
      <c r="C34" s="95"/>
      <c r="D34" s="95"/>
      <c r="E34" s="95"/>
      <c r="F34" s="95"/>
      <c r="G34" s="95"/>
      <c r="H34" s="95" t="s">
        <v>32</v>
      </c>
      <c r="I34" s="110">
        <f>SUM(I17:I33)</f>
        <v>2625.89</v>
      </c>
      <c r="J34" s="420"/>
      <c r="K34" s="100"/>
      <c r="L34" s="100"/>
      <c r="M34" s="100"/>
      <c r="N34" s="60"/>
      <c r="O34" s="60"/>
      <c r="P34" s="60"/>
      <c r="Q34" s="60"/>
      <c r="R34" s="60"/>
      <c r="S34" s="60"/>
    </row>
    <row r="35" spans="1:13" ht="15">
      <c r="A35" s="763" t="s">
        <v>388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</row>
    <row r="36" spans="1:13" ht="15">
      <c r="A36" s="763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</row>
    <row r="37" spans="1:13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1:13" ht="18.75">
      <c r="A38" s="92"/>
      <c r="B38" s="64" t="s">
        <v>389</v>
      </c>
      <c r="C38" s="65"/>
      <c r="D38" s="65"/>
      <c r="E38" s="65"/>
      <c r="F38" s="65"/>
      <c r="G38" s="64"/>
      <c r="H38" s="92"/>
      <c r="I38" s="92"/>
      <c r="J38" s="92"/>
      <c r="K38" s="92"/>
      <c r="L38" s="92"/>
      <c r="M38" s="92"/>
    </row>
    <row r="39" spans="1:13" ht="18.75">
      <c r="A39" s="64"/>
      <c r="B39" s="65" t="s">
        <v>390</v>
      </c>
      <c r="C39" s="250" t="s">
        <v>526</v>
      </c>
      <c r="D39" s="64"/>
      <c r="E39" s="64"/>
      <c r="F39" s="65"/>
      <c r="G39" s="64"/>
      <c r="H39" s="64"/>
      <c r="I39" s="64"/>
      <c r="J39" s="64"/>
      <c r="K39" s="92"/>
      <c r="L39" s="92"/>
      <c r="M39" s="92"/>
    </row>
    <row r="40" spans="1:13" ht="18.75">
      <c r="A40" s="64"/>
      <c r="B40" s="65" t="s">
        <v>392</v>
      </c>
      <c r="C40" s="66">
        <v>5171.4</v>
      </c>
      <c r="D40" s="64" t="s">
        <v>393</v>
      </c>
      <c r="E40" s="64"/>
      <c r="F40" s="65"/>
      <c r="G40" s="64"/>
      <c r="H40" s="65"/>
      <c r="I40" s="64"/>
      <c r="J40" s="64"/>
      <c r="K40" s="92"/>
      <c r="L40" s="92"/>
      <c r="M40" s="92"/>
    </row>
    <row r="41" spans="1:13" ht="18.75">
      <c r="A41" s="64"/>
      <c r="B41" s="65" t="s">
        <v>394</v>
      </c>
      <c r="C41" s="67" t="s">
        <v>231</v>
      </c>
      <c r="D41" s="64" t="s">
        <v>518</v>
      </c>
      <c r="E41" s="64"/>
      <c r="F41" s="64"/>
      <c r="G41" s="64"/>
      <c r="H41" s="65"/>
      <c r="I41" s="64"/>
      <c r="J41" s="64"/>
      <c r="K41" s="92"/>
      <c r="L41" s="92"/>
      <c r="M41" s="92"/>
    </row>
    <row r="42" spans="1:27" ht="18.75">
      <c r="A42" s="64"/>
      <c r="E42" s="64"/>
      <c r="F42" s="64"/>
      <c r="G42" s="64"/>
      <c r="H42" s="65"/>
      <c r="I42" s="64"/>
      <c r="J42" s="64"/>
      <c r="K42" s="92"/>
      <c r="L42" s="92"/>
      <c r="M42" s="92"/>
      <c r="U42" s="60"/>
      <c r="V42" s="60"/>
      <c r="W42" s="60"/>
      <c r="X42" s="60"/>
      <c r="Y42" s="60"/>
      <c r="Z42" s="60"/>
      <c r="AA42" s="60"/>
    </row>
    <row r="43" spans="1:27" ht="2.25" customHeight="1">
      <c r="A43" s="64"/>
      <c r="H43" s="65"/>
      <c r="I43" s="64"/>
      <c r="J43" s="64"/>
      <c r="K43" s="92"/>
      <c r="L43" s="92"/>
      <c r="M43" s="92"/>
      <c r="U43" s="60"/>
      <c r="V43" s="60"/>
      <c r="W43" s="60"/>
      <c r="X43" s="60"/>
      <c r="Y43" s="60"/>
      <c r="Z43" s="60"/>
      <c r="AA43" s="60"/>
    </row>
    <row r="44" spans="1:27" ht="18" customHeight="1" hidden="1">
      <c r="A44" s="64"/>
      <c r="H44" s="65"/>
      <c r="I44" s="64"/>
      <c r="J44" s="64"/>
      <c r="K44" s="92"/>
      <c r="L44" s="92"/>
      <c r="M44" s="92"/>
      <c r="U44" s="60"/>
      <c r="V44" s="60"/>
      <c r="W44" s="764"/>
      <c r="X44" s="764"/>
      <c r="Y44" s="764"/>
      <c r="Z44" s="764"/>
      <c r="AA44" s="764"/>
    </row>
    <row r="45" spans="1:27" ht="56.25">
      <c r="A45" s="64"/>
      <c r="B45" s="139"/>
      <c r="C45" s="140"/>
      <c r="D45" s="62"/>
      <c r="E45" s="421" t="s">
        <v>397</v>
      </c>
      <c r="F45" s="422" t="s">
        <v>527</v>
      </c>
      <c r="G45" s="423" t="s">
        <v>2</v>
      </c>
      <c r="H45" s="423" t="s">
        <v>3</v>
      </c>
      <c r="I45" s="424" t="s">
        <v>528</v>
      </c>
      <c r="J45" s="424" t="s">
        <v>529</v>
      </c>
      <c r="K45" s="425" t="s">
        <v>530</v>
      </c>
      <c r="U45" s="60"/>
      <c r="V45" s="371"/>
      <c r="W45" s="426"/>
      <c r="X45" s="426"/>
      <c r="Y45" s="426"/>
      <c r="Z45" s="426"/>
      <c r="AA45" s="426"/>
    </row>
    <row r="46" spans="1:27" s="61" customFormat="1" ht="54.75" customHeight="1">
      <c r="A46" s="62"/>
      <c r="B46" s="765" t="s">
        <v>404</v>
      </c>
      <c r="C46" s="766"/>
      <c r="D46" s="767"/>
      <c r="E46" s="111" t="s">
        <v>53</v>
      </c>
      <c r="F46" s="111" t="s">
        <v>53</v>
      </c>
      <c r="G46" s="111" t="s">
        <v>53</v>
      </c>
      <c r="H46" s="111" t="s">
        <v>53</v>
      </c>
      <c r="I46" s="111" t="s">
        <v>53</v>
      </c>
      <c r="J46" s="111" t="s">
        <v>53</v>
      </c>
      <c r="K46" s="111" t="s">
        <v>53</v>
      </c>
      <c r="N46" s="427" t="s">
        <v>531</v>
      </c>
      <c r="O46" s="427" t="s">
        <v>532</v>
      </c>
      <c r="P46" s="427" t="s">
        <v>544</v>
      </c>
      <c r="Q46" s="427" t="s">
        <v>401</v>
      </c>
      <c r="R46" s="427" t="s">
        <v>545</v>
      </c>
      <c r="S46" s="427" t="s">
        <v>546</v>
      </c>
      <c r="T46" s="427" t="s">
        <v>533</v>
      </c>
      <c r="U46" s="427" t="s">
        <v>424</v>
      </c>
      <c r="V46" s="428" t="s">
        <v>534</v>
      </c>
      <c r="W46" s="374"/>
      <c r="X46" s="374"/>
      <c r="Y46" s="374"/>
      <c r="Z46" s="374"/>
      <c r="AA46" s="374"/>
    </row>
    <row r="47" spans="1:27" ht="33" customHeight="1">
      <c r="A47" s="64"/>
      <c r="B47" s="768" t="s">
        <v>535</v>
      </c>
      <c r="C47" s="769"/>
      <c r="D47" s="770"/>
      <c r="E47" s="114">
        <f aca="true" t="shared" si="0" ref="E47:K47">E48+E49+E50</f>
        <v>14.11</v>
      </c>
      <c r="F47" s="114">
        <f t="shared" si="0"/>
        <v>185906.70799999998</v>
      </c>
      <c r="G47" s="114">
        <f t="shared" si="0"/>
        <v>72968.454</v>
      </c>
      <c r="H47" s="114">
        <f t="shared" si="0"/>
        <v>72103.78</v>
      </c>
      <c r="I47" s="114">
        <f t="shared" si="0"/>
        <v>97895.898</v>
      </c>
      <c r="J47" s="114">
        <f t="shared" si="0"/>
        <v>-25792.118</v>
      </c>
      <c r="K47" s="114">
        <f t="shared" si="0"/>
        <v>186771.38199999998</v>
      </c>
      <c r="N47" s="470">
        <v>185906.78</v>
      </c>
      <c r="O47" s="470">
        <v>186771.49</v>
      </c>
      <c r="P47" s="332">
        <v>64894.46000000001</v>
      </c>
      <c r="Q47" s="332">
        <v>141.41</v>
      </c>
      <c r="R47" s="332">
        <v>0</v>
      </c>
      <c r="S47" s="332">
        <v>217.64</v>
      </c>
      <c r="T47" s="226">
        <v>7757.1</v>
      </c>
      <c r="U47" s="471">
        <v>7067.91</v>
      </c>
      <c r="V47" s="226">
        <v>6171.310000000001</v>
      </c>
      <c r="W47" s="432"/>
      <c r="X47" s="432"/>
      <c r="Y47" s="432"/>
      <c r="Z47" s="374"/>
      <c r="AA47" s="433"/>
    </row>
    <row r="48" spans="1:27" ht="18" customHeight="1">
      <c r="A48" s="64"/>
      <c r="B48" s="672" t="s">
        <v>12</v>
      </c>
      <c r="C48" s="673"/>
      <c r="D48" s="674"/>
      <c r="E48" s="117">
        <f>G60</f>
        <v>9.47</v>
      </c>
      <c r="F48" s="468">
        <f>'05 15 г'!K48</f>
        <v>0</v>
      </c>
      <c r="G48" s="468">
        <f>E48*C40</f>
        <v>48973.158</v>
      </c>
      <c r="H48" s="468">
        <f>G48</f>
        <v>48973.158</v>
      </c>
      <c r="I48" s="468">
        <f>H48</f>
        <v>48973.158</v>
      </c>
      <c r="J48" s="468">
        <f>H48-I48</f>
        <v>0</v>
      </c>
      <c r="K48" s="286">
        <v>0</v>
      </c>
      <c r="U48" s="60"/>
      <c r="V48" s="373"/>
      <c r="W48" s="432"/>
      <c r="X48" s="432"/>
      <c r="Y48" s="432"/>
      <c r="Z48" s="374"/>
      <c r="AA48" s="433"/>
    </row>
    <row r="49" spans="1:27" ht="18" customHeight="1" thickBot="1">
      <c r="A49" s="64"/>
      <c r="B49" s="672" t="s">
        <v>65</v>
      </c>
      <c r="C49" s="673"/>
      <c r="D49" s="674"/>
      <c r="E49" s="117">
        <f>4.64-E50</f>
        <v>3.1399999999999997</v>
      </c>
      <c r="F49" s="468">
        <f>'05 15 г'!K49</f>
        <v>180424.588</v>
      </c>
      <c r="G49" s="468">
        <f>E49*C40</f>
        <v>16238.195999999998</v>
      </c>
      <c r="H49" s="468">
        <f>U47+Q47+P47-H48-H50</f>
        <v>16062.711999999996</v>
      </c>
      <c r="I49" s="468">
        <f>H68-H69</f>
        <v>47016.189999999995</v>
      </c>
      <c r="J49" s="468">
        <f>H49-I49</f>
        <v>-30953.478</v>
      </c>
      <c r="K49" s="286">
        <f>F47-F50+(G47-G50)-(H47-H50)</f>
        <v>180600.072</v>
      </c>
      <c r="O49" s="434"/>
      <c r="U49" s="60"/>
      <c r="V49" s="373"/>
      <c r="W49" s="435"/>
      <c r="X49" s="435"/>
      <c r="Y49" s="435"/>
      <c r="Z49" s="374"/>
      <c r="AA49" s="436"/>
    </row>
    <row r="50" spans="1:27" ht="18" customHeight="1" thickBot="1">
      <c r="A50" s="64"/>
      <c r="B50" s="672" t="s">
        <v>424</v>
      </c>
      <c r="C50" s="673"/>
      <c r="D50" s="674"/>
      <c r="E50" s="117">
        <v>1.5</v>
      </c>
      <c r="F50" s="468">
        <f>'05 15 г'!K50</f>
        <v>5482.12</v>
      </c>
      <c r="G50" s="468">
        <f>E50*C40</f>
        <v>7757.099999999999</v>
      </c>
      <c r="H50" s="468">
        <f>U47</f>
        <v>7067.91</v>
      </c>
      <c r="I50" s="468">
        <f>H69</f>
        <v>1906.55</v>
      </c>
      <c r="J50" s="468">
        <f>H50-I50</f>
        <v>5161.36</v>
      </c>
      <c r="K50" s="286">
        <f>V47</f>
        <v>6171.310000000001</v>
      </c>
      <c r="L50" s="186"/>
      <c r="O50" s="438"/>
      <c r="U50" s="60"/>
      <c r="V50" s="373"/>
      <c r="W50" s="432"/>
      <c r="X50" s="432"/>
      <c r="Y50" s="432"/>
      <c r="Z50" s="374"/>
      <c r="AA50" s="433"/>
    </row>
    <row r="51" spans="1:27" ht="36" customHeight="1">
      <c r="A51" s="64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186"/>
      <c r="U51" s="60"/>
      <c r="V51" s="373"/>
      <c r="W51" s="432"/>
      <c r="X51" s="432"/>
      <c r="Y51" s="432"/>
      <c r="Z51" s="374"/>
      <c r="AA51" s="433"/>
    </row>
    <row r="52" spans="1:27" ht="18.75" customHeight="1">
      <c r="A52" s="64"/>
      <c r="F52" s="439" t="s">
        <v>438</v>
      </c>
      <c r="G52" s="439" t="s">
        <v>2</v>
      </c>
      <c r="H52" s="439" t="s">
        <v>3</v>
      </c>
      <c r="I52" s="439" t="s">
        <v>439</v>
      </c>
      <c r="J52" s="439" t="s">
        <v>482</v>
      </c>
      <c r="K52" s="440"/>
      <c r="L52" s="440"/>
      <c r="M52" s="440"/>
      <c r="N52" s="441"/>
      <c r="O52" s="60"/>
      <c r="U52" s="60"/>
      <c r="V52" s="379"/>
      <c r="W52" s="380"/>
      <c r="X52" s="380"/>
      <c r="Y52" s="380"/>
      <c r="Z52" s="380"/>
      <c r="AA52" s="380"/>
    </row>
    <row r="53" spans="1:27" ht="18" customHeight="1">
      <c r="A53" s="92"/>
      <c r="B53" s="771" t="s">
        <v>536</v>
      </c>
      <c r="C53" s="771"/>
      <c r="D53" s="771"/>
      <c r="E53" s="771"/>
      <c r="F53" s="464">
        <f>'05 15 г'!I53</f>
        <v>9573.530000000004</v>
      </c>
      <c r="G53" s="76">
        <f>R47</f>
        <v>0</v>
      </c>
      <c r="H53" s="76">
        <f>S47</f>
        <v>217.64</v>
      </c>
      <c r="I53" s="442">
        <f>F53+G53-H53</f>
        <v>9355.890000000005</v>
      </c>
      <c r="J53" s="76">
        <f>D54+H53</f>
        <v>217.64</v>
      </c>
      <c r="M53" s="120"/>
      <c r="U53" s="60"/>
      <c r="V53" s="60"/>
      <c r="W53" s="60"/>
      <c r="X53" s="60"/>
      <c r="Y53" s="60"/>
      <c r="Z53" s="60"/>
      <c r="AA53" s="60"/>
    </row>
    <row r="54" spans="1:27" ht="18" customHeight="1">
      <c r="A54" s="92"/>
      <c r="B54" s="772"/>
      <c r="C54" s="772"/>
      <c r="D54" s="773"/>
      <c r="E54" s="773"/>
      <c r="F54" s="310" t="s">
        <v>494</v>
      </c>
      <c r="G54" s="65"/>
      <c r="I54" s="64"/>
      <c r="J54" s="64"/>
      <c r="L54" s="443"/>
      <c r="M54" s="120"/>
      <c r="U54" s="60"/>
      <c r="V54" s="60"/>
      <c r="W54" s="60"/>
      <c r="X54" s="60"/>
      <c r="Y54" s="60"/>
      <c r="Z54" s="60"/>
      <c r="AA54" s="60"/>
    </row>
    <row r="55" spans="1:27" ht="18" customHeight="1">
      <c r="A55" s="92"/>
      <c r="L55" s="444"/>
      <c r="M55" s="92"/>
      <c r="N55" s="445"/>
      <c r="U55" s="60"/>
      <c r="V55" s="60"/>
      <c r="W55" s="60"/>
      <c r="X55" s="60"/>
      <c r="Y55" s="60"/>
      <c r="Z55" s="60"/>
      <c r="AA55" s="60"/>
    </row>
    <row r="56" spans="1:19" ht="10.5" customHeight="1">
      <c r="A56" s="92"/>
      <c r="K56" s="92"/>
      <c r="L56" s="92"/>
      <c r="M56" s="92"/>
      <c r="R56" s="446"/>
      <c r="S56" s="447"/>
    </row>
    <row r="57" spans="1:19" ht="18.75">
      <c r="A57" s="64"/>
      <c r="B57" s="73"/>
      <c r="C57" s="74"/>
      <c r="D57" s="75"/>
      <c r="E57" s="75"/>
      <c r="F57" s="75"/>
      <c r="G57" s="76" t="s">
        <v>397</v>
      </c>
      <c r="H57" s="76" t="s">
        <v>407</v>
      </c>
      <c r="I57" s="64"/>
      <c r="J57" s="64"/>
      <c r="K57" s="92"/>
      <c r="L57" s="92"/>
      <c r="M57" s="92"/>
      <c r="R57" s="448"/>
      <c r="S57" s="448"/>
    </row>
    <row r="58" spans="1:19" s="61" customFormat="1" ht="11.25" customHeight="1">
      <c r="A58" s="77"/>
      <c r="B58" s="135"/>
      <c r="C58" s="136"/>
      <c r="D58" s="137"/>
      <c r="E58" s="137"/>
      <c r="F58" s="137"/>
      <c r="G58" s="138" t="s">
        <v>53</v>
      </c>
      <c r="H58" s="138" t="s">
        <v>53</v>
      </c>
      <c r="I58" s="62"/>
      <c r="J58" s="62"/>
      <c r="R58" s="449"/>
      <c r="S58" s="449"/>
    </row>
    <row r="59" spans="1:19" ht="48" customHeight="1">
      <c r="A59" s="78" t="s">
        <v>408</v>
      </c>
      <c r="B59" s="676" t="s">
        <v>436</v>
      </c>
      <c r="C59" s="677"/>
      <c r="D59" s="677"/>
      <c r="E59" s="677"/>
      <c r="F59" s="677"/>
      <c r="G59" s="95"/>
      <c r="H59" s="79">
        <f>H60+H68</f>
        <v>97895.902</v>
      </c>
      <c r="I59" s="64"/>
      <c r="J59" s="64"/>
      <c r="K59" s="92"/>
      <c r="L59" s="92"/>
      <c r="M59" s="64"/>
      <c r="O59" s="186"/>
      <c r="R59" s="100"/>
      <c r="S59" s="100"/>
    </row>
    <row r="60" spans="1:23" ht="18.75">
      <c r="A60" s="80" t="s">
        <v>410</v>
      </c>
      <c r="B60" s="678" t="s">
        <v>411</v>
      </c>
      <c r="C60" s="679"/>
      <c r="D60" s="679"/>
      <c r="E60" s="679"/>
      <c r="F60" s="680"/>
      <c r="G60" s="466">
        <f>G62+G63+G65+G67+G61</f>
        <v>9.47</v>
      </c>
      <c r="H60" s="467">
        <f>H62+H63+H65+H67+H61</f>
        <v>48973.162</v>
      </c>
      <c r="I60" s="64"/>
      <c r="J60" s="64"/>
      <c r="K60" s="92"/>
      <c r="L60" s="92"/>
      <c r="M60" s="121"/>
      <c r="R60" s="126"/>
      <c r="S60" s="126"/>
      <c r="W60" s="186"/>
    </row>
    <row r="61" spans="1:23" ht="37.5">
      <c r="A61" s="463" t="s">
        <v>412</v>
      </c>
      <c r="B61" s="681" t="s">
        <v>413</v>
      </c>
      <c r="C61" s="679"/>
      <c r="D61" s="679"/>
      <c r="E61" s="679"/>
      <c r="F61" s="680"/>
      <c r="G61" s="469">
        <v>1.87</v>
      </c>
      <c r="H61" s="465">
        <f>ROUND(G61*(C40+F41),2)</f>
        <v>9670.52</v>
      </c>
      <c r="I61" s="64"/>
      <c r="J61" s="64"/>
      <c r="K61" s="92"/>
      <c r="L61" s="92"/>
      <c r="M61" s="121"/>
      <c r="R61" s="126"/>
      <c r="S61" s="126"/>
      <c r="W61" s="186"/>
    </row>
    <row r="62" spans="1:13" ht="37.5">
      <c r="A62" s="463" t="s">
        <v>414</v>
      </c>
      <c r="B62" s="682" t="s">
        <v>415</v>
      </c>
      <c r="C62" s="683"/>
      <c r="D62" s="683"/>
      <c r="E62" s="683"/>
      <c r="F62" s="683"/>
      <c r="G62" s="464">
        <v>2.2</v>
      </c>
      <c r="H62" s="465">
        <f>ROUND(G62*(C40+F41),2)</f>
        <v>11377.08</v>
      </c>
      <c r="I62" s="64"/>
      <c r="J62" s="64"/>
      <c r="K62" s="92"/>
      <c r="L62" s="92"/>
      <c r="M62" s="121"/>
    </row>
    <row r="63" spans="1:13" ht="18.75">
      <c r="A63" s="675" t="s">
        <v>416</v>
      </c>
      <c r="B63" s="684" t="s">
        <v>537</v>
      </c>
      <c r="C63" s="685"/>
      <c r="D63" s="685"/>
      <c r="E63" s="685"/>
      <c r="F63" s="685"/>
      <c r="G63" s="686">
        <v>1.58</v>
      </c>
      <c r="H63" s="687">
        <f>ROUND(G63*(C40+F41),2)</f>
        <v>8170.81</v>
      </c>
      <c r="I63" s="64"/>
      <c r="J63" s="64"/>
      <c r="K63" s="92"/>
      <c r="L63" s="92"/>
      <c r="M63" s="92"/>
    </row>
    <row r="64" spans="1:13" ht="18.75" customHeight="1">
      <c r="A64" s="675"/>
      <c r="B64" s="685"/>
      <c r="C64" s="685"/>
      <c r="D64" s="685"/>
      <c r="E64" s="685"/>
      <c r="F64" s="685"/>
      <c r="G64" s="686"/>
      <c r="H64" s="687"/>
      <c r="I64" s="64"/>
      <c r="J64" s="64"/>
      <c r="K64" s="92"/>
      <c r="L64" s="92"/>
      <c r="M64" s="92"/>
    </row>
    <row r="65" spans="1:13" ht="21" customHeight="1">
      <c r="A65" s="675" t="s">
        <v>418</v>
      </c>
      <c r="B65" s="684" t="s">
        <v>419</v>
      </c>
      <c r="C65" s="685"/>
      <c r="D65" s="685"/>
      <c r="E65" s="685"/>
      <c r="F65" s="685"/>
      <c r="G65" s="686">
        <v>1.28</v>
      </c>
      <c r="H65" s="687">
        <f>G65*(C40+F41)</f>
        <v>6619.392</v>
      </c>
      <c r="I65" s="64"/>
      <c r="J65" s="64"/>
      <c r="K65" s="92"/>
      <c r="L65" s="92"/>
      <c r="M65" s="92"/>
    </row>
    <row r="66" spans="1:14" ht="18.75">
      <c r="A66" s="675"/>
      <c r="B66" s="685"/>
      <c r="C66" s="685"/>
      <c r="D66" s="685"/>
      <c r="E66" s="685"/>
      <c r="F66" s="685"/>
      <c r="G66" s="686"/>
      <c r="H66" s="687"/>
      <c r="I66" s="64"/>
      <c r="J66" s="64"/>
      <c r="K66" s="92"/>
      <c r="L66" s="92"/>
      <c r="M66" s="92"/>
      <c r="N66" s="186"/>
    </row>
    <row r="67" spans="1:17" ht="37.5">
      <c r="A67" s="463" t="s">
        <v>420</v>
      </c>
      <c r="B67" s="685" t="s">
        <v>421</v>
      </c>
      <c r="C67" s="685"/>
      <c r="D67" s="685"/>
      <c r="E67" s="685"/>
      <c r="F67" s="685"/>
      <c r="G67" s="76">
        <v>2.54</v>
      </c>
      <c r="H67" s="125">
        <f>ROUND(G67*(C40+F41),2)</f>
        <v>13135.36</v>
      </c>
      <c r="I67" s="64"/>
      <c r="J67" s="64"/>
      <c r="K67" s="92"/>
      <c r="L67" s="92"/>
      <c r="M67" s="92"/>
      <c r="Q67" s="230"/>
    </row>
    <row r="68" spans="1:15" ht="18.75">
      <c r="A68" s="79" t="s">
        <v>422</v>
      </c>
      <c r="B68" s="688" t="s">
        <v>423</v>
      </c>
      <c r="C68" s="689"/>
      <c r="D68" s="689"/>
      <c r="E68" s="689"/>
      <c r="F68" s="689"/>
      <c r="G68" s="79"/>
      <c r="H68" s="79">
        <f>SUM(H69:H76)</f>
        <v>48922.74</v>
      </c>
      <c r="I68" s="64"/>
      <c r="J68" s="64"/>
      <c r="K68" s="92"/>
      <c r="L68" s="92"/>
      <c r="M68" s="92"/>
      <c r="O68" s="186"/>
    </row>
    <row r="69" spans="1:13" ht="18.75">
      <c r="A69" s="126"/>
      <c r="B69" s="690" t="s">
        <v>424</v>
      </c>
      <c r="C69" s="683"/>
      <c r="D69" s="683"/>
      <c r="E69" s="683"/>
      <c r="F69" s="683"/>
      <c r="G69" s="127"/>
      <c r="H69" s="479">
        <v>1906.55</v>
      </c>
      <c r="I69" s="64"/>
      <c r="J69" s="64"/>
      <c r="K69" s="92"/>
      <c r="L69" s="92"/>
      <c r="M69" s="92"/>
    </row>
    <row r="70" spans="1:22" ht="18.75">
      <c r="A70" s="126"/>
      <c r="B70" s="690" t="s">
        <v>538</v>
      </c>
      <c r="C70" s="683"/>
      <c r="D70" s="683"/>
      <c r="E70" s="683"/>
      <c r="F70" s="683"/>
      <c r="G70" s="125"/>
      <c r="H70" s="125"/>
      <c r="I70" s="64"/>
      <c r="J70" s="64"/>
      <c r="K70" s="92"/>
      <c r="L70" s="92"/>
      <c r="M70" s="92"/>
      <c r="N70" s="186"/>
      <c r="O70" s="186"/>
      <c r="V70" s="186"/>
    </row>
    <row r="71" spans="1:14" ht="18.75" customHeight="1">
      <c r="A71" s="126"/>
      <c r="B71" s="721" t="s">
        <v>525</v>
      </c>
      <c r="C71" s="722"/>
      <c r="D71" s="722"/>
      <c r="E71" s="722"/>
      <c r="F71" s="723"/>
      <c r="G71" s="286"/>
      <c r="H71" s="303">
        <v>385.25</v>
      </c>
      <c r="I71" s="64"/>
      <c r="J71" s="64"/>
      <c r="K71" s="92"/>
      <c r="L71" s="92"/>
      <c r="M71" s="92"/>
      <c r="N71" s="180"/>
    </row>
    <row r="72" spans="1:13" ht="18.75" customHeight="1">
      <c r="A72" s="126"/>
      <c r="B72" s="721" t="s">
        <v>547</v>
      </c>
      <c r="C72" s="722"/>
      <c r="D72" s="722"/>
      <c r="E72" s="722"/>
      <c r="F72" s="723"/>
      <c r="G72" s="286"/>
      <c r="H72" s="303">
        <v>2210.6</v>
      </c>
      <c r="I72" s="64"/>
      <c r="J72" s="64"/>
      <c r="K72" s="92"/>
      <c r="L72" s="92"/>
      <c r="M72" s="92"/>
    </row>
    <row r="73" spans="1:15" ht="18.75">
      <c r="A73" s="126"/>
      <c r="B73" s="721" t="s">
        <v>548</v>
      </c>
      <c r="C73" s="722"/>
      <c r="D73" s="722"/>
      <c r="E73" s="722"/>
      <c r="F73" s="723"/>
      <c r="G73" s="286"/>
      <c r="H73" s="303">
        <v>4100</v>
      </c>
      <c r="I73" s="64"/>
      <c r="J73" s="64"/>
      <c r="K73" s="92"/>
      <c r="L73" s="92"/>
      <c r="M73" s="64"/>
      <c r="O73" s="186"/>
    </row>
    <row r="74" spans="1:13" ht="18.75" customHeight="1">
      <c r="A74" s="126"/>
      <c r="B74" s="721" t="s">
        <v>549</v>
      </c>
      <c r="C74" s="722"/>
      <c r="D74" s="722"/>
      <c r="E74" s="722"/>
      <c r="F74" s="723"/>
      <c r="G74" s="286"/>
      <c r="H74" s="303">
        <v>3090.17</v>
      </c>
      <c r="I74" s="64"/>
      <c r="J74" s="64"/>
      <c r="K74" s="92"/>
      <c r="L74" s="92"/>
      <c r="M74" s="92"/>
    </row>
    <row r="75" spans="1:13" ht="18.75" customHeight="1">
      <c r="A75" s="126"/>
      <c r="B75" s="721" t="s">
        <v>550</v>
      </c>
      <c r="C75" s="722"/>
      <c r="D75" s="722"/>
      <c r="E75" s="722"/>
      <c r="F75" s="723"/>
      <c r="G75" s="286"/>
      <c r="H75" s="303">
        <v>1053.78</v>
      </c>
      <c r="I75" s="64"/>
      <c r="J75" s="64"/>
      <c r="K75" s="92"/>
      <c r="L75" s="92"/>
      <c r="M75" s="92"/>
    </row>
    <row r="76" spans="1:13" ht="18.75" customHeight="1">
      <c r="A76" s="126"/>
      <c r="B76" s="721" t="s">
        <v>551</v>
      </c>
      <c r="C76" s="722"/>
      <c r="D76" s="722"/>
      <c r="E76" s="722"/>
      <c r="F76" s="723"/>
      <c r="G76" s="286"/>
      <c r="H76" s="303">
        <v>36176.39</v>
      </c>
      <c r="I76" s="64"/>
      <c r="J76" s="64"/>
      <c r="K76" s="92"/>
      <c r="L76" s="92"/>
      <c r="M76" s="92"/>
    </row>
    <row r="77" spans="1:13" ht="18.75" customHeight="1">
      <c r="A77" s="126"/>
      <c r="B77" s="129"/>
      <c r="C77" s="130"/>
      <c r="D77" s="130"/>
      <c r="G77" s="694" t="s">
        <v>65</v>
      </c>
      <c r="H77" s="694"/>
      <c r="I77" s="778" t="s">
        <v>406</v>
      </c>
      <c r="J77" s="779"/>
      <c r="K77" s="450"/>
      <c r="L77" s="451"/>
      <c r="M77" s="92"/>
    </row>
    <row r="78" spans="1:16" s="61" customFormat="1" ht="15">
      <c r="A78" s="82"/>
      <c r="B78" s="143"/>
      <c r="C78" s="144"/>
      <c r="D78" s="144"/>
      <c r="G78" s="780" t="s">
        <v>53</v>
      </c>
      <c r="H78" s="780"/>
      <c r="I78" s="697" t="s">
        <v>53</v>
      </c>
      <c r="J78" s="781"/>
      <c r="K78" s="143"/>
      <c r="L78" s="452"/>
      <c r="O78" s="453" t="s">
        <v>539</v>
      </c>
      <c r="P78" s="453" t="s">
        <v>540</v>
      </c>
    </row>
    <row r="79" spans="1:16" s="60" customFormat="1" ht="18.75">
      <c r="A79" s="126"/>
      <c r="B79" s="774" t="s">
        <v>506</v>
      </c>
      <c r="C79" s="774"/>
      <c r="D79" s="774"/>
      <c r="E79" s="774"/>
      <c r="F79" s="774"/>
      <c r="G79" s="775">
        <f>'05 15 г'!G78:H78</f>
        <v>57369.49799999988</v>
      </c>
      <c r="H79" s="776"/>
      <c r="I79" s="775">
        <f>'05 15 г'!I78:J78</f>
        <v>0</v>
      </c>
      <c r="J79" s="776"/>
      <c r="K79" s="129"/>
      <c r="L79" s="447"/>
      <c r="M79" s="100"/>
      <c r="O79" s="455">
        <f>G80</f>
        <v>31795.019999999884</v>
      </c>
      <c r="P79" s="455">
        <f>I80</f>
        <v>0</v>
      </c>
    </row>
    <row r="80" spans="1:21" ht="18.75">
      <c r="A80" s="65"/>
      <c r="B80" s="774" t="s">
        <v>507</v>
      </c>
      <c r="C80" s="774"/>
      <c r="D80" s="774"/>
      <c r="E80" s="774"/>
      <c r="F80" s="774"/>
      <c r="G80" s="775">
        <f>G79+J47+J53</f>
        <v>31795.019999999884</v>
      </c>
      <c r="H80" s="776"/>
      <c r="I80" s="775">
        <f>I79+H53+D54-J53</f>
        <v>0</v>
      </c>
      <c r="J80" s="776"/>
      <c r="K80" s="130"/>
      <c r="L80" s="456"/>
      <c r="M80" s="92"/>
      <c r="U80" s="186"/>
    </row>
    <row r="81" spans="1:13" ht="22.5" customHeight="1">
      <c r="A81" s="64"/>
      <c r="B81" s="64"/>
      <c r="C81" s="64"/>
      <c r="D81" s="64"/>
      <c r="E81" s="64"/>
      <c r="F81" s="64"/>
      <c r="G81" s="132"/>
      <c r="H81" s="132"/>
      <c r="I81" s="64"/>
      <c r="J81" s="64"/>
      <c r="K81" s="92"/>
      <c r="L81" s="92"/>
      <c r="M81" s="92"/>
    </row>
    <row r="82" spans="1:19" ht="5.25" customHeight="1">
      <c r="A82" s="64"/>
      <c r="B82" s="92"/>
      <c r="C82" s="92"/>
      <c r="D82" s="92"/>
      <c r="E82" s="92"/>
      <c r="F82" s="92"/>
      <c r="G82" s="133"/>
      <c r="H82" s="134"/>
      <c r="I82" s="64"/>
      <c r="J82" s="64"/>
      <c r="K82" s="92"/>
      <c r="L82" s="92"/>
      <c r="M82" s="92"/>
      <c r="N82" s="709"/>
      <c r="O82" s="710"/>
      <c r="P82" s="710"/>
      <c r="Q82" s="710"/>
      <c r="R82" s="710"/>
      <c r="S82" s="710"/>
    </row>
    <row r="83" spans="1:19" ht="18.75">
      <c r="A83" s="126"/>
      <c r="B83" s="312"/>
      <c r="C83" s="313"/>
      <c r="D83" s="313"/>
      <c r="E83" s="313"/>
      <c r="F83" s="313"/>
      <c r="G83" s="759" t="s">
        <v>541</v>
      </c>
      <c r="H83" s="777"/>
      <c r="I83" s="759" t="s">
        <v>503</v>
      </c>
      <c r="J83" s="777"/>
      <c r="K83" s="92"/>
      <c r="L83" s="92"/>
      <c r="M83" s="92"/>
      <c r="N83" s="175" t="s">
        <v>504</v>
      </c>
      <c r="O83" s="176">
        <f>E84-G84+G47-H47</f>
        <v>-185042.106</v>
      </c>
      <c r="P83" s="175"/>
      <c r="Q83" s="175"/>
      <c r="R83" s="175"/>
      <c r="S83" s="177"/>
    </row>
    <row r="84" spans="1:19" ht="18.75">
      <c r="A84" s="457"/>
      <c r="B84" s="742" t="s">
        <v>542</v>
      </c>
      <c r="C84" s="782"/>
      <c r="D84" s="782"/>
      <c r="E84" s="782"/>
      <c r="F84" s="783"/>
      <c r="G84" s="759">
        <f>N47</f>
        <v>185906.78</v>
      </c>
      <c r="H84" s="777"/>
      <c r="I84" s="759">
        <f>O47</f>
        <v>186771.49</v>
      </c>
      <c r="J84" s="777"/>
      <c r="K84" s="92"/>
      <c r="L84" s="92"/>
      <c r="M84" s="92"/>
      <c r="N84" s="178"/>
      <c r="O84" s="179"/>
      <c r="P84" s="179"/>
      <c r="Q84" s="179"/>
      <c r="R84" s="179"/>
      <c r="S84" s="179"/>
    </row>
    <row r="85" spans="1:19" ht="3" customHeight="1">
      <c r="A85" s="64"/>
      <c r="B85" s="92"/>
      <c r="C85" s="92"/>
      <c r="D85" s="92"/>
      <c r="E85" s="92"/>
      <c r="F85" s="92"/>
      <c r="G85" s="92"/>
      <c r="H85" s="132"/>
      <c r="I85" s="64"/>
      <c r="J85" s="64"/>
      <c r="K85" s="92"/>
      <c r="L85" s="92"/>
      <c r="M85" s="92"/>
      <c r="N85" s="178"/>
      <c r="O85" s="179"/>
      <c r="P85" s="179"/>
      <c r="Q85" s="179"/>
      <c r="R85" s="179"/>
      <c r="S85" s="179"/>
    </row>
    <row r="86" spans="1:19" ht="18.75" hidden="1">
      <c r="A86" s="64"/>
      <c r="B86" s="92"/>
      <c r="C86" s="92"/>
      <c r="D86" s="92"/>
      <c r="E86" s="92"/>
      <c r="F86" s="92"/>
      <c r="G86" s="92"/>
      <c r="H86" s="132"/>
      <c r="I86" s="64"/>
      <c r="J86" s="64"/>
      <c r="K86" s="92"/>
      <c r="L86" s="92"/>
      <c r="M86" s="92"/>
      <c r="N86" s="178"/>
      <c r="O86" s="179"/>
      <c r="P86" s="179"/>
      <c r="Q86" s="179"/>
      <c r="R86" s="179"/>
      <c r="S86" s="179"/>
    </row>
    <row r="87" spans="1:19" ht="18.75" hidden="1">
      <c r="A87" s="64"/>
      <c r="B87" s="92"/>
      <c r="C87" s="92"/>
      <c r="D87" s="92"/>
      <c r="E87" s="92"/>
      <c r="F87" s="92"/>
      <c r="G87" s="92"/>
      <c r="H87" s="132"/>
      <c r="I87" s="64"/>
      <c r="J87" s="64"/>
      <c r="K87" s="92"/>
      <c r="L87" s="92"/>
      <c r="M87" s="92"/>
      <c r="N87" s="178"/>
      <c r="O87" s="179"/>
      <c r="P87" s="179"/>
      <c r="Q87" s="179"/>
      <c r="R87" s="179"/>
      <c r="S87" s="179"/>
    </row>
    <row r="88" spans="1:19" ht="18.75" hidden="1">
      <c r="A88" s="64"/>
      <c r="B88" s="92"/>
      <c r="C88" s="92"/>
      <c r="D88" s="92"/>
      <c r="E88" s="92"/>
      <c r="F88" s="92"/>
      <c r="G88" s="92"/>
      <c r="H88" s="132"/>
      <c r="I88" s="64"/>
      <c r="J88" s="64"/>
      <c r="K88" s="92"/>
      <c r="L88" s="92"/>
      <c r="M88" s="92"/>
      <c r="N88" s="178"/>
      <c r="O88" s="179"/>
      <c r="P88" s="179"/>
      <c r="Q88" s="179"/>
      <c r="R88" s="179"/>
      <c r="S88" s="179"/>
    </row>
    <row r="89" spans="1:19" ht="18.75" hidden="1">
      <c r="A89" s="64"/>
      <c r="B89" s="92"/>
      <c r="C89" s="92"/>
      <c r="D89" s="92"/>
      <c r="E89" s="92"/>
      <c r="F89" s="92"/>
      <c r="G89" s="92"/>
      <c r="H89" s="132"/>
      <c r="I89" s="64"/>
      <c r="J89" s="64"/>
      <c r="K89" s="92"/>
      <c r="L89" s="92"/>
      <c r="M89" s="92"/>
      <c r="N89" s="178"/>
      <c r="O89" s="179"/>
      <c r="P89" s="179"/>
      <c r="Q89" s="179"/>
      <c r="R89" s="179"/>
      <c r="S89" s="179"/>
    </row>
    <row r="90" spans="1:19" ht="15" customHeight="1" hidden="1">
      <c r="A90" s="92"/>
      <c r="B90" s="92"/>
      <c r="C90" s="92"/>
      <c r="D90" s="92"/>
      <c r="E90" s="92"/>
      <c r="F90" s="92"/>
      <c r="G90" s="92"/>
      <c r="H90" s="132"/>
      <c r="I90" s="92"/>
      <c r="J90" s="92"/>
      <c r="K90" s="92"/>
      <c r="L90" s="92"/>
      <c r="M90" s="92"/>
      <c r="N90" s="178"/>
      <c r="O90" s="180"/>
      <c r="P90" s="180"/>
      <c r="Q90" s="180"/>
      <c r="R90" s="180"/>
      <c r="S90" s="180"/>
    </row>
    <row r="91" spans="1:13" ht="18.75" hidden="1">
      <c r="A91" s="92"/>
      <c r="B91" s="92"/>
      <c r="C91" s="126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1:13" ht="18.75" hidden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1:13" ht="18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1:13" ht="18.75">
      <c r="A94" s="458" t="s">
        <v>543</v>
      </c>
      <c r="B94" s="92"/>
      <c r="C94" s="92"/>
      <c r="D94" s="92"/>
      <c r="E94" s="92"/>
      <c r="F94" s="92"/>
      <c r="G94" s="92"/>
      <c r="H94" s="92"/>
      <c r="I94" s="458" t="s">
        <v>73</v>
      </c>
      <c r="J94" s="458"/>
      <c r="K94" s="92"/>
      <c r="L94" s="92"/>
      <c r="M94" s="92"/>
    </row>
    <row r="95" spans="1:10" s="92" customFormat="1" ht="18.75">
      <c r="A95" s="458" t="s">
        <v>469</v>
      </c>
      <c r="I95" s="458" t="s">
        <v>74</v>
      </c>
      <c r="J95" s="458"/>
    </row>
  </sheetData>
  <sheetProtection password="ECC7" sheet="1" formatCells="0" formatColumns="0" formatRows="0" insertColumns="0" insertRows="0" insertHyperlinks="0" deleteColumns="0" deleteRows="0" sort="0" autoFilter="0" pivotTables="0"/>
  <mergeCells count="49">
    <mergeCell ref="C14:D15"/>
    <mergeCell ref="A35:M36"/>
    <mergeCell ref="W44:AA44"/>
    <mergeCell ref="B46:D46"/>
    <mergeCell ref="B47:D47"/>
    <mergeCell ref="B48:D48"/>
    <mergeCell ref="B49:D49"/>
    <mergeCell ref="B50:D50"/>
    <mergeCell ref="B53:E53"/>
    <mergeCell ref="B54:C54"/>
    <mergeCell ref="D54:E54"/>
    <mergeCell ref="B59:F59"/>
    <mergeCell ref="B60:F60"/>
    <mergeCell ref="B61:F61"/>
    <mergeCell ref="B62:F62"/>
    <mergeCell ref="A63:A64"/>
    <mergeCell ref="B63:F64"/>
    <mergeCell ref="G63:G64"/>
    <mergeCell ref="H63:H64"/>
    <mergeCell ref="A65:A66"/>
    <mergeCell ref="B65:F66"/>
    <mergeCell ref="G65:G66"/>
    <mergeCell ref="H65:H66"/>
    <mergeCell ref="B67:F67"/>
    <mergeCell ref="B79:F79"/>
    <mergeCell ref="G79:H79"/>
    <mergeCell ref="I79:J79"/>
    <mergeCell ref="B68:F68"/>
    <mergeCell ref="B69:F69"/>
    <mergeCell ref="B70:F70"/>
    <mergeCell ref="B71:F71"/>
    <mergeCell ref="B72:F72"/>
    <mergeCell ref="G77:H77"/>
    <mergeCell ref="N82:S82"/>
    <mergeCell ref="G83:H83"/>
    <mergeCell ref="I83:J83"/>
    <mergeCell ref="I77:J77"/>
    <mergeCell ref="G78:H78"/>
    <mergeCell ref="I78:J78"/>
    <mergeCell ref="B84:F84"/>
    <mergeCell ref="G84:H84"/>
    <mergeCell ref="I84:J84"/>
    <mergeCell ref="B73:F73"/>
    <mergeCell ref="B74:F74"/>
    <mergeCell ref="B75:F75"/>
    <mergeCell ref="B76:F76"/>
    <mergeCell ref="B80:F80"/>
    <mergeCell ref="G80:H80"/>
    <mergeCell ref="I80:J80"/>
  </mergeCells>
  <conditionalFormatting sqref="O50">
    <cfRule type="iconSet" priority="2" dxfId="23">
      <iconSet iconSet="3TrafficLights1">
        <cfvo type="percent" val="0"/>
        <cfvo type="percent" val="33"/>
        <cfvo type="percent" val="67"/>
      </iconSet>
    </cfRule>
  </conditionalFormatting>
  <conditionalFormatting sqref="U47">
    <cfRule type="cellIs" priority="1" dxfId="0" operator="greaterThan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FF00"/>
  </sheetPr>
  <dimension ref="A1:AA95"/>
  <sheetViews>
    <sheetView view="pageBreakPreview" zoomScale="80" zoomScaleSheetLayoutView="80" zoomScalePageLayoutView="0" workbookViewId="0" topLeftCell="A52">
      <selection activeCell="H74" sqref="H74"/>
    </sheetView>
  </sheetViews>
  <sheetFormatPr defaultColWidth="9.140625" defaultRowHeight="15" outlineLevelCol="1"/>
  <cols>
    <col min="1" max="1" width="7.57421875" style="61" customWidth="1"/>
    <col min="2" max="2" width="12.140625" style="58" customWidth="1"/>
    <col min="3" max="3" width="11.00390625" style="58" customWidth="1"/>
    <col min="4" max="4" width="10.57421875" style="58" customWidth="1"/>
    <col min="5" max="5" width="9.7109375" style="58" customWidth="1"/>
    <col min="6" max="6" width="13.7109375" style="58" customWidth="1"/>
    <col min="7" max="7" width="14.28125" style="58" customWidth="1"/>
    <col min="8" max="8" width="12.57421875" style="58" customWidth="1"/>
    <col min="9" max="9" width="15.00390625" style="58" customWidth="1"/>
    <col min="10" max="10" width="15.7109375" style="58" customWidth="1"/>
    <col min="11" max="11" width="13.421875" style="58" customWidth="1"/>
    <col min="12" max="12" width="12.7109375" style="58" hidden="1" customWidth="1" outlineLevel="1"/>
    <col min="13" max="13" width="18.421875" style="58" hidden="1" customWidth="1" outlineLevel="1"/>
    <col min="14" max="14" width="13.421875" style="58" hidden="1" customWidth="1" outlineLevel="1"/>
    <col min="15" max="15" width="13.57421875" style="58" hidden="1" customWidth="1" outlineLevel="1"/>
    <col min="16" max="16" width="9.8515625" style="58" hidden="1" customWidth="1" outlineLevel="1"/>
    <col min="17" max="17" width="10.28125" style="58" hidden="1" customWidth="1" outlineLevel="1"/>
    <col min="18" max="18" width="12.8515625" style="58" hidden="1" customWidth="1" outlineLevel="1"/>
    <col min="19" max="19" width="7.140625" style="58" hidden="1" customWidth="1" outlineLevel="1"/>
    <col min="20" max="20" width="11.28125" style="58" hidden="1" customWidth="1" outlineLevel="1"/>
    <col min="21" max="21" width="11.421875" style="58" hidden="1" customWidth="1" outlineLevel="1"/>
    <col min="22" max="23" width="11.140625" style="58" hidden="1" customWidth="1" outlineLevel="1"/>
    <col min="24" max="24" width="13.00390625" style="58" hidden="1" customWidth="1" outlineLevel="1"/>
    <col min="25" max="25" width="13.00390625" style="58" bestFit="1" customWidth="1" collapsed="1"/>
    <col min="26" max="27" width="13.00390625" style="58" bestFit="1" customWidth="1"/>
    <col min="28" max="31" width="9.140625" style="58" customWidth="1"/>
    <col min="32" max="32" width="9.8515625" style="58" bestFit="1" customWidth="1"/>
    <col min="33" max="16384" width="9.140625" style="58" customWidth="1"/>
  </cols>
  <sheetData>
    <row r="1" spans="1:13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2"/>
      <c r="J2" s="92"/>
      <c r="K2" s="92"/>
      <c r="L2" s="92"/>
      <c r="M2" s="92"/>
    </row>
    <row r="3" spans="1:13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 t="s">
        <v>5</v>
      </c>
      <c r="I6" s="96" t="s">
        <v>6</v>
      </c>
      <c r="J6" s="96"/>
      <c r="K6" s="96"/>
      <c r="L6" s="97"/>
      <c r="M6" s="97"/>
    </row>
    <row r="7" spans="1:13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 t="s">
        <v>9</v>
      </c>
      <c r="I7" s="96" t="s">
        <v>10</v>
      </c>
      <c r="J7" s="96"/>
      <c r="K7" s="96"/>
      <c r="L7" s="97"/>
      <c r="M7" s="97"/>
    </row>
    <row r="8" spans="1:13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8">
        <v>0</v>
      </c>
      <c r="I8" s="99">
        <v>48.28</v>
      </c>
      <c r="J8" s="99"/>
      <c r="K8" s="95"/>
      <c r="L8" s="100"/>
      <c r="M8" s="100"/>
    </row>
    <row r="9" spans="1:13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8">
        <v>2795.32</v>
      </c>
      <c r="I9" s="99">
        <v>5702.29</v>
      </c>
      <c r="J9" s="99"/>
      <c r="K9" s="95"/>
      <c r="L9" s="100"/>
      <c r="M9" s="100"/>
    </row>
    <row r="10" spans="1:13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8">
        <f>SUM(H8:H9)</f>
        <v>2795.32</v>
      </c>
      <c r="I10" s="95"/>
      <c r="J10" s="95"/>
      <c r="K10" s="95"/>
      <c r="L10" s="100"/>
      <c r="M10" s="100"/>
    </row>
    <row r="11" spans="1:13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3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1:13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9" ht="18.75" hidden="1">
      <c r="A14" s="92"/>
      <c r="B14" s="101" t="s">
        <v>386</v>
      </c>
      <c r="C14" s="666" t="s">
        <v>15</v>
      </c>
      <c r="D14" s="667"/>
      <c r="E14" s="461"/>
      <c r="F14" s="96"/>
      <c r="G14" s="96"/>
      <c r="H14" s="96"/>
      <c r="I14" s="96" t="s">
        <v>21</v>
      </c>
      <c r="J14" s="97"/>
      <c r="K14" s="100"/>
      <c r="L14" s="100"/>
      <c r="M14" s="100"/>
      <c r="N14" s="60"/>
      <c r="O14" s="60"/>
      <c r="P14" s="60"/>
      <c r="Q14" s="60"/>
      <c r="R14" s="60"/>
      <c r="S14" s="60"/>
    </row>
    <row r="15" spans="1:19" ht="14.25" customHeight="1" hidden="1">
      <c r="A15" s="92"/>
      <c r="B15" s="103"/>
      <c r="C15" s="668"/>
      <c r="D15" s="669"/>
      <c r="E15" s="462"/>
      <c r="F15" s="96"/>
      <c r="G15" s="96"/>
      <c r="H15" s="96" t="s">
        <v>311</v>
      </c>
      <c r="I15" s="96"/>
      <c r="J15" s="97"/>
      <c r="K15" s="100"/>
      <c r="L15" s="100"/>
      <c r="M15" s="100"/>
      <c r="N15" s="60"/>
      <c r="O15" s="60"/>
      <c r="P15" s="60"/>
      <c r="Q15" s="60"/>
      <c r="R15" s="60"/>
      <c r="S15" s="60"/>
    </row>
    <row r="16" spans="1:19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100"/>
      <c r="K16" s="100"/>
      <c r="L16" s="100"/>
      <c r="M16" s="100"/>
      <c r="N16" s="60"/>
      <c r="O16" s="60"/>
      <c r="P16" s="60"/>
      <c r="Q16" s="60"/>
      <c r="R16" s="60"/>
      <c r="S16" s="60"/>
    </row>
    <row r="17" spans="1:19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100"/>
      <c r="K17" s="100"/>
      <c r="L17" s="100"/>
      <c r="M17" s="100"/>
      <c r="N17" s="60"/>
      <c r="O17" s="60"/>
      <c r="P17" s="60"/>
      <c r="Q17" s="60"/>
      <c r="R17" s="60"/>
      <c r="S17" s="60"/>
    </row>
    <row r="18" spans="1:19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100"/>
      <c r="K18" s="100"/>
      <c r="L18" s="100"/>
      <c r="M18" s="100"/>
      <c r="N18" s="60"/>
      <c r="O18" s="60"/>
      <c r="P18" s="60"/>
      <c r="Q18" s="60"/>
      <c r="R18" s="60"/>
      <c r="S18" s="60"/>
    </row>
    <row r="19" spans="1:19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100"/>
      <c r="K19" s="100"/>
      <c r="L19" s="100"/>
      <c r="M19" s="100"/>
      <c r="N19" s="60"/>
      <c r="O19" s="60"/>
      <c r="P19" s="60"/>
      <c r="Q19" s="60"/>
      <c r="R19" s="60"/>
      <c r="S19" s="60"/>
    </row>
    <row r="20" spans="1:19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100"/>
      <c r="K20" s="100"/>
      <c r="L20" s="100"/>
      <c r="M20" s="100"/>
      <c r="N20" s="60"/>
      <c r="O20" s="60"/>
      <c r="P20" s="60"/>
      <c r="Q20" s="60"/>
      <c r="R20" s="60"/>
      <c r="S20" s="60"/>
    </row>
    <row r="21" spans="1:19" ht="19.5" hidden="1" thickBot="1">
      <c r="A21" s="92"/>
      <c r="B21" s="95"/>
      <c r="C21" s="95"/>
      <c r="D21" s="95"/>
      <c r="E21" s="95"/>
      <c r="F21" s="95"/>
      <c r="G21" s="106" t="s">
        <v>387</v>
      </c>
      <c r="H21" s="107" t="s">
        <v>310</v>
      </c>
      <c r="I21" s="95"/>
      <c r="J21" s="100"/>
      <c r="K21" s="100"/>
      <c r="L21" s="100"/>
      <c r="M21" s="100"/>
      <c r="N21" s="60"/>
      <c r="O21" s="60"/>
      <c r="P21" s="60"/>
      <c r="Q21" s="60"/>
      <c r="R21" s="60"/>
      <c r="S21" s="60"/>
    </row>
    <row r="22" spans="1:19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>
        <v>7.55</v>
      </c>
      <c r="I22" s="99">
        <f>G22*H22</f>
        <v>2625.89</v>
      </c>
      <c r="J22" s="418"/>
      <c r="K22" s="100"/>
      <c r="L22" s="100"/>
      <c r="M22" s="100"/>
      <c r="N22" s="60"/>
      <c r="O22" s="60"/>
      <c r="P22" s="60"/>
      <c r="Q22" s="60"/>
      <c r="R22" s="60"/>
      <c r="S22" s="60"/>
    </row>
    <row r="23" spans="1:19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100"/>
      <c r="K23" s="100"/>
      <c r="L23" s="100"/>
      <c r="M23" s="100"/>
      <c r="N23" s="60"/>
      <c r="O23" s="60"/>
      <c r="P23" s="60"/>
      <c r="Q23" s="60"/>
      <c r="R23" s="60"/>
      <c r="S23" s="60"/>
    </row>
    <row r="24" spans="1:19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100"/>
      <c r="K24" s="100"/>
      <c r="L24" s="100"/>
      <c r="M24" s="100"/>
      <c r="N24" s="60"/>
      <c r="O24" s="60"/>
      <c r="P24" s="60"/>
      <c r="Q24" s="60"/>
      <c r="R24" s="60"/>
      <c r="S24" s="60"/>
    </row>
    <row r="25" spans="1:19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100"/>
      <c r="K25" s="100"/>
      <c r="L25" s="100"/>
      <c r="M25" s="100"/>
      <c r="N25" s="60"/>
      <c r="O25" s="60"/>
      <c r="P25" s="60"/>
      <c r="Q25" s="60"/>
      <c r="R25" s="60"/>
      <c r="S25" s="60"/>
    </row>
    <row r="26" spans="1:19" ht="18.75" hidden="1">
      <c r="A26" s="92"/>
      <c r="B26" s="95"/>
      <c r="C26" s="95"/>
      <c r="D26" s="95"/>
      <c r="E26" s="95"/>
      <c r="F26" s="95"/>
      <c r="G26" s="95"/>
      <c r="H26" s="95"/>
      <c r="I26" s="95"/>
      <c r="J26" s="100"/>
      <c r="K26" s="100"/>
      <c r="L26" s="100"/>
      <c r="M26" s="100"/>
      <c r="N26" s="60"/>
      <c r="O26" s="60"/>
      <c r="P26" s="60"/>
      <c r="Q26" s="60"/>
      <c r="R26" s="60"/>
      <c r="S26" s="60"/>
    </row>
    <row r="27" spans="1:19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100"/>
      <c r="K27" s="100"/>
      <c r="L27" s="100"/>
      <c r="M27" s="100"/>
      <c r="N27" s="60"/>
      <c r="O27" s="60"/>
      <c r="P27" s="60"/>
      <c r="Q27" s="60"/>
      <c r="R27" s="60"/>
      <c r="S27" s="60"/>
    </row>
    <row r="28" spans="1:19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100"/>
      <c r="K28" s="100"/>
      <c r="L28" s="100"/>
      <c r="M28" s="100"/>
      <c r="N28" s="60"/>
      <c r="O28" s="60"/>
      <c r="P28" s="60"/>
      <c r="Q28" s="60"/>
      <c r="R28" s="60"/>
      <c r="S28" s="60"/>
    </row>
    <row r="29" spans="1:19" ht="18.75" hidden="1">
      <c r="A29" s="92"/>
      <c r="B29" s="95"/>
      <c r="C29" s="95"/>
      <c r="D29" s="95"/>
      <c r="E29" s="95"/>
      <c r="F29" s="95"/>
      <c r="G29" s="95"/>
      <c r="H29" s="95"/>
      <c r="I29" s="95"/>
      <c r="J29" s="100"/>
      <c r="K29" s="100"/>
      <c r="L29" s="100"/>
      <c r="M29" s="100"/>
      <c r="N29" s="60"/>
      <c r="O29" s="60"/>
      <c r="P29" s="60"/>
      <c r="Q29" s="60"/>
      <c r="R29" s="60"/>
      <c r="S29" s="60"/>
    </row>
    <row r="30" spans="1:19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100"/>
      <c r="K30" s="100"/>
      <c r="L30" s="100"/>
      <c r="M30" s="100"/>
      <c r="N30" s="60"/>
      <c r="O30" s="60"/>
      <c r="P30" s="60"/>
      <c r="Q30" s="60"/>
      <c r="R30" s="60"/>
      <c r="S30" s="60"/>
    </row>
    <row r="31" spans="1:19" ht="18.75" hidden="1">
      <c r="A31" s="92"/>
      <c r="B31" s="95"/>
      <c r="C31" s="95"/>
      <c r="D31" s="95"/>
      <c r="E31" s="95"/>
      <c r="F31" s="95"/>
      <c r="G31" s="95"/>
      <c r="H31" s="95"/>
      <c r="I31" s="95"/>
      <c r="J31" s="100"/>
      <c r="K31" s="100"/>
      <c r="L31" s="100"/>
      <c r="M31" s="100"/>
      <c r="N31" s="60"/>
      <c r="O31" s="60"/>
      <c r="P31" s="60"/>
      <c r="Q31" s="60"/>
      <c r="R31" s="60"/>
      <c r="S31" s="60"/>
    </row>
    <row r="32" spans="1:19" ht="18.75" hidden="1">
      <c r="A32" s="92"/>
      <c r="B32" s="95"/>
      <c r="C32" s="95"/>
      <c r="D32" s="95"/>
      <c r="E32" s="95"/>
      <c r="F32" s="95"/>
      <c r="G32" s="95"/>
      <c r="H32" s="95"/>
      <c r="I32" s="95"/>
      <c r="J32" s="100"/>
      <c r="K32" s="100"/>
      <c r="L32" s="100"/>
      <c r="M32" s="100"/>
      <c r="N32" s="60"/>
      <c r="O32" s="60"/>
      <c r="P32" s="60"/>
      <c r="Q32" s="60"/>
      <c r="R32" s="60"/>
      <c r="S32" s="60"/>
    </row>
    <row r="33" spans="1:19" ht="18.75" hidden="1">
      <c r="A33" s="92"/>
      <c r="B33" s="95"/>
      <c r="C33" s="95"/>
      <c r="D33" s="95"/>
      <c r="E33" s="95"/>
      <c r="F33" s="95"/>
      <c r="G33" s="96"/>
      <c r="H33" s="96"/>
      <c r="I33" s="109"/>
      <c r="J33" s="419"/>
      <c r="K33" s="100"/>
      <c r="L33" s="100"/>
      <c r="M33" s="100"/>
      <c r="N33" s="60"/>
      <c r="O33" s="60"/>
      <c r="P33" s="60"/>
      <c r="Q33" s="60"/>
      <c r="R33" s="60"/>
      <c r="S33" s="60"/>
    </row>
    <row r="34" spans="1:19" ht="18.75" hidden="1">
      <c r="A34" s="92"/>
      <c r="B34" s="95"/>
      <c r="C34" s="95"/>
      <c r="D34" s="95"/>
      <c r="E34" s="95"/>
      <c r="F34" s="95"/>
      <c r="G34" s="95"/>
      <c r="H34" s="95" t="s">
        <v>32</v>
      </c>
      <c r="I34" s="110">
        <f>SUM(I17:I33)</f>
        <v>2625.89</v>
      </c>
      <c r="J34" s="420"/>
      <c r="K34" s="100"/>
      <c r="L34" s="100"/>
      <c r="M34" s="100"/>
      <c r="N34" s="60"/>
      <c r="O34" s="60"/>
      <c r="P34" s="60"/>
      <c r="Q34" s="60"/>
      <c r="R34" s="60"/>
      <c r="S34" s="60"/>
    </row>
    <row r="35" spans="1:13" ht="15">
      <c r="A35" s="763" t="s">
        <v>388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</row>
    <row r="36" spans="1:13" ht="15">
      <c r="A36" s="763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</row>
    <row r="37" spans="1:13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1:13" ht="18.75">
      <c r="A38" s="92"/>
      <c r="B38" s="64" t="s">
        <v>389</v>
      </c>
      <c r="C38" s="65"/>
      <c r="D38" s="65"/>
      <c r="E38" s="65"/>
      <c r="F38" s="65"/>
      <c r="G38" s="64"/>
      <c r="H38" s="92"/>
      <c r="I38" s="92"/>
      <c r="J38" s="92"/>
      <c r="K38" s="92"/>
      <c r="L38" s="92"/>
      <c r="M38" s="92"/>
    </row>
    <row r="39" spans="1:13" ht="18.75">
      <c r="A39" s="64"/>
      <c r="B39" s="65" t="s">
        <v>390</v>
      </c>
      <c r="C39" s="250" t="s">
        <v>526</v>
      </c>
      <c r="D39" s="64"/>
      <c r="E39" s="64"/>
      <c r="F39" s="65"/>
      <c r="G39" s="64"/>
      <c r="H39" s="64"/>
      <c r="I39" s="64"/>
      <c r="J39" s="64"/>
      <c r="K39" s="92"/>
      <c r="L39" s="92"/>
      <c r="M39" s="92"/>
    </row>
    <row r="40" spans="1:13" ht="18.75">
      <c r="A40" s="64"/>
      <c r="B40" s="65" t="s">
        <v>392</v>
      </c>
      <c r="C40" s="66">
        <v>5171</v>
      </c>
      <c r="D40" s="64" t="s">
        <v>393</v>
      </c>
      <c r="E40" s="64"/>
      <c r="F40" s="65"/>
      <c r="G40" s="64"/>
      <c r="H40" s="65"/>
      <c r="I40" s="64"/>
      <c r="J40" s="64"/>
      <c r="K40" s="92"/>
      <c r="L40" s="92"/>
      <c r="M40" s="92"/>
    </row>
    <row r="41" spans="1:13" ht="18.75">
      <c r="A41" s="64"/>
      <c r="B41" s="65" t="s">
        <v>394</v>
      </c>
      <c r="C41" s="67" t="s">
        <v>480</v>
      </c>
      <c r="D41" s="64" t="s">
        <v>518</v>
      </c>
      <c r="E41" s="64"/>
      <c r="F41" s="64"/>
      <c r="G41" s="64"/>
      <c r="H41" s="65"/>
      <c r="I41" s="64"/>
      <c r="J41" s="64"/>
      <c r="K41" s="92"/>
      <c r="L41" s="92"/>
      <c r="M41" s="92"/>
    </row>
    <row r="42" spans="1:27" ht="18.75">
      <c r="A42" s="64"/>
      <c r="E42" s="64"/>
      <c r="F42" s="64"/>
      <c r="G42" s="64"/>
      <c r="H42" s="65"/>
      <c r="I42" s="64"/>
      <c r="J42" s="64"/>
      <c r="K42" s="92"/>
      <c r="L42" s="92"/>
      <c r="M42" s="92"/>
      <c r="U42" s="60"/>
      <c r="V42" s="60"/>
      <c r="W42" s="60"/>
      <c r="X42" s="60"/>
      <c r="Y42" s="60"/>
      <c r="Z42" s="60"/>
      <c r="AA42" s="60"/>
    </row>
    <row r="43" spans="1:27" ht="2.25" customHeight="1">
      <c r="A43" s="64"/>
      <c r="H43" s="65"/>
      <c r="I43" s="64"/>
      <c r="J43" s="64"/>
      <c r="K43" s="92"/>
      <c r="L43" s="92"/>
      <c r="M43" s="92"/>
      <c r="U43" s="60"/>
      <c r="V43" s="60"/>
      <c r="W43" s="60"/>
      <c r="X43" s="60"/>
      <c r="Y43" s="60"/>
      <c r="Z43" s="60"/>
      <c r="AA43" s="60"/>
    </row>
    <row r="44" spans="1:27" ht="18" customHeight="1" hidden="1">
      <c r="A44" s="64"/>
      <c r="H44" s="65"/>
      <c r="I44" s="64"/>
      <c r="J44" s="64"/>
      <c r="K44" s="92"/>
      <c r="L44" s="92"/>
      <c r="M44" s="92"/>
      <c r="U44" s="60"/>
      <c r="V44" s="60"/>
      <c r="W44" s="764"/>
      <c r="X44" s="764"/>
      <c r="Y44" s="764"/>
      <c r="Z44" s="764"/>
      <c r="AA44" s="764"/>
    </row>
    <row r="45" spans="1:27" ht="56.25">
      <c r="A45" s="64"/>
      <c r="B45" s="139"/>
      <c r="C45" s="140"/>
      <c r="D45" s="62"/>
      <c r="E45" s="421" t="s">
        <v>397</v>
      </c>
      <c r="F45" s="422" t="s">
        <v>527</v>
      </c>
      <c r="G45" s="423" t="s">
        <v>2</v>
      </c>
      <c r="H45" s="423" t="s">
        <v>3</v>
      </c>
      <c r="I45" s="424" t="s">
        <v>528</v>
      </c>
      <c r="J45" s="424" t="s">
        <v>529</v>
      </c>
      <c r="K45" s="425" t="s">
        <v>530</v>
      </c>
      <c r="U45" s="60"/>
      <c r="V45" s="371"/>
      <c r="W45" s="426"/>
      <c r="X45" s="426"/>
      <c r="Y45" s="426"/>
      <c r="Z45" s="426"/>
      <c r="AA45" s="426"/>
    </row>
    <row r="46" spans="1:27" s="61" customFormat="1" ht="54.75" customHeight="1">
      <c r="A46" s="62"/>
      <c r="B46" s="765" t="s">
        <v>404</v>
      </c>
      <c r="C46" s="766"/>
      <c r="D46" s="767"/>
      <c r="E46" s="111" t="s">
        <v>53</v>
      </c>
      <c r="F46" s="111" t="s">
        <v>53</v>
      </c>
      <c r="G46" s="111" t="s">
        <v>53</v>
      </c>
      <c r="H46" s="111" t="s">
        <v>53</v>
      </c>
      <c r="I46" s="111" t="s">
        <v>53</v>
      </c>
      <c r="J46" s="111" t="s">
        <v>53</v>
      </c>
      <c r="K46" s="111" t="s">
        <v>53</v>
      </c>
      <c r="N46" s="427" t="s">
        <v>531</v>
      </c>
      <c r="O46" s="427" t="s">
        <v>532</v>
      </c>
      <c r="P46" s="427" t="s">
        <v>544</v>
      </c>
      <c r="Q46" s="427" t="s">
        <v>401</v>
      </c>
      <c r="R46" s="427" t="s">
        <v>545</v>
      </c>
      <c r="S46" s="427" t="s">
        <v>546</v>
      </c>
      <c r="T46" s="427" t="s">
        <v>533</v>
      </c>
      <c r="U46" s="427" t="s">
        <v>424</v>
      </c>
      <c r="V46" s="428" t="s">
        <v>534</v>
      </c>
      <c r="W46" s="374"/>
      <c r="X46" s="374"/>
      <c r="Y46" s="374"/>
      <c r="Z46" s="374"/>
      <c r="AA46" s="374"/>
    </row>
    <row r="47" spans="1:27" ht="33" customHeight="1">
      <c r="A47" s="64"/>
      <c r="B47" s="768" t="s">
        <v>535</v>
      </c>
      <c r="C47" s="769"/>
      <c r="D47" s="770"/>
      <c r="E47" s="114">
        <f aca="true" t="shared" si="0" ref="E47:K47">E48+E49+E50</f>
        <v>14.11</v>
      </c>
      <c r="F47" s="114">
        <f t="shared" si="0"/>
        <v>186771.38199999998</v>
      </c>
      <c r="G47" s="114">
        <f t="shared" si="0"/>
        <v>72962.81</v>
      </c>
      <c r="H47" s="114">
        <f t="shared" si="0"/>
        <v>71150.31</v>
      </c>
      <c r="I47" s="114">
        <f t="shared" si="0"/>
        <v>70010.44</v>
      </c>
      <c r="J47" s="114">
        <f t="shared" si="0"/>
        <v>1139.8699999999908</v>
      </c>
      <c r="K47" s="114">
        <f t="shared" si="0"/>
        <v>188583.88199999998</v>
      </c>
      <c r="N47" s="470">
        <v>186771.49</v>
      </c>
      <c r="O47" s="470">
        <v>188584.01000000004</v>
      </c>
      <c r="P47" s="332">
        <v>63885.89</v>
      </c>
      <c r="Q47" s="332">
        <v>321.52</v>
      </c>
      <c r="R47" s="332">
        <v>0</v>
      </c>
      <c r="S47" s="332">
        <v>64.26</v>
      </c>
      <c r="T47" s="226">
        <v>7756.5</v>
      </c>
      <c r="U47" s="471">
        <v>6942.9</v>
      </c>
      <c r="V47" s="226">
        <v>6984.910000000001</v>
      </c>
      <c r="W47" s="432"/>
      <c r="X47" s="432"/>
      <c r="Y47" s="432"/>
      <c r="Z47" s="374"/>
      <c r="AA47" s="433"/>
    </row>
    <row r="48" spans="1:27" ht="18" customHeight="1">
      <c r="A48" s="64"/>
      <c r="B48" s="672" t="s">
        <v>12</v>
      </c>
      <c r="C48" s="673"/>
      <c r="D48" s="674"/>
      <c r="E48" s="117">
        <f>G60</f>
        <v>9.47</v>
      </c>
      <c r="F48" s="468">
        <f>'06 15 г'!K48</f>
        <v>0</v>
      </c>
      <c r="G48" s="468">
        <f>E48*C40</f>
        <v>48969.37</v>
      </c>
      <c r="H48" s="468">
        <f>G48</f>
        <v>48969.37</v>
      </c>
      <c r="I48" s="468">
        <f>H48</f>
        <v>48969.37</v>
      </c>
      <c r="J48" s="468">
        <f>H48-I48</f>
        <v>0</v>
      </c>
      <c r="K48" s="286">
        <v>0</v>
      </c>
      <c r="U48" s="60"/>
      <c r="V48" s="373"/>
      <c r="W48" s="432"/>
      <c r="X48" s="432"/>
      <c r="Y48" s="432"/>
      <c r="Z48" s="374"/>
      <c r="AA48" s="433"/>
    </row>
    <row r="49" spans="1:27" ht="18" customHeight="1" thickBot="1">
      <c r="A49" s="64"/>
      <c r="B49" s="672" t="s">
        <v>65</v>
      </c>
      <c r="C49" s="673"/>
      <c r="D49" s="674"/>
      <c r="E49" s="117">
        <f>4.64-E50</f>
        <v>3.1399999999999997</v>
      </c>
      <c r="F49" s="468">
        <f>'06 15 г'!K49</f>
        <v>180600.072</v>
      </c>
      <c r="G49" s="468">
        <f>E49*C40</f>
        <v>16236.939999999999</v>
      </c>
      <c r="H49" s="468">
        <f>U47+Q47+P47-H48-H50</f>
        <v>15238.039999999995</v>
      </c>
      <c r="I49" s="468">
        <f>H68-H69</f>
        <v>14415.930000000004</v>
      </c>
      <c r="J49" s="468">
        <f>H49-I49</f>
        <v>822.1099999999915</v>
      </c>
      <c r="K49" s="286">
        <f>F47-F50+(G47-G50)-(H47-H50)</f>
        <v>181598.97199999998</v>
      </c>
      <c r="O49" s="434"/>
      <c r="U49" s="60"/>
      <c r="V49" s="373"/>
      <c r="W49" s="435"/>
      <c r="X49" s="435"/>
      <c r="Y49" s="435"/>
      <c r="Z49" s="374"/>
      <c r="AA49" s="436"/>
    </row>
    <row r="50" spans="1:27" ht="18" customHeight="1" thickBot="1">
      <c r="A50" s="64"/>
      <c r="B50" s="672" t="s">
        <v>424</v>
      </c>
      <c r="C50" s="673"/>
      <c r="D50" s="674"/>
      <c r="E50" s="117">
        <v>1.5</v>
      </c>
      <c r="F50" s="468">
        <f>'06 15 г'!K50</f>
        <v>6171.310000000001</v>
      </c>
      <c r="G50" s="468">
        <f>E50*C40</f>
        <v>7756.5</v>
      </c>
      <c r="H50" s="468">
        <f>U47</f>
        <v>6942.9</v>
      </c>
      <c r="I50" s="468">
        <f>H69</f>
        <v>6625.14</v>
      </c>
      <c r="J50" s="468">
        <f>H50-I50</f>
        <v>317.7599999999993</v>
      </c>
      <c r="K50" s="286">
        <f>V47</f>
        <v>6984.910000000001</v>
      </c>
      <c r="L50" s="186"/>
      <c r="O50" s="438"/>
      <c r="U50" s="60"/>
      <c r="V50" s="373"/>
      <c r="W50" s="432"/>
      <c r="X50" s="432"/>
      <c r="Y50" s="432"/>
      <c r="Z50" s="374"/>
      <c r="AA50" s="433"/>
    </row>
    <row r="51" spans="1:27" ht="36" customHeight="1">
      <c r="A51" s="64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186"/>
      <c r="U51" s="60"/>
      <c r="V51" s="373"/>
      <c r="W51" s="432"/>
      <c r="X51" s="432"/>
      <c r="Y51" s="432"/>
      <c r="Z51" s="374"/>
      <c r="AA51" s="433"/>
    </row>
    <row r="52" spans="1:27" ht="18.75" customHeight="1">
      <c r="A52" s="64"/>
      <c r="F52" s="439" t="s">
        <v>438</v>
      </c>
      <c r="G52" s="439" t="s">
        <v>2</v>
      </c>
      <c r="H52" s="439" t="s">
        <v>3</v>
      </c>
      <c r="I52" s="439" t="s">
        <v>439</v>
      </c>
      <c r="J52" s="439" t="s">
        <v>482</v>
      </c>
      <c r="K52" s="440"/>
      <c r="L52" s="440"/>
      <c r="M52" s="440"/>
      <c r="N52" s="441"/>
      <c r="O52" s="60"/>
      <c r="U52" s="60"/>
      <c r="V52" s="379"/>
      <c r="W52" s="380"/>
      <c r="X52" s="380"/>
      <c r="Y52" s="380"/>
      <c r="Z52" s="380"/>
      <c r="AA52" s="380"/>
    </row>
    <row r="53" spans="1:27" ht="18" customHeight="1">
      <c r="A53" s="92"/>
      <c r="B53" s="771" t="s">
        <v>536</v>
      </c>
      <c r="C53" s="771"/>
      <c r="D53" s="771"/>
      <c r="E53" s="771"/>
      <c r="F53" s="464">
        <f>'06 15 г'!I53</f>
        <v>9355.890000000005</v>
      </c>
      <c r="G53" s="76">
        <f>R47</f>
        <v>0</v>
      </c>
      <c r="H53" s="76">
        <f>S47</f>
        <v>64.26</v>
      </c>
      <c r="I53" s="76">
        <f>F53+G53-H53</f>
        <v>9291.630000000005</v>
      </c>
      <c r="J53" s="76">
        <f>D54+H53</f>
        <v>64.26</v>
      </c>
      <c r="M53" s="120"/>
      <c r="U53" s="60"/>
      <c r="V53" s="60"/>
      <c r="W53" s="60"/>
      <c r="X53" s="60"/>
      <c r="Y53" s="60"/>
      <c r="Z53" s="60"/>
      <c r="AA53" s="60"/>
    </row>
    <row r="54" spans="1:27" ht="18" customHeight="1">
      <c r="A54" s="92"/>
      <c r="B54" s="772"/>
      <c r="C54" s="772"/>
      <c r="D54" s="773"/>
      <c r="E54" s="773"/>
      <c r="F54" s="310" t="s">
        <v>494</v>
      </c>
      <c r="G54" s="65"/>
      <c r="I54" s="64"/>
      <c r="J54" s="64"/>
      <c r="L54" s="443"/>
      <c r="M54" s="120"/>
      <c r="U54" s="60"/>
      <c r="V54" s="60"/>
      <c r="W54" s="60"/>
      <c r="X54" s="60"/>
      <c r="Y54" s="60"/>
      <c r="Z54" s="60"/>
      <c r="AA54" s="60"/>
    </row>
    <row r="55" spans="1:27" ht="18" customHeight="1">
      <c r="A55" s="92"/>
      <c r="L55" s="444"/>
      <c r="M55" s="92"/>
      <c r="N55" s="445"/>
      <c r="U55" s="60"/>
      <c r="V55" s="60"/>
      <c r="W55" s="60"/>
      <c r="X55" s="60"/>
      <c r="Y55" s="60"/>
      <c r="Z55" s="60"/>
      <c r="AA55" s="60"/>
    </row>
    <row r="56" spans="1:19" ht="10.5" customHeight="1">
      <c r="A56" s="92"/>
      <c r="K56" s="92"/>
      <c r="L56" s="92"/>
      <c r="M56" s="92"/>
      <c r="R56" s="446"/>
      <c r="S56" s="447"/>
    </row>
    <row r="57" spans="1:19" ht="18.75">
      <c r="A57" s="64"/>
      <c r="B57" s="73"/>
      <c r="C57" s="74"/>
      <c r="D57" s="75"/>
      <c r="E57" s="75"/>
      <c r="F57" s="75"/>
      <c r="G57" s="76" t="s">
        <v>397</v>
      </c>
      <c r="H57" s="76" t="s">
        <v>407</v>
      </c>
      <c r="I57" s="64"/>
      <c r="J57" s="64"/>
      <c r="K57" s="92"/>
      <c r="L57" s="92"/>
      <c r="M57" s="92"/>
      <c r="R57" s="448"/>
      <c r="S57" s="448"/>
    </row>
    <row r="58" spans="1:19" s="61" customFormat="1" ht="11.25" customHeight="1">
      <c r="A58" s="77"/>
      <c r="B58" s="135"/>
      <c r="C58" s="136"/>
      <c r="D58" s="137"/>
      <c r="E58" s="137"/>
      <c r="F58" s="137"/>
      <c r="G58" s="138" t="s">
        <v>53</v>
      </c>
      <c r="H58" s="138" t="s">
        <v>53</v>
      </c>
      <c r="I58" s="62"/>
      <c r="J58" s="62"/>
      <c r="R58" s="449"/>
      <c r="S58" s="449"/>
    </row>
    <row r="59" spans="1:19" ht="48" customHeight="1">
      <c r="A59" s="78" t="s">
        <v>408</v>
      </c>
      <c r="B59" s="676" t="s">
        <v>436</v>
      </c>
      <c r="C59" s="677"/>
      <c r="D59" s="677"/>
      <c r="E59" s="677"/>
      <c r="F59" s="677"/>
      <c r="G59" s="95"/>
      <c r="H59" s="79">
        <f>H60+H68</f>
        <v>70010.44000000002</v>
      </c>
      <c r="I59" s="64"/>
      <c r="J59" s="64"/>
      <c r="K59" s="92"/>
      <c r="L59" s="92"/>
      <c r="M59" s="64"/>
      <c r="O59" s="186"/>
      <c r="R59" s="100"/>
      <c r="S59" s="100"/>
    </row>
    <row r="60" spans="1:23" ht="18.75">
      <c r="A60" s="80" t="s">
        <v>410</v>
      </c>
      <c r="B60" s="678" t="s">
        <v>411</v>
      </c>
      <c r="C60" s="679"/>
      <c r="D60" s="679"/>
      <c r="E60" s="679"/>
      <c r="F60" s="680"/>
      <c r="G60" s="466">
        <f>G62+G63+G65+G67+G61</f>
        <v>9.47</v>
      </c>
      <c r="H60" s="467">
        <f>H62+H63+H65+H67+H61</f>
        <v>48969.37000000001</v>
      </c>
      <c r="I60" s="64"/>
      <c r="J60" s="64"/>
      <c r="K60" s="92"/>
      <c r="L60" s="92"/>
      <c r="M60" s="121"/>
      <c r="R60" s="126"/>
      <c r="S60" s="126"/>
      <c r="W60" s="186"/>
    </row>
    <row r="61" spans="1:23" ht="37.5">
      <c r="A61" s="463" t="s">
        <v>412</v>
      </c>
      <c r="B61" s="681" t="s">
        <v>413</v>
      </c>
      <c r="C61" s="679"/>
      <c r="D61" s="679"/>
      <c r="E61" s="679"/>
      <c r="F61" s="680"/>
      <c r="G61" s="469">
        <v>1.87</v>
      </c>
      <c r="H61" s="465">
        <f>G61*$C$40</f>
        <v>9669.77</v>
      </c>
      <c r="I61" s="64"/>
      <c r="J61" s="64"/>
      <c r="K61" s="92"/>
      <c r="L61" s="92"/>
      <c r="M61" s="121"/>
      <c r="R61" s="126"/>
      <c r="S61" s="126"/>
      <c r="W61" s="186"/>
    </row>
    <row r="62" spans="1:13" ht="37.5">
      <c r="A62" s="463" t="s">
        <v>414</v>
      </c>
      <c r="B62" s="682" t="s">
        <v>415</v>
      </c>
      <c r="C62" s="683"/>
      <c r="D62" s="683"/>
      <c r="E62" s="683"/>
      <c r="F62" s="683"/>
      <c r="G62" s="464">
        <v>2.2</v>
      </c>
      <c r="H62" s="465">
        <f aca="true" t="shared" si="1" ref="H62:H67">G62*$C$40</f>
        <v>11376.2</v>
      </c>
      <c r="I62" s="64"/>
      <c r="J62" s="64"/>
      <c r="K62" s="92"/>
      <c r="L62" s="92"/>
      <c r="M62" s="121"/>
    </row>
    <row r="63" spans="1:13" ht="18.75">
      <c r="A63" s="675" t="s">
        <v>416</v>
      </c>
      <c r="B63" s="684" t="s">
        <v>537</v>
      </c>
      <c r="C63" s="685"/>
      <c r="D63" s="685"/>
      <c r="E63" s="685"/>
      <c r="F63" s="685"/>
      <c r="G63" s="686">
        <v>1.58</v>
      </c>
      <c r="H63" s="687">
        <f t="shared" si="1"/>
        <v>8170.18</v>
      </c>
      <c r="I63" s="64"/>
      <c r="J63" s="64"/>
      <c r="K63" s="92"/>
      <c r="L63" s="92"/>
      <c r="M63" s="92"/>
    </row>
    <row r="64" spans="1:13" ht="18.75" customHeight="1">
      <c r="A64" s="675"/>
      <c r="B64" s="685"/>
      <c r="C64" s="685"/>
      <c r="D64" s="685"/>
      <c r="E64" s="685"/>
      <c r="F64" s="685"/>
      <c r="G64" s="686"/>
      <c r="H64" s="687">
        <f t="shared" si="1"/>
        <v>0</v>
      </c>
      <c r="I64" s="64"/>
      <c r="J64" s="64"/>
      <c r="K64" s="92"/>
      <c r="L64" s="92"/>
      <c r="M64" s="92"/>
    </row>
    <row r="65" spans="1:13" ht="21" customHeight="1">
      <c r="A65" s="675" t="s">
        <v>418</v>
      </c>
      <c r="B65" s="684" t="s">
        <v>419</v>
      </c>
      <c r="C65" s="685"/>
      <c r="D65" s="685"/>
      <c r="E65" s="685"/>
      <c r="F65" s="685"/>
      <c r="G65" s="686">
        <v>1.28</v>
      </c>
      <c r="H65" s="687">
        <f t="shared" si="1"/>
        <v>6618.88</v>
      </c>
      <c r="I65" s="64"/>
      <c r="J65" s="64"/>
      <c r="K65" s="92"/>
      <c r="L65" s="92"/>
      <c r="M65" s="92"/>
    </row>
    <row r="66" spans="1:14" ht="18.75">
      <c r="A66" s="675"/>
      <c r="B66" s="685"/>
      <c r="C66" s="685"/>
      <c r="D66" s="685"/>
      <c r="E66" s="685"/>
      <c r="F66" s="685"/>
      <c r="G66" s="686"/>
      <c r="H66" s="687">
        <f t="shared" si="1"/>
        <v>0</v>
      </c>
      <c r="I66" s="64"/>
      <c r="J66" s="64"/>
      <c r="K66" s="92"/>
      <c r="L66" s="92"/>
      <c r="M66" s="92"/>
      <c r="N66" s="186"/>
    </row>
    <row r="67" spans="1:17" ht="37.5">
      <c r="A67" s="463" t="s">
        <v>420</v>
      </c>
      <c r="B67" s="685" t="s">
        <v>421</v>
      </c>
      <c r="C67" s="685"/>
      <c r="D67" s="685"/>
      <c r="E67" s="685"/>
      <c r="F67" s="685"/>
      <c r="G67" s="76">
        <v>2.54</v>
      </c>
      <c r="H67" s="125">
        <f t="shared" si="1"/>
        <v>13134.34</v>
      </c>
      <c r="I67" s="64"/>
      <c r="J67" s="64"/>
      <c r="K67" s="92"/>
      <c r="L67" s="92"/>
      <c r="M67" s="92"/>
      <c r="Q67" s="230"/>
    </row>
    <row r="68" spans="1:15" ht="18.75">
      <c r="A68" s="79" t="s">
        <v>422</v>
      </c>
      <c r="B68" s="688" t="s">
        <v>423</v>
      </c>
      <c r="C68" s="689"/>
      <c r="D68" s="689"/>
      <c r="E68" s="689"/>
      <c r="F68" s="689"/>
      <c r="G68" s="79"/>
      <c r="H68" s="79">
        <f>SUM(H69:H76)</f>
        <v>21041.070000000003</v>
      </c>
      <c r="I68" s="64"/>
      <c r="J68" s="64"/>
      <c r="K68" s="92"/>
      <c r="L68" s="92"/>
      <c r="M68" s="92"/>
      <c r="O68" s="186"/>
    </row>
    <row r="69" spans="1:13" ht="18.75">
      <c r="A69" s="126"/>
      <c r="B69" s="690" t="s">
        <v>424</v>
      </c>
      <c r="C69" s="683"/>
      <c r="D69" s="683"/>
      <c r="E69" s="683"/>
      <c r="F69" s="683"/>
      <c r="G69" s="127"/>
      <c r="H69" s="479">
        <v>6625.14</v>
      </c>
      <c r="I69" s="64"/>
      <c r="J69" s="64"/>
      <c r="K69" s="92"/>
      <c r="L69" s="92"/>
      <c r="M69" s="92"/>
    </row>
    <row r="70" spans="1:22" ht="18.75">
      <c r="A70" s="126"/>
      <c r="B70" s="690" t="s">
        <v>538</v>
      </c>
      <c r="C70" s="683"/>
      <c r="D70" s="683"/>
      <c r="E70" s="683"/>
      <c r="F70" s="683"/>
      <c r="G70" s="125"/>
      <c r="H70" s="125"/>
      <c r="I70" s="64"/>
      <c r="J70" s="64"/>
      <c r="K70" s="92"/>
      <c r="L70" s="92"/>
      <c r="M70" s="92"/>
      <c r="N70" s="186"/>
      <c r="O70" s="186"/>
      <c r="V70" s="186"/>
    </row>
    <row r="71" spans="1:14" ht="18.75" customHeight="1">
      <c r="A71" s="126"/>
      <c r="B71" s="721" t="s">
        <v>478</v>
      </c>
      <c r="C71" s="722"/>
      <c r="D71" s="722"/>
      <c r="E71" s="722"/>
      <c r="F71" s="723"/>
      <c r="G71" s="286"/>
      <c r="H71" s="303">
        <v>4686.88</v>
      </c>
      <c r="I71" s="64"/>
      <c r="J71" s="64"/>
      <c r="K71" s="92"/>
      <c r="L71" s="92"/>
      <c r="M71" s="92"/>
      <c r="N71" s="180"/>
    </row>
    <row r="72" spans="1:13" ht="37.5" customHeight="1">
      <c r="A72" s="126"/>
      <c r="B72" s="721" t="s">
        <v>552</v>
      </c>
      <c r="C72" s="722"/>
      <c r="D72" s="722"/>
      <c r="E72" s="722"/>
      <c r="F72" s="723"/>
      <c r="G72" s="286"/>
      <c r="H72" s="303">
        <v>7272.6</v>
      </c>
      <c r="I72" s="64"/>
      <c r="J72" s="64"/>
      <c r="K72" s="92"/>
      <c r="L72" s="92"/>
      <c r="M72" s="92"/>
    </row>
    <row r="73" spans="1:15" ht="18.75">
      <c r="A73" s="126"/>
      <c r="B73" s="721" t="s">
        <v>435</v>
      </c>
      <c r="C73" s="722"/>
      <c r="D73" s="722"/>
      <c r="E73" s="722"/>
      <c r="F73" s="723"/>
      <c r="G73" s="286"/>
      <c r="H73" s="303"/>
      <c r="I73" s="64"/>
      <c r="J73" s="64"/>
      <c r="K73" s="92"/>
      <c r="L73" s="92"/>
      <c r="M73" s="64"/>
      <c r="O73" s="186"/>
    </row>
    <row r="74" spans="1:13" ht="18.75" customHeight="1">
      <c r="A74" s="126"/>
      <c r="B74" s="721" t="s">
        <v>553</v>
      </c>
      <c r="C74" s="722"/>
      <c r="D74" s="722"/>
      <c r="E74" s="722"/>
      <c r="F74" s="723"/>
      <c r="G74" s="286"/>
      <c r="H74" s="303">
        <v>2456.45</v>
      </c>
      <c r="I74" s="64"/>
      <c r="J74" s="64"/>
      <c r="K74" s="92"/>
      <c r="L74" s="92"/>
      <c r="M74" s="92"/>
    </row>
    <row r="75" spans="1:13" ht="18.75" customHeight="1">
      <c r="A75" s="126"/>
      <c r="B75" s="721" t="s">
        <v>435</v>
      </c>
      <c r="C75" s="722"/>
      <c r="D75" s="722"/>
      <c r="E75" s="722"/>
      <c r="F75" s="723"/>
      <c r="G75" s="286"/>
      <c r="H75" s="303"/>
      <c r="I75" s="64"/>
      <c r="J75" s="64"/>
      <c r="K75" s="92"/>
      <c r="L75" s="92"/>
      <c r="M75" s="92"/>
    </row>
    <row r="76" spans="1:13" ht="18.75" customHeight="1">
      <c r="A76" s="126"/>
      <c r="B76" s="721" t="s">
        <v>435</v>
      </c>
      <c r="C76" s="722"/>
      <c r="D76" s="722"/>
      <c r="E76" s="722"/>
      <c r="F76" s="723"/>
      <c r="G76" s="286"/>
      <c r="H76" s="303"/>
      <c r="I76" s="64"/>
      <c r="J76" s="64"/>
      <c r="K76" s="92"/>
      <c r="L76" s="92"/>
      <c r="M76" s="92"/>
    </row>
    <row r="77" spans="1:13" ht="18.75" customHeight="1">
      <c r="A77" s="126"/>
      <c r="B77" s="129"/>
      <c r="C77" s="130"/>
      <c r="D77" s="130"/>
      <c r="G77" s="694" t="s">
        <v>65</v>
      </c>
      <c r="H77" s="694"/>
      <c r="I77" s="778" t="s">
        <v>406</v>
      </c>
      <c r="J77" s="779"/>
      <c r="K77" s="450"/>
      <c r="L77" s="451"/>
      <c r="M77" s="92"/>
    </row>
    <row r="78" spans="1:16" s="61" customFormat="1" ht="15">
      <c r="A78" s="82"/>
      <c r="B78" s="143"/>
      <c r="C78" s="144"/>
      <c r="D78" s="144"/>
      <c r="G78" s="780" t="s">
        <v>53</v>
      </c>
      <c r="H78" s="780"/>
      <c r="I78" s="697" t="s">
        <v>53</v>
      </c>
      <c r="J78" s="781"/>
      <c r="K78" s="143"/>
      <c r="L78" s="452"/>
      <c r="O78" s="453" t="s">
        <v>539</v>
      </c>
      <c r="P78" s="453" t="s">
        <v>540</v>
      </c>
    </row>
    <row r="79" spans="1:16" s="60" customFormat="1" ht="18.75">
      <c r="A79" s="126"/>
      <c r="B79" s="774" t="s">
        <v>506</v>
      </c>
      <c r="C79" s="774"/>
      <c r="D79" s="774"/>
      <c r="E79" s="774"/>
      <c r="F79" s="774"/>
      <c r="G79" s="775">
        <f>'06 15 г'!G80:H80</f>
        <v>31795.019999999884</v>
      </c>
      <c r="H79" s="776"/>
      <c r="I79" s="775">
        <f>'06 15 г'!I80:J80</f>
        <v>0</v>
      </c>
      <c r="J79" s="776"/>
      <c r="K79" s="129"/>
      <c r="L79" s="447"/>
      <c r="M79" s="100"/>
      <c r="O79" s="455">
        <f>G80</f>
        <v>32999.14999999988</v>
      </c>
      <c r="P79" s="455">
        <f>I80</f>
        <v>0</v>
      </c>
    </row>
    <row r="80" spans="1:21" ht="18.75">
      <c r="A80" s="65"/>
      <c r="B80" s="774" t="s">
        <v>507</v>
      </c>
      <c r="C80" s="774"/>
      <c r="D80" s="774"/>
      <c r="E80" s="774"/>
      <c r="F80" s="774"/>
      <c r="G80" s="775">
        <f>G79+J47+J53</f>
        <v>32999.14999999988</v>
      </c>
      <c r="H80" s="776"/>
      <c r="I80" s="775">
        <f>I79+H53+D54-J53</f>
        <v>0</v>
      </c>
      <c r="J80" s="776"/>
      <c r="K80" s="130"/>
      <c r="L80" s="456"/>
      <c r="M80" s="92"/>
      <c r="U80" s="186"/>
    </row>
    <row r="81" spans="1:13" ht="22.5" customHeight="1">
      <c r="A81" s="64"/>
      <c r="B81" s="64"/>
      <c r="C81" s="64"/>
      <c r="D81" s="64"/>
      <c r="E81" s="64"/>
      <c r="F81" s="64"/>
      <c r="G81" s="132"/>
      <c r="H81" s="132"/>
      <c r="I81" s="64"/>
      <c r="J81" s="64"/>
      <c r="K81" s="92"/>
      <c r="L81" s="92"/>
      <c r="M81" s="92"/>
    </row>
    <row r="82" spans="1:19" ht="5.25" customHeight="1">
      <c r="A82" s="64"/>
      <c r="B82" s="92"/>
      <c r="C82" s="92"/>
      <c r="D82" s="92"/>
      <c r="E82" s="92"/>
      <c r="F82" s="92"/>
      <c r="G82" s="133"/>
      <c r="H82" s="134"/>
      <c r="I82" s="64"/>
      <c r="J82" s="64"/>
      <c r="K82" s="92"/>
      <c r="L82" s="92"/>
      <c r="M82" s="92"/>
      <c r="N82" s="709"/>
      <c r="O82" s="710"/>
      <c r="P82" s="710"/>
      <c r="Q82" s="710"/>
      <c r="R82" s="710"/>
      <c r="S82" s="710"/>
    </row>
    <row r="83" spans="1:19" ht="18.75">
      <c r="A83" s="126"/>
      <c r="B83" s="312"/>
      <c r="C83" s="313"/>
      <c r="D83" s="313"/>
      <c r="E83" s="313"/>
      <c r="F83" s="313"/>
      <c r="G83" s="759" t="s">
        <v>541</v>
      </c>
      <c r="H83" s="777"/>
      <c r="I83" s="759" t="s">
        <v>503</v>
      </c>
      <c r="J83" s="777"/>
      <c r="K83" s="92"/>
      <c r="L83" s="92"/>
      <c r="M83" s="92"/>
      <c r="N83" s="175" t="s">
        <v>504</v>
      </c>
      <c r="O83" s="176">
        <f>G84-I84+G47-H47</f>
        <v>-0.020000000047730282</v>
      </c>
      <c r="P83" s="175"/>
      <c r="Q83" s="175"/>
      <c r="R83" s="175"/>
      <c r="S83" s="177"/>
    </row>
    <row r="84" spans="1:19" ht="18.75">
      <c r="A84" s="457"/>
      <c r="B84" s="742" t="s">
        <v>542</v>
      </c>
      <c r="C84" s="782"/>
      <c r="D84" s="782"/>
      <c r="E84" s="782"/>
      <c r="F84" s="783"/>
      <c r="G84" s="759">
        <f>N47</f>
        <v>186771.49</v>
      </c>
      <c r="H84" s="777"/>
      <c r="I84" s="759">
        <f>O47</f>
        <v>188584.01000000004</v>
      </c>
      <c r="J84" s="777"/>
      <c r="K84" s="92"/>
      <c r="L84" s="92"/>
      <c r="M84" s="92"/>
      <c r="N84" s="178"/>
      <c r="O84" s="179"/>
      <c r="P84" s="179"/>
      <c r="Q84" s="179"/>
      <c r="R84" s="179"/>
      <c r="S84" s="179"/>
    </row>
    <row r="85" spans="1:19" ht="3" customHeight="1">
      <c r="A85" s="64"/>
      <c r="B85" s="92"/>
      <c r="C85" s="92"/>
      <c r="D85" s="92"/>
      <c r="E85" s="92"/>
      <c r="F85" s="92"/>
      <c r="G85" s="92"/>
      <c r="H85" s="132"/>
      <c r="I85" s="64"/>
      <c r="J85" s="64"/>
      <c r="K85" s="92"/>
      <c r="L85" s="92"/>
      <c r="M85" s="92"/>
      <c r="N85" s="178"/>
      <c r="O85" s="179"/>
      <c r="P85" s="179"/>
      <c r="Q85" s="179"/>
      <c r="R85" s="179"/>
      <c r="S85" s="179"/>
    </row>
    <row r="86" spans="1:19" ht="18.75" hidden="1">
      <c r="A86" s="64"/>
      <c r="B86" s="92"/>
      <c r="C86" s="92"/>
      <c r="D86" s="92"/>
      <c r="E86" s="92"/>
      <c r="F86" s="92"/>
      <c r="G86" s="92"/>
      <c r="H86" s="132"/>
      <c r="I86" s="64"/>
      <c r="J86" s="64"/>
      <c r="K86" s="92"/>
      <c r="L86" s="92"/>
      <c r="M86" s="92"/>
      <c r="N86" s="178"/>
      <c r="O86" s="179"/>
      <c r="P86" s="179"/>
      <c r="Q86" s="179"/>
      <c r="R86" s="179"/>
      <c r="S86" s="179"/>
    </row>
    <row r="87" spans="1:19" ht="18.75" hidden="1">
      <c r="A87" s="64"/>
      <c r="B87" s="92"/>
      <c r="C87" s="92"/>
      <c r="D87" s="92"/>
      <c r="E87" s="92"/>
      <c r="F87" s="92"/>
      <c r="G87" s="92"/>
      <c r="H87" s="132"/>
      <c r="I87" s="64"/>
      <c r="J87" s="64"/>
      <c r="K87" s="92"/>
      <c r="L87" s="92"/>
      <c r="M87" s="92"/>
      <c r="N87" s="178"/>
      <c r="O87" s="179"/>
      <c r="P87" s="179"/>
      <c r="Q87" s="179"/>
      <c r="R87" s="179"/>
      <c r="S87" s="179"/>
    </row>
    <row r="88" spans="1:19" ht="18.75" hidden="1">
      <c r="A88" s="64"/>
      <c r="B88" s="92"/>
      <c r="C88" s="92"/>
      <c r="D88" s="92"/>
      <c r="E88" s="92"/>
      <c r="F88" s="92"/>
      <c r="G88" s="92"/>
      <c r="H88" s="132"/>
      <c r="I88" s="64"/>
      <c r="J88" s="64"/>
      <c r="K88" s="92"/>
      <c r="L88" s="92"/>
      <c r="M88" s="92"/>
      <c r="N88" s="178"/>
      <c r="O88" s="179"/>
      <c r="P88" s="179"/>
      <c r="Q88" s="179"/>
      <c r="R88" s="179"/>
      <c r="S88" s="179"/>
    </row>
    <row r="89" spans="1:19" ht="18.75" hidden="1">
      <c r="A89" s="64"/>
      <c r="B89" s="92"/>
      <c r="C89" s="92"/>
      <c r="D89" s="92"/>
      <c r="E89" s="92"/>
      <c r="F89" s="92"/>
      <c r="G89" s="92"/>
      <c r="H89" s="132"/>
      <c r="I89" s="64"/>
      <c r="J89" s="64"/>
      <c r="K89" s="92"/>
      <c r="L89" s="92"/>
      <c r="M89" s="92"/>
      <c r="N89" s="178"/>
      <c r="O89" s="179"/>
      <c r="P89" s="179"/>
      <c r="Q89" s="179"/>
      <c r="R89" s="179"/>
      <c r="S89" s="179"/>
    </row>
    <row r="90" spans="1:19" ht="15" customHeight="1" hidden="1">
      <c r="A90" s="92"/>
      <c r="B90" s="92"/>
      <c r="C90" s="92"/>
      <c r="D90" s="92"/>
      <c r="E90" s="92"/>
      <c r="F90" s="92"/>
      <c r="G90" s="92"/>
      <c r="H90" s="132"/>
      <c r="I90" s="92"/>
      <c r="J90" s="92"/>
      <c r="K90" s="92"/>
      <c r="L90" s="92"/>
      <c r="M90" s="92"/>
      <c r="N90" s="178"/>
      <c r="O90" s="180"/>
      <c r="P90" s="180"/>
      <c r="Q90" s="180"/>
      <c r="R90" s="180"/>
      <c r="S90" s="180"/>
    </row>
    <row r="91" spans="1:13" ht="18.75" hidden="1">
      <c r="A91" s="92"/>
      <c r="B91" s="92"/>
      <c r="C91" s="126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1:13" ht="18.75" hidden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1:13" ht="18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1:13" ht="18.75">
      <c r="A94" s="458" t="s">
        <v>554</v>
      </c>
      <c r="B94" s="92"/>
      <c r="C94" s="92"/>
      <c r="D94" s="92"/>
      <c r="E94" s="92"/>
      <c r="F94" s="92"/>
      <c r="G94" s="92"/>
      <c r="H94" s="92"/>
      <c r="I94" s="458" t="s">
        <v>73</v>
      </c>
      <c r="J94" s="458"/>
      <c r="K94" s="92"/>
      <c r="L94" s="92"/>
      <c r="M94" s="92"/>
    </row>
    <row r="95" spans="1:10" s="92" customFormat="1" ht="18.75">
      <c r="A95" s="458" t="s">
        <v>469</v>
      </c>
      <c r="I95" s="458" t="s">
        <v>74</v>
      </c>
      <c r="J95" s="458"/>
    </row>
  </sheetData>
  <sheetProtection password="ECC7" sheet="1" formatCells="0" formatColumns="0" formatRows="0" insertColumns="0" insertRows="0" insertHyperlinks="0" deleteColumns="0" deleteRows="0" sort="0" autoFilter="0" pivotTables="0"/>
  <mergeCells count="49">
    <mergeCell ref="C14:D15"/>
    <mergeCell ref="A35:M36"/>
    <mergeCell ref="W44:AA44"/>
    <mergeCell ref="B46:D46"/>
    <mergeCell ref="B47:D47"/>
    <mergeCell ref="B48:D48"/>
    <mergeCell ref="B49:D49"/>
    <mergeCell ref="B50:D50"/>
    <mergeCell ref="B53:E53"/>
    <mergeCell ref="B54:C54"/>
    <mergeCell ref="D54:E54"/>
    <mergeCell ref="B59:F59"/>
    <mergeCell ref="B60:F60"/>
    <mergeCell ref="B61:F61"/>
    <mergeCell ref="B62:F62"/>
    <mergeCell ref="A63:A64"/>
    <mergeCell ref="B63:F64"/>
    <mergeCell ref="G63:G64"/>
    <mergeCell ref="H63:H64"/>
    <mergeCell ref="A65:A66"/>
    <mergeCell ref="B65:F66"/>
    <mergeCell ref="G65:G66"/>
    <mergeCell ref="H65:H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G77:H77"/>
    <mergeCell ref="I77:J77"/>
    <mergeCell ref="G78:H78"/>
    <mergeCell ref="I78:J78"/>
    <mergeCell ref="B79:F79"/>
    <mergeCell ref="G79:H79"/>
    <mergeCell ref="I79:J79"/>
    <mergeCell ref="B80:F80"/>
    <mergeCell ref="G80:H80"/>
    <mergeCell ref="I80:J80"/>
    <mergeCell ref="N82:S82"/>
    <mergeCell ref="G83:H83"/>
    <mergeCell ref="I83:J83"/>
    <mergeCell ref="B84:F84"/>
    <mergeCell ref="G84:H84"/>
    <mergeCell ref="I84:J84"/>
  </mergeCells>
  <conditionalFormatting sqref="O50">
    <cfRule type="iconSet" priority="2" dxfId="23">
      <iconSet iconSet="3TrafficLights1">
        <cfvo type="percent" val="0"/>
        <cfvo type="percent" val="33"/>
        <cfvo type="percent" val="67"/>
      </iconSet>
    </cfRule>
  </conditionalFormatting>
  <conditionalFormatting sqref="U47">
    <cfRule type="cellIs" priority="1" dxfId="0" operator="greaterThan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FF00"/>
  </sheetPr>
  <dimension ref="A1:AB83"/>
  <sheetViews>
    <sheetView view="pageBreakPreview" zoomScale="80" zoomScaleSheetLayoutView="80" zoomScalePageLayoutView="0" workbookViewId="0" topLeftCell="A44">
      <selection activeCell="H67" sqref="H67:H71"/>
    </sheetView>
  </sheetViews>
  <sheetFormatPr defaultColWidth="9.140625" defaultRowHeight="15" outlineLevelCol="1"/>
  <cols>
    <col min="1" max="1" width="7.57421875" style="61" customWidth="1"/>
    <col min="2" max="2" width="12.140625" style="58" customWidth="1"/>
    <col min="3" max="3" width="11.00390625" style="58" customWidth="1"/>
    <col min="4" max="4" width="10.57421875" style="58" customWidth="1"/>
    <col min="5" max="5" width="9.7109375" style="58" customWidth="1"/>
    <col min="6" max="6" width="12.140625" style="58" customWidth="1"/>
    <col min="7" max="8" width="11.57421875" style="58" customWidth="1"/>
    <col min="9" max="9" width="12.57421875" style="58" customWidth="1"/>
    <col min="10" max="10" width="13.00390625" style="58" customWidth="1"/>
    <col min="11" max="11" width="13.140625" style="58" customWidth="1"/>
    <col min="12" max="12" width="13.421875" style="58" customWidth="1"/>
    <col min="13" max="13" width="15.28125" style="58" hidden="1" customWidth="1" outlineLevel="1"/>
    <col min="14" max="14" width="18.421875" style="58" hidden="1" customWidth="1" outlineLevel="1"/>
    <col min="15" max="15" width="13.421875" style="58" hidden="1" customWidth="1" outlineLevel="1"/>
    <col min="16" max="16" width="13.57421875" style="58" hidden="1" customWidth="1" outlineLevel="1"/>
    <col min="17" max="17" width="9.8515625" style="58" hidden="1" customWidth="1" outlineLevel="1"/>
    <col min="18" max="18" width="10.28125" style="58" hidden="1" customWidth="1" outlineLevel="1"/>
    <col min="19" max="19" width="12.8515625" style="58" hidden="1" customWidth="1" outlineLevel="1"/>
    <col min="20" max="20" width="7.140625" style="58" hidden="1" customWidth="1" outlineLevel="1"/>
    <col min="21" max="21" width="11.28125" style="58" hidden="1" customWidth="1" outlineLevel="1"/>
    <col min="22" max="22" width="11.421875" style="58" hidden="1" customWidth="1" outlineLevel="1"/>
    <col min="23" max="24" width="11.140625" style="58" hidden="1" customWidth="1" outlineLevel="1"/>
    <col min="25" max="25" width="13.00390625" style="58" hidden="1" customWidth="1" outlineLevel="1"/>
    <col min="26" max="26" width="13.00390625" style="58" bestFit="1" customWidth="1" collapsed="1"/>
    <col min="27" max="28" width="13.00390625" style="58" bestFit="1" customWidth="1"/>
    <col min="29" max="32" width="9.140625" style="58" customWidth="1"/>
    <col min="33" max="33" width="9.8515625" style="58" bestFit="1" customWidth="1"/>
    <col min="34" max="16384" width="9.140625" style="58" customWidth="1"/>
  </cols>
  <sheetData>
    <row r="1" spans="1:14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4"/>
      <c r="J2" s="92"/>
      <c r="K2" s="92"/>
      <c r="L2" s="92"/>
      <c r="M2" s="92"/>
      <c r="N2" s="92"/>
    </row>
    <row r="3" spans="1:14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/>
      <c r="I6" s="96" t="s">
        <v>5</v>
      </c>
      <c r="J6" s="96" t="s">
        <v>6</v>
      </c>
      <c r="K6" s="96"/>
      <c r="L6" s="96"/>
      <c r="M6" s="97"/>
      <c r="N6" s="97"/>
    </row>
    <row r="7" spans="1:14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/>
      <c r="I7" s="96" t="s">
        <v>9</v>
      </c>
      <c r="J7" s="96" t="s">
        <v>10</v>
      </c>
      <c r="K7" s="96"/>
      <c r="L7" s="96"/>
      <c r="M7" s="97"/>
      <c r="N7" s="97"/>
    </row>
    <row r="8" spans="1:14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5"/>
      <c r="I8" s="98">
        <v>0</v>
      </c>
      <c r="J8" s="99">
        <v>48.28</v>
      </c>
      <c r="K8" s="99"/>
      <c r="L8" s="95"/>
      <c r="M8" s="100"/>
      <c r="N8" s="100"/>
    </row>
    <row r="9" spans="1:14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5"/>
      <c r="I9" s="98">
        <v>2795.32</v>
      </c>
      <c r="J9" s="99">
        <v>5702.29</v>
      </c>
      <c r="K9" s="99"/>
      <c r="L9" s="95"/>
      <c r="M9" s="100"/>
      <c r="N9" s="100"/>
    </row>
    <row r="10" spans="1:14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5"/>
      <c r="I10" s="98">
        <f>SUM(I8:I9)</f>
        <v>2795.32</v>
      </c>
      <c r="J10" s="95"/>
      <c r="K10" s="95"/>
      <c r="L10" s="95"/>
      <c r="M10" s="100"/>
      <c r="N10" s="100"/>
    </row>
    <row r="11" spans="1:14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20" ht="18.75" hidden="1">
      <c r="A14" s="92"/>
      <c r="B14" s="101" t="s">
        <v>386</v>
      </c>
      <c r="C14" s="666" t="s">
        <v>15</v>
      </c>
      <c r="D14" s="667"/>
      <c r="E14" s="472"/>
      <c r="F14" s="96"/>
      <c r="G14" s="96"/>
      <c r="H14" s="96"/>
      <c r="I14" s="96"/>
      <c r="J14" s="96" t="s">
        <v>21</v>
      </c>
      <c r="K14" s="97"/>
      <c r="L14" s="100"/>
      <c r="M14" s="100"/>
      <c r="N14" s="100"/>
      <c r="O14" s="60"/>
      <c r="P14" s="60"/>
      <c r="Q14" s="60"/>
      <c r="R14" s="60"/>
      <c r="S14" s="60"/>
      <c r="T14" s="60"/>
    </row>
    <row r="15" spans="1:20" ht="14.25" customHeight="1" hidden="1">
      <c r="A15" s="92"/>
      <c r="B15" s="103"/>
      <c r="C15" s="668"/>
      <c r="D15" s="669"/>
      <c r="E15" s="473"/>
      <c r="F15" s="96"/>
      <c r="G15" s="96"/>
      <c r="H15" s="96"/>
      <c r="I15" s="96" t="s">
        <v>311</v>
      </c>
      <c r="J15" s="96"/>
      <c r="K15" s="97"/>
      <c r="L15" s="100"/>
      <c r="M15" s="100"/>
      <c r="N15" s="100"/>
      <c r="O15" s="60"/>
      <c r="P15" s="60"/>
      <c r="Q15" s="60"/>
      <c r="R15" s="60"/>
      <c r="S15" s="60"/>
      <c r="T15" s="60"/>
    </row>
    <row r="16" spans="1:20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95"/>
      <c r="K16" s="100"/>
      <c r="L16" s="100"/>
      <c r="M16" s="100"/>
      <c r="N16" s="100"/>
      <c r="O16" s="60"/>
      <c r="P16" s="60"/>
      <c r="Q16" s="60"/>
      <c r="R16" s="60"/>
      <c r="S16" s="60"/>
      <c r="T16" s="60"/>
    </row>
    <row r="17" spans="1:20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95"/>
      <c r="K17" s="100"/>
      <c r="L17" s="100"/>
      <c r="M17" s="100"/>
      <c r="N17" s="100"/>
      <c r="O17" s="60"/>
      <c r="P17" s="60"/>
      <c r="Q17" s="60"/>
      <c r="R17" s="60"/>
      <c r="S17" s="60"/>
      <c r="T17" s="60"/>
    </row>
    <row r="18" spans="1:20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95"/>
      <c r="K18" s="100"/>
      <c r="L18" s="100"/>
      <c r="M18" s="100"/>
      <c r="N18" s="100"/>
      <c r="O18" s="60"/>
      <c r="P18" s="60"/>
      <c r="Q18" s="60"/>
      <c r="R18" s="60"/>
      <c r="S18" s="60"/>
      <c r="T18" s="60"/>
    </row>
    <row r="19" spans="1:20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95"/>
      <c r="K19" s="100"/>
      <c r="L19" s="100"/>
      <c r="M19" s="100"/>
      <c r="N19" s="100"/>
      <c r="O19" s="60"/>
      <c r="P19" s="60"/>
      <c r="Q19" s="60"/>
      <c r="R19" s="60"/>
      <c r="S19" s="60"/>
      <c r="T19" s="60"/>
    </row>
    <row r="20" spans="1:20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95"/>
      <c r="K20" s="100"/>
      <c r="L20" s="100"/>
      <c r="M20" s="100"/>
      <c r="N20" s="100"/>
      <c r="O20" s="60"/>
      <c r="P20" s="60"/>
      <c r="Q20" s="60"/>
      <c r="R20" s="60"/>
      <c r="S20" s="60"/>
      <c r="T20" s="60"/>
    </row>
    <row r="21" spans="1:20" ht="19.5" hidden="1" thickBot="1">
      <c r="A21" s="92"/>
      <c r="B21" s="95"/>
      <c r="C21" s="95"/>
      <c r="D21" s="95"/>
      <c r="E21" s="95"/>
      <c r="F21" s="95"/>
      <c r="G21" s="106" t="s">
        <v>387</v>
      </c>
      <c r="H21" s="106"/>
      <c r="I21" s="107" t="s">
        <v>310</v>
      </c>
      <c r="J21" s="95"/>
      <c r="K21" s="100"/>
      <c r="L21" s="100"/>
      <c r="M21" s="100"/>
      <c r="N21" s="100"/>
      <c r="O21" s="60"/>
      <c r="P21" s="60"/>
      <c r="Q21" s="60"/>
      <c r="R21" s="60"/>
      <c r="S21" s="60"/>
      <c r="T21" s="60"/>
    </row>
    <row r="22" spans="1:20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/>
      <c r="I22" s="95">
        <v>7.55</v>
      </c>
      <c r="J22" s="99">
        <f>G22*I22</f>
        <v>2625.89</v>
      </c>
      <c r="K22" s="418"/>
      <c r="L22" s="100"/>
      <c r="M22" s="100"/>
      <c r="N22" s="100"/>
      <c r="O22" s="60"/>
      <c r="P22" s="60"/>
      <c r="Q22" s="60"/>
      <c r="R22" s="60"/>
      <c r="S22" s="60"/>
      <c r="T22" s="60"/>
    </row>
    <row r="23" spans="1:20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95"/>
      <c r="K23" s="100"/>
      <c r="L23" s="100"/>
      <c r="M23" s="100"/>
      <c r="N23" s="100"/>
      <c r="O23" s="60"/>
      <c r="P23" s="60"/>
      <c r="Q23" s="60"/>
      <c r="R23" s="60"/>
      <c r="S23" s="60"/>
      <c r="T23" s="60"/>
    </row>
    <row r="24" spans="1:20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95"/>
      <c r="K24" s="100"/>
      <c r="L24" s="100"/>
      <c r="M24" s="100"/>
      <c r="N24" s="100"/>
      <c r="O24" s="60"/>
      <c r="P24" s="60"/>
      <c r="Q24" s="60"/>
      <c r="R24" s="60"/>
      <c r="S24" s="60"/>
      <c r="T24" s="60"/>
    </row>
    <row r="25" spans="1:20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95"/>
      <c r="K25" s="100"/>
      <c r="L25" s="100"/>
      <c r="M25" s="100"/>
      <c r="N25" s="100"/>
      <c r="O25" s="60"/>
      <c r="P25" s="60"/>
      <c r="Q25" s="60"/>
      <c r="R25" s="60"/>
      <c r="S25" s="60"/>
      <c r="T25" s="60"/>
    </row>
    <row r="26" spans="1:20" ht="18.75" hidden="1">
      <c r="A26" s="92"/>
      <c r="B26" s="95"/>
      <c r="C26" s="95"/>
      <c r="D26" s="95"/>
      <c r="E26" s="95"/>
      <c r="F26" s="95"/>
      <c r="G26" s="95"/>
      <c r="H26" s="95"/>
      <c r="I26" s="95"/>
      <c r="J26" s="95"/>
      <c r="K26" s="100"/>
      <c r="L26" s="100"/>
      <c r="M26" s="100"/>
      <c r="N26" s="100"/>
      <c r="O26" s="60"/>
      <c r="P26" s="60"/>
      <c r="Q26" s="60"/>
      <c r="R26" s="60"/>
      <c r="S26" s="60"/>
      <c r="T26" s="60"/>
    </row>
    <row r="27" spans="1:20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95"/>
      <c r="K27" s="100"/>
      <c r="L27" s="100"/>
      <c r="M27" s="100"/>
      <c r="N27" s="100"/>
      <c r="O27" s="60"/>
      <c r="P27" s="60"/>
      <c r="Q27" s="60"/>
      <c r="R27" s="60"/>
      <c r="S27" s="60"/>
      <c r="T27" s="60"/>
    </row>
    <row r="28" spans="1:20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95"/>
      <c r="K28" s="100"/>
      <c r="L28" s="100"/>
      <c r="M28" s="100"/>
      <c r="N28" s="100"/>
      <c r="O28" s="60"/>
      <c r="P28" s="60"/>
      <c r="Q28" s="60"/>
      <c r="R28" s="60"/>
      <c r="S28" s="60"/>
      <c r="T28" s="60"/>
    </row>
    <row r="29" spans="1:20" ht="18.75" hidden="1">
      <c r="A29" s="92"/>
      <c r="B29" s="95"/>
      <c r="C29" s="95"/>
      <c r="D29" s="95"/>
      <c r="E29" s="95"/>
      <c r="F29" s="95"/>
      <c r="G29" s="95"/>
      <c r="H29" s="95"/>
      <c r="I29" s="95"/>
      <c r="J29" s="95"/>
      <c r="K29" s="100"/>
      <c r="L29" s="100"/>
      <c r="M29" s="100"/>
      <c r="N29" s="100"/>
      <c r="O29" s="60"/>
      <c r="P29" s="60"/>
      <c r="Q29" s="60"/>
      <c r="R29" s="60"/>
      <c r="S29" s="60"/>
      <c r="T29" s="60"/>
    </row>
    <row r="30" spans="1:20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95"/>
      <c r="K30" s="100"/>
      <c r="L30" s="100"/>
      <c r="M30" s="100"/>
      <c r="N30" s="100"/>
      <c r="O30" s="60"/>
      <c r="P30" s="60"/>
      <c r="Q30" s="60"/>
      <c r="R30" s="60"/>
      <c r="S30" s="60"/>
      <c r="T30" s="60"/>
    </row>
    <row r="31" spans="1:20" ht="18.75" hidden="1">
      <c r="A31" s="92"/>
      <c r="B31" s="95"/>
      <c r="C31" s="95"/>
      <c r="D31" s="95"/>
      <c r="E31" s="95"/>
      <c r="F31" s="95"/>
      <c r="G31" s="95"/>
      <c r="H31" s="95"/>
      <c r="I31" s="95"/>
      <c r="J31" s="95"/>
      <c r="K31" s="100"/>
      <c r="L31" s="100"/>
      <c r="M31" s="100"/>
      <c r="N31" s="100"/>
      <c r="O31" s="60"/>
      <c r="P31" s="60"/>
      <c r="Q31" s="60"/>
      <c r="R31" s="60"/>
      <c r="S31" s="60"/>
      <c r="T31" s="60"/>
    </row>
    <row r="32" spans="1:20" ht="18.75" hidden="1">
      <c r="A32" s="92"/>
      <c r="B32" s="95"/>
      <c r="C32" s="95"/>
      <c r="D32" s="95"/>
      <c r="E32" s="95"/>
      <c r="F32" s="95"/>
      <c r="G32" s="95"/>
      <c r="H32" s="95"/>
      <c r="I32" s="95"/>
      <c r="J32" s="95"/>
      <c r="K32" s="100"/>
      <c r="L32" s="100"/>
      <c r="M32" s="100"/>
      <c r="N32" s="100"/>
      <c r="O32" s="60"/>
      <c r="P32" s="60"/>
      <c r="Q32" s="60"/>
      <c r="R32" s="60"/>
      <c r="S32" s="60"/>
      <c r="T32" s="60"/>
    </row>
    <row r="33" spans="1:20" ht="18.75" hidden="1">
      <c r="A33" s="92"/>
      <c r="B33" s="95"/>
      <c r="C33" s="95"/>
      <c r="D33" s="95"/>
      <c r="E33" s="95"/>
      <c r="F33" s="95"/>
      <c r="G33" s="96"/>
      <c r="H33" s="96"/>
      <c r="I33" s="96"/>
      <c r="J33" s="109"/>
      <c r="K33" s="419"/>
      <c r="L33" s="100"/>
      <c r="M33" s="100"/>
      <c r="N33" s="100"/>
      <c r="O33" s="60"/>
      <c r="P33" s="60"/>
      <c r="Q33" s="60"/>
      <c r="R33" s="60"/>
      <c r="S33" s="60"/>
      <c r="T33" s="60"/>
    </row>
    <row r="34" spans="1:20" ht="18.75" hidden="1">
      <c r="A34" s="92"/>
      <c r="B34" s="95"/>
      <c r="C34" s="95"/>
      <c r="D34" s="95"/>
      <c r="E34" s="95"/>
      <c r="F34" s="95"/>
      <c r="G34" s="95"/>
      <c r="H34" s="95"/>
      <c r="I34" s="95" t="s">
        <v>32</v>
      </c>
      <c r="J34" s="110">
        <f>SUM(J17:J33)</f>
        <v>2625.89</v>
      </c>
      <c r="K34" s="420"/>
      <c r="L34" s="100"/>
      <c r="M34" s="100"/>
      <c r="N34" s="100"/>
      <c r="O34" s="60"/>
      <c r="P34" s="60"/>
      <c r="Q34" s="60"/>
      <c r="R34" s="60"/>
      <c r="S34" s="60"/>
      <c r="T34" s="60"/>
    </row>
    <row r="35" spans="1:14" ht="15">
      <c r="A35" s="763" t="s">
        <v>388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</row>
    <row r="36" spans="1:14" ht="15">
      <c r="A36" s="763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</row>
    <row r="37" spans="1:14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8.75">
      <c r="A38" s="92"/>
      <c r="B38" s="64" t="s">
        <v>389</v>
      </c>
      <c r="C38" s="65"/>
      <c r="D38" s="65"/>
      <c r="E38" s="65"/>
      <c r="F38" s="65"/>
      <c r="G38" s="64"/>
      <c r="H38" s="64"/>
      <c r="I38" s="92"/>
      <c r="J38" s="92"/>
      <c r="K38" s="92"/>
      <c r="L38" s="92"/>
      <c r="M38" s="92"/>
      <c r="N38" s="92"/>
    </row>
    <row r="39" spans="1:14" ht="18.75">
      <c r="A39" s="64"/>
      <c r="B39" s="65" t="s">
        <v>390</v>
      </c>
      <c r="C39" s="250" t="s">
        <v>391</v>
      </c>
      <c r="D39" s="64"/>
      <c r="E39" s="64"/>
      <c r="F39" s="65"/>
      <c r="G39" s="64"/>
      <c r="H39" s="64"/>
      <c r="I39" s="64"/>
      <c r="J39" s="64"/>
      <c r="K39" s="64"/>
      <c r="L39" s="92"/>
      <c r="M39" s="92"/>
      <c r="N39" s="92"/>
    </row>
    <row r="40" spans="1:14" ht="18.75">
      <c r="A40" s="64"/>
      <c r="B40" s="65" t="s">
        <v>392</v>
      </c>
      <c r="C40" s="66">
        <v>5171</v>
      </c>
      <c r="D40" s="64" t="s">
        <v>393</v>
      </c>
      <c r="E40" s="64"/>
      <c r="F40" s="65"/>
      <c r="G40" s="64"/>
      <c r="H40" s="64"/>
      <c r="I40" s="65"/>
      <c r="J40" s="64"/>
      <c r="K40" s="64"/>
      <c r="L40" s="92"/>
      <c r="M40" s="92"/>
      <c r="N40" s="92"/>
    </row>
    <row r="41" spans="1:14" ht="18.75">
      <c r="A41" s="64"/>
      <c r="B41" s="65" t="s">
        <v>394</v>
      </c>
      <c r="C41" s="67" t="s">
        <v>485</v>
      </c>
      <c r="D41" s="64" t="s">
        <v>518</v>
      </c>
      <c r="E41" s="64"/>
      <c r="F41" s="64"/>
      <c r="G41" s="64"/>
      <c r="H41" s="64"/>
      <c r="I41" s="65"/>
      <c r="J41" s="64"/>
      <c r="K41" s="64"/>
      <c r="L41" s="92"/>
      <c r="M41" s="92"/>
      <c r="N41" s="92"/>
    </row>
    <row r="42" spans="1:28" ht="18.75">
      <c r="A42" s="64"/>
      <c r="E42" s="64"/>
      <c r="F42" s="64"/>
      <c r="G42" s="64"/>
      <c r="H42" s="64"/>
      <c r="I42" s="65"/>
      <c r="J42" s="64"/>
      <c r="K42" s="64"/>
      <c r="L42" s="92"/>
      <c r="M42" s="92"/>
      <c r="N42" s="92"/>
      <c r="V42" s="60"/>
      <c r="W42" s="60"/>
      <c r="X42" s="60"/>
      <c r="Y42" s="60"/>
      <c r="Z42" s="60"/>
      <c r="AA42" s="60"/>
      <c r="AB42" s="60"/>
    </row>
    <row r="43" spans="1:28" ht="56.25">
      <c r="A43" s="64"/>
      <c r="B43" s="139"/>
      <c r="C43" s="140"/>
      <c r="D43" s="62"/>
      <c r="E43" s="421" t="s">
        <v>397</v>
      </c>
      <c r="F43" s="422" t="s">
        <v>527</v>
      </c>
      <c r="G43" s="424" t="s">
        <v>2</v>
      </c>
      <c r="H43" s="490" t="s">
        <v>565</v>
      </c>
      <c r="I43" s="423" t="s">
        <v>3</v>
      </c>
      <c r="J43" s="424" t="s">
        <v>528</v>
      </c>
      <c r="K43" s="424" t="s">
        <v>529</v>
      </c>
      <c r="L43" s="425" t="s">
        <v>530</v>
      </c>
      <c r="V43" s="60"/>
      <c r="W43" s="371"/>
      <c r="X43" s="426"/>
      <c r="Y43" s="426"/>
      <c r="Z43" s="426"/>
      <c r="AA43" s="426"/>
      <c r="AB43" s="426"/>
    </row>
    <row r="44" spans="1:28" s="61" customFormat="1" ht="54.75" customHeight="1">
      <c r="A44" s="62"/>
      <c r="B44" s="765" t="s">
        <v>404</v>
      </c>
      <c r="C44" s="766"/>
      <c r="D44" s="767"/>
      <c r="E44" s="111" t="s">
        <v>53</v>
      </c>
      <c r="F44" s="111" t="s">
        <v>53</v>
      </c>
      <c r="G44" s="111" t="s">
        <v>53</v>
      </c>
      <c r="H44" s="111" t="s">
        <v>53</v>
      </c>
      <c r="I44" s="111" t="s">
        <v>53</v>
      </c>
      <c r="J44" s="111" t="s">
        <v>53</v>
      </c>
      <c r="K44" s="111" t="s">
        <v>53</v>
      </c>
      <c r="L44" s="111" t="s">
        <v>53</v>
      </c>
      <c r="O44" s="427" t="s">
        <v>531</v>
      </c>
      <c r="P44" s="427" t="s">
        <v>532</v>
      </c>
      <c r="Q44" s="427" t="s">
        <v>544</v>
      </c>
      <c r="R44" s="427" t="s">
        <v>401</v>
      </c>
      <c r="S44" s="427" t="s">
        <v>545</v>
      </c>
      <c r="T44" s="427" t="s">
        <v>546</v>
      </c>
      <c r="U44" s="427" t="s">
        <v>533</v>
      </c>
      <c r="V44" s="427" t="s">
        <v>424</v>
      </c>
      <c r="W44" s="428" t="s">
        <v>534</v>
      </c>
      <c r="X44" s="374"/>
      <c r="Y44" s="374"/>
      <c r="Z44" s="374"/>
      <c r="AA44" s="374"/>
      <c r="AB44" s="374"/>
    </row>
    <row r="45" spans="1:28" ht="33" customHeight="1">
      <c r="A45" s="64"/>
      <c r="B45" s="768" t="s">
        <v>535</v>
      </c>
      <c r="C45" s="769"/>
      <c r="D45" s="770"/>
      <c r="E45" s="114">
        <f aca="true" t="shared" si="0" ref="E45:L45">E46+E47+E48</f>
        <v>16.1</v>
      </c>
      <c r="F45" s="114">
        <f t="shared" si="0"/>
        <v>188583.88199999998</v>
      </c>
      <c r="G45" s="114">
        <f t="shared" si="0"/>
        <v>82996.6</v>
      </c>
      <c r="H45" s="114">
        <f t="shared" si="0"/>
        <v>-317.4</v>
      </c>
      <c r="I45" s="114">
        <f t="shared" si="0"/>
        <v>66259.54999999999</v>
      </c>
      <c r="J45" s="114">
        <f t="shared" si="0"/>
        <v>70152.71</v>
      </c>
      <c r="K45" s="114">
        <f t="shared" si="0"/>
        <v>-4210.56000000001</v>
      </c>
      <c r="L45" s="114">
        <f t="shared" si="0"/>
        <v>205003.532</v>
      </c>
      <c r="O45" s="470">
        <v>188584.01000000004</v>
      </c>
      <c r="P45" s="470">
        <v>205003.66</v>
      </c>
      <c r="Q45" s="332">
        <v>59958.06999999999</v>
      </c>
      <c r="R45" s="332">
        <v>188.07</v>
      </c>
      <c r="S45" s="332">
        <v>0</v>
      </c>
      <c r="T45" s="332">
        <v>16.03</v>
      </c>
      <c r="U45" s="226">
        <v>7500</v>
      </c>
      <c r="V45" s="471">
        <v>6113.41</v>
      </c>
      <c r="W45" s="226">
        <v>8371.5</v>
      </c>
      <c r="X45" s="432"/>
      <c r="Y45" s="432"/>
      <c r="Z45" s="432"/>
      <c r="AA45" s="374"/>
      <c r="AB45" s="433"/>
    </row>
    <row r="46" spans="1:28" ht="18" customHeight="1">
      <c r="A46" s="64"/>
      <c r="B46" s="672" t="s">
        <v>12</v>
      </c>
      <c r="C46" s="673"/>
      <c r="D46" s="674"/>
      <c r="E46" s="117">
        <f>G58</f>
        <v>10.030000000000001</v>
      </c>
      <c r="F46" s="477">
        <f>'07 15 г'!K48</f>
        <v>0</v>
      </c>
      <c r="G46" s="477">
        <f>E46*C40</f>
        <v>51865.130000000005</v>
      </c>
      <c r="H46" s="484">
        <v>0</v>
      </c>
      <c r="I46" s="477">
        <f>G46</f>
        <v>51865.130000000005</v>
      </c>
      <c r="J46" s="477">
        <f>H58</f>
        <v>51865.130000000005</v>
      </c>
      <c r="K46" s="477">
        <f>H46+I46-J46</f>
        <v>0</v>
      </c>
      <c r="L46" s="286">
        <v>0</v>
      </c>
      <c r="V46" s="60"/>
      <c r="W46" s="373"/>
      <c r="X46" s="432"/>
      <c r="Y46" s="432"/>
      <c r="Z46" s="432"/>
      <c r="AA46" s="374"/>
      <c r="AB46" s="433"/>
    </row>
    <row r="47" spans="1:28" ht="18" customHeight="1" thickBot="1">
      <c r="A47" s="64"/>
      <c r="B47" s="672" t="s">
        <v>65</v>
      </c>
      <c r="C47" s="673"/>
      <c r="D47" s="674"/>
      <c r="E47" s="117">
        <v>4.57</v>
      </c>
      <c r="F47" s="477">
        <f>'07 15 г'!K49</f>
        <v>181598.97199999998</v>
      </c>
      <c r="G47" s="477">
        <f>E47*C40</f>
        <v>23631.47</v>
      </c>
      <c r="H47" s="484">
        <v>-317.4</v>
      </c>
      <c r="I47" s="477">
        <f>Q45+R45-I46</f>
        <v>8281.009999999987</v>
      </c>
      <c r="J47" s="477">
        <f>H64-H65</f>
        <v>12174.169999999998</v>
      </c>
      <c r="K47" s="484">
        <f>H47+I47-J47</f>
        <v>-4210.56000000001</v>
      </c>
      <c r="L47" s="286">
        <f>F45-F48+(G45-G48)+H45-(I45-I48)</f>
        <v>196632.032</v>
      </c>
      <c r="P47" s="434"/>
      <c r="V47" s="60"/>
      <c r="W47" s="373"/>
      <c r="X47" s="435"/>
      <c r="Y47" s="435"/>
      <c r="Z47" s="435"/>
      <c r="AA47" s="374"/>
      <c r="AB47" s="436"/>
    </row>
    <row r="48" spans="1:28" ht="18" customHeight="1" thickBot="1">
      <c r="A48" s="64"/>
      <c r="B48" s="672" t="s">
        <v>561</v>
      </c>
      <c r="C48" s="673"/>
      <c r="D48" s="674"/>
      <c r="E48" s="117">
        <v>1.5</v>
      </c>
      <c r="F48" s="477">
        <f>'07 15 г'!K50</f>
        <v>6984.910000000001</v>
      </c>
      <c r="G48" s="477">
        <f>E48*C40-(171*E48)</f>
        <v>7500</v>
      </c>
      <c r="H48" s="484">
        <v>0</v>
      </c>
      <c r="I48" s="477">
        <f>V45</f>
        <v>6113.41</v>
      </c>
      <c r="J48" s="477">
        <f>H65</f>
        <v>6113.41</v>
      </c>
      <c r="K48" s="484">
        <f>H48+I48-J48</f>
        <v>0</v>
      </c>
      <c r="L48" s="286">
        <f>W45</f>
        <v>8371.5</v>
      </c>
      <c r="M48" s="186"/>
      <c r="P48" s="438"/>
      <c r="V48" s="60"/>
      <c r="W48" s="373"/>
      <c r="X48" s="432"/>
      <c r="Y48" s="432"/>
      <c r="Z48" s="432"/>
      <c r="AA48" s="374"/>
      <c r="AB48" s="433"/>
    </row>
    <row r="49" spans="1:28" ht="21" customHeight="1">
      <c r="A49" s="64"/>
      <c r="B49" s="791" t="s">
        <v>564</v>
      </c>
      <c r="C49" s="791"/>
      <c r="D49" s="791"/>
      <c r="E49" s="791"/>
      <c r="F49" s="791"/>
      <c r="G49" s="791"/>
      <c r="H49" s="791"/>
      <c r="I49" s="791"/>
      <c r="J49" s="791"/>
      <c r="K49" s="92"/>
      <c r="L49" s="92"/>
      <c r="M49" s="92"/>
      <c r="N49" s="92"/>
      <c r="O49" s="186"/>
      <c r="V49" s="60"/>
      <c r="W49" s="373"/>
      <c r="X49" s="432"/>
      <c r="Y49" s="432"/>
      <c r="Z49" s="432"/>
      <c r="AA49" s="374"/>
      <c r="AB49" s="433"/>
    </row>
    <row r="50" spans="1:28" ht="18.75" customHeight="1">
      <c r="A50" s="64"/>
      <c r="F50" s="439" t="s">
        <v>438</v>
      </c>
      <c r="G50" s="439" t="s">
        <v>2</v>
      </c>
      <c r="H50" s="485" t="s">
        <v>3</v>
      </c>
      <c r="I50" s="485" t="s">
        <v>439</v>
      </c>
      <c r="J50" s="485" t="s">
        <v>562</v>
      </c>
      <c r="K50" s="443"/>
      <c r="L50" s="440"/>
      <c r="M50" s="440">
        <f>H45+I45-J45</f>
        <v>-4210.560000000012</v>
      </c>
      <c r="N50" s="440"/>
      <c r="O50" s="441"/>
      <c r="P50" s="60"/>
      <c r="V50" s="60"/>
      <c r="W50" s="379"/>
      <c r="X50" s="380"/>
      <c r="Y50" s="380"/>
      <c r="Z50" s="380"/>
      <c r="AA50" s="380"/>
      <c r="AB50" s="380"/>
    </row>
    <row r="51" spans="1:28" ht="18" customHeight="1">
      <c r="A51" s="92"/>
      <c r="B51" s="771" t="s">
        <v>536</v>
      </c>
      <c r="C51" s="771"/>
      <c r="D51" s="771"/>
      <c r="E51" s="771"/>
      <c r="F51" s="475">
        <f>'07 15 г'!I53</f>
        <v>9291.630000000005</v>
      </c>
      <c r="G51" s="76">
        <f>S45</f>
        <v>0</v>
      </c>
      <c r="H51" s="76">
        <f>T45</f>
        <v>16.03</v>
      </c>
      <c r="I51" s="76">
        <f>F51+G51-H51</f>
        <v>9275.600000000004</v>
      </c>
      <c r="J51" s="76">
        <f>D52+H51</f>
        <v>16.03</v>
      </c>
      <c r="K51" s="444"/>
      <c r="N51" s="120"/>
      <c r="V51" s="60"/>
      <c r="W51" s="60"/>
      <c r="X51" s="60"/>
      <c r="Y51" s="60"/>
      <c r="Z51" s="60"/>
      <c r="AA51" s="60"/>
      <c r="AB51" s="60"/>
    </row>
    <row r="52" spans="1:28" ht="18" customHeight="1">
      <c r="A52" s="92"/>
      <c r="B52" s="789"/>
      <c r="C52" s="789"/>
      <c r="D52" s="790"/>
      <c r="E52" s="790"/>
      <c r="F52" s="230" t="s">
        <v>563</v>
      </c>
      <c r="G52" s="65"/>
      <c r="H52" s="65"/>
      <c r="J52" s="64"/>
      <c r="K52" s="64"/>
      <c r="M52" s="443"/>
      <c r="N52" s="120"/>
      <c r="V52" s="60"/>
      <c r="W52" s="60"/>
      <c r="X52" s="60"/>
      <c r="Y52" s="60"/>
      <c r="Z52" s="60"/>
      <c r="AA52" s="60"/>
      <c r="AB52" s="60"/>
    </row>
    <row r="53" spans="1:28" ht="18" customHeight="1">
      <c r="A53" s="92"/>
      <c r="M53" s="444"/>
      <c r="N53" s="92"/>
      <c r="O53" s="445"/>
      <c r="V53" s="60"/>
      <c r="W53" s="60"/>
      <c r="X53" s="60"/>
      <c r="Y53" s="60"/>
      <c r="Z53" s="60"/>
      <c r="AA53" s="60"/>
      <c r="AB53" s="60"/>
    </row>
    <row r="54" spans="1:20" ht="10.5" customHeight="1">
      <c r="A54" s="92"/>
      <c r="L54" s="92"/>
      <c r="M54" s="92"/>
      <c r="N54" s="92"/>
      <c r="S54" s="446"/>
      <c r="T54" s="447"/>
    </row>
    <row r="55" spans="1:20" ht="18.75">
      <c r="A55" s="64"/>
      <c r="B55" s="73"/>
      <c r="C55" s="74"/>
      <c r="D55" s="75"/>
      <c r="E55" s="75"/>
      <c r="F55" s="75"/>
      <c r="G55" s="76" t="s">
        <v>397</v>
      </c>
      <c r="H55" s="76" t="s">
        <v>407</v>
      </c>
      <c r="I55" s="444"/>
      <c r="J55" s="64"/>
      <c r="K55" s="64"/>
      <c r="L55" s="92"/>
      <c r="M55" s="92"/>
      <c r="N55" s="92"/>
      <c r="S55" s="448"/>
      <c r="T55" s="448"/>
    </row>
    <row r="56" spans="1:20" s="61" customFormat="1" ht="11.25" customHeight="1">
      <c r="A56" s="77"/>
      <c r="B56" s="135"/>
      <c r="C56" s="136"/>
      <c r="D56" s="137"/>
      <c r="E56" s="137"/>
      <c r="F56" s="137"/>
      <c r="G56" s="138" t="s">
        <v>53</v>
      </c>
      <c r="H56" s="495" t="s">
        <v>53</v>
      </c>
      <c r="I56" s="448"/>
      <c r="J56" s="62"/>
      <c r="K56" s="62"/>
      <c r="S56" s="449"/>
      <c r="T56" s="449"/>
    </row>
    <row r="57" spans="1:20" ht="48" customHeight="1">
      <c r="A57" s="78" t="s">
        <v>408</v>
      </c>
      <c r="B57" s="676" t="s">
        <v>436</v>
      </c>
      <c r="C57" s="677"/>
      <c r="D57" s="677"/>
      <c r="E57" s="677"/>
      <c r="F57" s="677"/>
      <c r="G57" s="95"/>
      <c r="H57" s="496">
        <f>H58+H64</f>
        <v>70152.71</v>
      </c>
      <c r="I57" s="492"/>
      <c r="J57" s="64"/>
      <c r="K57" s="64"/>
      <c r="L57" s="92"/>
      <c r="M57" s="92"/>
      <c r="N57" s="64"/>
      <c r="P57" s="186"/>
      <c r="S57" s="100"/>
      <c r="T57" s="100"/>
    </row>
    <row r="58" spans="1:24" ht="18.75">
      <c r="A58" s="80" t="s">
        <v>410</v>
      </c>
      <c r="B58" s="678" t="s">
        <v>411</v>
      </c>
      <c r="C58" s="679"/>
      <c r="D58" s="679"/>
      <c r="E58" s="679"/>
      <c r="F58" s="680"/>
      <c r="G58" s="476">
        <f>G60+G61+G62+G63+G59</f>
        <v>10.030000000000001</v>
      </c>
      <c r="H58" s="482">
        <f>SUM(H59:H63)</f>
        <v>51865.130000000005</v>
      </c>
      <c r="I58" s="457"/>
      <c r="J58" s="64"/>
      <c r="K58" s="64"/>
      <c r="L58" s="92"/>
      <c r="M58" s="92"/>
      <c r="N58" s="121"/>
      <c r="S58" s="126"/>
      <c r="T58" s="126"/>
      <c r="X58" s="186"/>
    </row>
    <row r="59" spans="1:24" ht="18.75" customHeight="1">
      <c r="A59" s="474" t="s">
        <v>412</v>
      </c>
      <c r="B59" s="681" t="s">
        <v>413</v>
      </c>
      <c r="C59" s="679"/>
      <c r="D59" s="679"/>
      <c r="E59" s="679"/>
      <c r="F59" s="680"/>
      <c r="G59" s="478">
        <v>1.5600000000000005</v>
      </c>
      <c r="H59" s="483">
        <f>G59*$C$40</f>
        <v>8066.760000000003</v>
      </c>
      <c r="I59" s="129"/>
      <c r="J59" s="64"/>
      <c r="K59" s="64"/>
      <c r="L59" s="92"/>
      <c r="M59" s="92"/>
      <c r="N59" s="121"/>
      <c r="S59" s="126"/>
      <c r="T59" s="126"/>
      <c r="X59" s="186"/>
    </row>
    <row r="60" spans="1:14" ht="34.5" customHeight="1">
      <c r="A60" s="474" t="s">
        <v>414</v>
      </c>
      <c r="B60" s="682" t="s">
        <v>415</v>
      </c>
      <c r="C60" s="683"/>
      <c r="D60" s="683"/>
      <c r="E60" s="683"/>
      <c r="F60" s="683"/>
      <c r="G60" s="475">
        <v>1.8400000000000005</v>
      </c>
      <c r="H60" s="483">
        <f>G60*$C$40</f>
        <v>9514.640000000003</v>
      </c>
      <c r="I60" s="129"/>
      <c r="J60" s="64"/>
      <c r="K60" s="64"/>
      <c r="L60" s="92"/>
      <c r="M60" s="92"/>
      <c r="N60" s="121"/>
    </row>
    <row r="61" spans="1:14" ht="34.5" customHeight="1">
      <c r="A61" s="480" t="s">
        <v>416</v>
      </c>
      <c r="B61" s="786" t="s">
        <v>537</v>
      </c>
      <c r="C61" s="787"/>
      <c r="D61" s="787"/>
      <c r="E61" s="787"/>
      <c r="F61" s="788"/>
      <c r="G61" s="481">
        <v>1.33</v>
      </c>
      <c r="H61" s="483">
        <f>G61*$C$40</f>
        <v>6877.43</v>
      </c>
      <c r="I61" s="129"/>
      <c r="J61" s="64"/>
      <c r="K61" s="64"/>
      <c r="L61" s="92"/>
      <c r="M61" s="92"/>
      <c r="N61" s="92"/>
    </row>
    <row r="62" spans="1:14" ht="34.5" customHeight="1">
      <c r="A62" s="480" t="s">
        <v>418</v>
      </c>
      <c r="B62" s="786" t="s">
        <v>419</v>
      </c>
      <c r="C62" s="787"/>
      <c r="D62" s="787"/>
      <c r="E62" s="787"/>
      <c r="F62" s="788"/>
      <c r="G62" s="481">
        <v>1.36</v>
      </c>
      <c r="H62" s="483">
        <f>G62*$C$40</f>
        <v>7032.56</v>
      </c>
      <c r="I62" s="129"/>
      <c r="J62" s="64"/>
      <c r="K62" s="64"/>
      <c r="L62" s="92"/>
      <c r="M62" s="92"/>
      <c r="N62" s="92"/>
    </row>
    <row r="63" spans="1:18" ht="18.75" customHeight="1">
      <c r="A63" s="474" t="s">
        <v>420</v>
      </c>
      <c r="B63" s="685" t="s">
        <v>555</v>
      </c>
      <c r="C63" s="685"/>
      <c r="D63" s="685"/>
      <c r="E63" s="685"/>
      <c r="F63" s="685"/>
      <c r="G63" s="76">
        <v>3.94</v>
      </c>
      <c r="H63" s="497">
        <f>G63*$C$40</f>
        <v>20373.739999999998</v>
      </c>
      <c r="I63" s="75"/>
      <c r="J63" s="64"/>
      <c r="K63" s="64"/>
      <c r="L63" s="92"/>
      <c r="M63" s="92"/>
      <c r="N63" s="92"/>
      <c r="R63" s="230"/>
    </row>
    <row r="64" spans="1:16" ht="18.75">
      <c r="A64" s="79" t="s">
        <v>422</v>
      </c>
      <c r="B64" s="688" t="s">
        <v>423</v>
      </c>
      <c r="C64" s="689"/>
      <c r="D64" s="689"/>
      <c r="E64" s="689"/>
      <c r="F64" s="689"/>
      <c r="G64" s="79"/>
      <c r="H64" s="496">
        <f>SUM(H65:H72)</f>
        <v>18287.579999999998</v>
      </c>
      <c r="I64" s="492"/>
      <c r="J64" s="64"/>
      <c r="K64" s="64"/>
      <c r="L64" s="92"/>
      <c r="M64" s="92"/>
      <c r="N64" s="92"/>
      <c r="P64" s="186"/>
    </row>
    <row r="65" spans="1:14" ht="18.75">
      <c r="A65" s="126"/>
      <c r="B65" s="690" t="s">
        <v>424</v>
      </c>
      <c r="C65" s="683"/>
      <c r="D65" s="683"/>
      <c r="E65" s="683"/>
      <c r="F65" s="683"/>
      <c r="G65" s="127"/>
      <c r="H65" s="497">
        <v>6113.41</v>
      </c>
      <c r="I65" s="75"/>
      <c r="J65" s="64"/>
      <c r="K65" s="64"/>
      <c r="L65" s="92"/>
      <c r="M65" s="92"/>
      <c r="N65" s="92"/>
    </row>
    <row r="66" spans="1:23" ht="18.75">
      <c r="A66" s="126"/>
      <c r="B66" s="690" t="s">
        <v>538</v>
      </c>
      <c r="C66" s="683"/>
      <c r="D66" s="683"/>
      <c r="E66" s="683"/>
      <c r="F66" s="683"/>
      <c r="G66" s="125"/>
      <c r="H66" s="497"/>
      <c r="I66" s="75"/>
      <c r="J66" s="64"/>
      <c r="K66" s="64"/>
      <c r="L66" s="92"/>
      <c r="M66" s="92"/>
      <c r="N66" s="92"/>
      <c r="O66" s="186"/>
      <c r="P66" s="186"/>
      <c r="W66" s="186"/>
    </row>
    <row r="67" spans="1:15" ht="18.75" customHeight="1">
      <c r="A67" s="126"/>
      <c r="B67" s="721" t="s">
        <v>556</v>
      </c>
      <c r="C67" s="722"/>
      <c r="D67" s="722"/>
      <c r="E67" s="722"/>
      <c r="F67" s="723"/>
      <c r="G67" s="286"/>
      <c r="H67" s="498">
        <v>1463.5</v>
      </c>
      <c r="I67" s="493"/>
      <c r="J67" s="64"/>
      <c r="K67" s="64"/>
      <c r="L67" s="92"/>
      <c r="M67" s="92"/>
      <c r="N67" s="92"/>
      <c r="O67" s="180"/>
    </row>
    <row r="68" spans="1:14" ht="18.75" customHeight="1">
      <c r="A68" s="126"/>
      <c r="B68" s="721" t="s">
        <v>557</v>
      </c>
      <c r="C68" s="722"/>
      <c r="D68" s="722"/>
      <c r="E68" s="722"/>
      <c r="F68" s="723"/>
      <c r="G68" s="286"/>
      <c r="H68" s="303">
        <v>4845.67</v>
      </c>
      <c r="I68" s="494"/>
      <c r="J68" s="64"/>
      <c r="K68" s="64"/>
      <c r="L68" s="92"/>
      <c r="M68" s="92"/>
      <c r="N68" s="92"/>
    </row>
    <row r="69" spans="1:16" ht="19.5" customHeight="1">
      <c r="A69" s="126"/>
      <c r="B69" s="721" t="s">
        <v>558</v>
      </c>
      <c r="C69" s="722"/>
      <c r="D69" s="722"/>
      <c r="E69" s="722"/>
      <c r="F69" s="723"/>
      <c r="G69" s="286"/>
      <c r="H69" s="303">
        <v>4731.54</v>
      </c>
      <c r="I69" s="494"/>
      <c r="J69" s="64"/>
      <c r="K69" s="64"/>
      <c r="L69" s="92"/>
      <c r="M69" s="92"/>
      <c r="N69" s="64"/>
      <c r="P69" s="186"/>
    </row>
    <row r="70" spans="1:14" ht="18.75" customHeight="1">
      <c r="A70" s="126"/>
      <c r="B70" s="721" t="s">
        <v>559</v>
      </c>
      <c r="C70" s="722"/>
      <c r="D70" s="722"/>
      <c r="E70" s="722"/>
      <c r="F70" s="723"/>
      <c r="G70" s="286"/>
      <c r="H70" s="303">
        <v>385.86</v>
      </c>
      <c r="I70" s="494"/>
      <c r="J70" s="64"/>
      <c r="K70" s="64"/>
      <c r="L70" s="92"/>
      <c r="M70" s="92"/>
      <c r="N70" s="92"/>
    </row>
    <row r="71" spans="1:14" ht="18.75" customHeight="1">
      <c r="A71" s="126"/>
      <c r="B71" s="721" t="s">
        <v>560</v>
      </c>
      <c r="C71" s="722"/>
      <c r="D71" s="722"/>
      <c r="E71" s="722"/>
      <c r="F71" s="723"/>
      <c r="G71" s="286"/>
      <c r="H71" s="303">
        <v>747.6</v>
      </c>
      <c r="I71" s="494"/>
      <c r="J71" s="64"/>
      <c r="K71" s="64"/>
      <c r="L71" s="92"/>
      <c r="M71" s="92"/>
      <c r="N71" s="92"/>
    </row>
    <row r="72" spans="1:14" ht="18.75" customHeight="1">
      <c r="A72" s="126"/>
      <c r="B72" s="721" t="s">
        <v>435</v>
      </c>
      <c r="C72" s="722"/>
      <c r="D72" s="722"/>
      <c r="E72" s="722"/>
      <c r="F72" s="723"/>
      <c r="G72" s="286"/>
      <c r="H72" s="286"/>
      <c r="I72" s="494"/>
      <c r="J72" s="64"/>
      <c r="K72" s="64"/>
      <c r="L72" s="92"/>
      <c r="M72" s="92"/>
      <c r="N72" s="92"/>
    </row>
    <row r="73" spans="1:14" ht="18.75" customHeight="1">
      <c r="A73" s="126"/>
      <c r="B73" s="487"/>
      <c r="C73" s="488"/>
      <c r="D73" s="488"/>
      <c r="E73" s="488"/>
      <c r="F73" s="488"/>
      <c r="G73" s="489"/>
      <c r="H73" s="489"/>
      <c r="I73" s="491"/>
      <c r="J73" s="64"/>
      <c r="K73" s="64"/>
      <c r="L73" s="92"/>
      <c r="M73" s="92"/>
      <c r="N73" s="92"/>
    </row>
    <row r="74" spans="1:14" ht="18.75" customHeight="1">
      <c r="A74" s="126"/>
      <c r="B74" s="129"/>
      <c r="C74" s="130"/>
      <c r="D74" s="130"/>
      <c r="G74" s="694" t="s">
        <v>65</v>
      </c>
      <c r="H74" s="694"/>
      <c r="I74" s="694"/>
      <c r="J74" s="778" t="s">
        <v>406</v>
      </c>
      <c r="K74" s="779"/>
      <c r="L74" s="450"/>
      <c r="M74" s="451"/>
      <c r="N74" s="92"/>
    </row>
    <row r="75" spans="1:17" s="61" customFormat="1" ht="15">
      <c r="A75" s="82"/>
      <c r="B75" s="143"/>
      <c r="C75" s="144"/>
      <c r="D75" s="144"/>
      <c r="G75" s="780" t="s">
        <v>53</v>
      </c>
      <c r="H75" s="780"/>
      <c r="I75" s="780"/>
      <c r="J75" s="697" t="s">
        <v>53</v>
      </c>
      <c r="K75" s="781"/>
      <c r="L75" s="143"/>
      <c r="M75" s="452"/>
      <c r="P75" s="453" t="s">
        <v>539</v>
      </c>
      <c r="Q75" s="453" t="s">
        <v>540</v>
      </c>
    </row>
    <row r="76" spans="1:17" s="60" customFormat="1" ht="18.75">
      <c r="A76" s="126"/>
      <c r="B76" s="774" t="s">
        <v>506</v>
      </c>
      <c r="C76" s="774"/>
      <c r="D76" s="774"/>
      <c r="E76" s="774"/>
      <c r="F76" s="774"/>
      <c r="G76" s="775">
        <f>'07 15 г'!G80:H80</f>
        <v>32999.14999999988</v>
      </c>
      <c r="H76" s="785"/>
      <c r="I76" s="776"/>
      <c r="J76" s="775">
        <f>'07 15 г'!I80:J80</f>
        <v>0</v>
      </c>
      <c r="K76" s="776"/>
      <c r="L76" s="129"/>
      <c r="M76" s="447"/>
      <c r="N76" s="100"/>
      <c r="P76" s="455">
        <f>G77</f>
        <v>28804.619999999864</v>
      </c>
      <c r="Q76" s="455">
        <f>J77</f>
        <v>0</v>
      </c>
    </row>
    <row r="77" spans="1:22" ht="18.75">
      <c r="A77" s="65"/>
      <c r="B77" s="774" t="s">
        <v>507</v>
      </c>
      <c r="C77" s="774"/>
      <c r="D77" s="774"/>
      <c r="E77" s="774"/>
      <c r="F77" s="774"/>
      <c r="G77" s="775">
        <f>G76+K45+J51</f>
        <v>28804.619999999864</v>
      </c>
      <c r="H77" s="785"/>
      <c r="I77" s="776"/>
      <c r="J77" s="775">
        <f>J76+H51+D52-J51</f>
        <v>0</v>
      </c>
      <c r="K77" s="776"/>
      <c r="L77" s="130"/>
      <c r="M77" s="456"/>
      <c r="N77" s="92"/>
      <c r="V77" s="186"/>
    </row>
    <row r="78" spans="1:14" ht="22.5" customHeight="1">
      <c r="A78" s="64"/>
      <c r="B78" s="64"/>
      <c r="C78" s="64"/>
      <c r="D78" s="64"/>
      <c r="E78" s="64"/>
      <c r="F78" s="64"/>
      <c r="G78" s="132"/>
      <c r="H78" s="132"/>
      <c r="I78" s="132"/>
      <c r="J78" s="64"/>
      <c r="K78" s="64"/>
      <c r="L78" s="92"/>
      <c r="M78" s="92"/>
      <c r="N78" s="92"/>
    </row>
    <row r="79" spans="1:20" ht="18.75">
      <c r="A79" s="126"/>
      <c r="B79" s="312"/>
      <c r="C79" s="313"/>
      <c r="D79" s="313"/>
      <c r="E79" s="313"/>
      <c r="F79" s="313"/>
      <c r="G79" s="759" t="s">
        <v>541</v>
      </c>
      <c r="H79" s="784"/>
      <c r="I79" s="777"/>
      <c r="J79" s="759" t="s">
        <v>503</v>
      </c>
      <c r="K79" s="777"/>
      <c r="L79" s="92"/>
      <c r="M79" s="92"/>
      <c r="N79" s="92"/>
      <c r="O79" s="175" t="s">
        <v>504</v>
      </c>
      <c r="P79" s="486">
        <f>G80-J80+G45+H45-I45</f>
        <v>0</v>
      </c>
      <c r="Q79" s="175"/>
      <c r="R79" s="175"/>
      <c r="S79" s="175"/>
      <c r="T79" s="177"/>
    </row>
    <row r="80" spans="1:20" ht="18.75">
      <c r="A80" s="457"/>
      <c r="B80" s="742" t="s">
        <v>566</v>
      </c>
      <c r="C80" s="782"/>
      <c r="D80" s="782"/>
      <c r="E80" s="782"/>
      <c r="F80" s="783"/>
      <c r="G80" s="759">
        <f>O45</f>
        <v>188584.01000000004</v>
      </c>
      <c r="H80" s="784"/>
      <c r="I80" s="777"/>
      <c r="J80" s="759">
        <f>P45</f>
        <v>205003.66</v>
      </c>
      <c r="K80" s="777"/>
      <c r="L80" s="92"/>
      <c r="M80" s="92"/>
      <c r="N80" s="92"/>
      <c r="O80" s="178"/>
      <c r="P80" s="179"/>
      <c r="Q80" s="179"/>
      <c r="R80" s="179"/>
      <c r="S80" s="179"/>
      <c r="T80" s="179"/>
    </row>
    <row r="81" spans="1:14" ht="18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8.75">
      <c r="A82" s="458" t="s">
        <v>554</v>
      </c>
      <c r="B82" s="92"/>
      <c r="C82" s="92"/>
      <c r="D82" s="92"/>
      <c r="E82" s="92"/>
      <c r="F82" s="92"/>
      <c r="G82" s="92"/>
      <c r="H82" s="92"/>
      <c r="I82" s="92"/>
      <c r="J82" s="458" t="s">
        <v>73</v>
      </c>
      <c r="K82" s="458"/>
      <c r="L82" s="92"/>
      <c r="M82" s="92"/>
      <c r="N82" s="92"/>
    </row>
    <row r="83" spans="1:11" s="92" customFormat="1" ht="18.75">
      <c r="A83" s="458" t="s">
        <v>469</v>
      </c>
      <c r="J83" s="458" t="s">
        <v>74</v>
      </c>
      <c r="K83" s="458"/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N36"/>
    <mergeCell ref="B44:D44"/>
    <mergeCell ref="B45:D45"/>
    <mergeCell ref="B46:D46"/>
    <mergeCell ref="B47:D47"/>
    <mergeCell ref="B48:D48"/>
    <mergeCell ref="B51:E51"/>
    <mergeCell ref="B52:C52"/>
    <mergeCell ref="D52:E52"/>
    <mergeCell ref="B57:F57"/>
    <mergeCell ref="B49:J49"/>
    <mergeCell ref="B63:F63"/>
    <mergeCell ref="B61:F61"/>
    <mergeCell ref="B62:F62"/>
    <mergeCell ref="B58:F58"/>
    <mergeCell ref="B59:F59"/>
    <mergeCell ref="B60:F60"/>
    <mergeCell ref="B64:F64"/>
    <mergeCell ref="B65:F65"/>
    <mergeCell ref="B66:F66"/>
    <mergeCell ref="B67:F67"/>
    <mergeCell ref="B68:F68"/>
    <mergeCell ref="B69:F69"/>
    <mergeCell ref="J77:K77"/>
    <mergeCell ref="B70:F70"/>
    <mergeCell ref="B71:F71"/>
    <mergeCell ref="B72:F72"/>
    <mergeCell ref="G74:I74"/>
    <mergeCell ref="J74:K74"/>
    <mergeCell ref="G75:I75"/>
    <mergeCell ref="J75:K75"/>
    <mergeCell ref="G79:I79"/>
    <mergeCell ref="J79:K79"/>
    <mergeCell ref="B80:F80"/>
    <mergeCell ref="G80:I80"/>
    <mergeCell ref="J80:K80"/>
    <mergeCell ref="B76:F76"/>
    <mergeCell ref="G76:I76"/>
    <mergeCell ref="J76:K76"/>
    <mergeCell ref="B77:F77"/>
    <mergeCell ref="G77:I77"/>
  </mergeCells>
  <conditionalFormatting sqref="P48">
    <cfRule type="iconSet" priority="2" dxfId="23">
      <iconSet iconSet="3TrafficLights1">
        <cfvo type="percent" val="0"/>
        <cfvo type="percent" val="33"/>
        <cfvo type="percent" val="67"/>
      </iconSet>
    </cfRule>
  </conditionalFormatting>
  <conditionalFormatting sqref="V45">
    <cfRule type="cellIs" priority="1" dxfId="0" operator="greaterThan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95"/>
  <sheetViews>
    <sheetView zoomScalePageLayoutView="0" workbookViewId="0" topLeftCell="A19">
      <selection activeCell="G80" activeCellId="2" sqref="K47 J54 G80:H80"/>
    </sheetView>
  </sheetViews>
  <sheetFormatPr defaultColWidth="9.140625" defaultRowHeight="15"/>
  <cols>
    <col min="1" max="1" width="12.28125" style="0" customWidth="1"/>
    <col min="2" max="2" width="12.140625" style="0" customWidth="1"/>
    <col min="3" max="3" width="10.57421875" style="0" customWidth="1"/>
  </cols>
  <sheetData>
    <row r="2" spans="2:4" ht="15">
      <c r="B2" t="s">
        <v>75</v>
      </c>
      <c r="C2" t="s">
        <v>180</v>
      </c>
      <c r="D2" t="s">
        <v>0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11</v>
      </c>
      <c r="B8" s="1">
        <v>31431.32</v>
      </c>
      <c r="C8" s="1">
        <v>26425.39</v>
      </c>
      <c r="D8" s="1">
        <v>24163.47</v>
      </c>
      <c r="E8" s="1"/>
      <c r="F8" s="1">
        <v>24163.47</v>
      </c>
      <c r="G8" s="1">
        <v>33693.25</v>
      </c>
      <c r="H8" s="1"/>
    </row>
    <row r="9" spans="1:8" ht="15">
      <c r="A9" s="1" t="s">
        <v>12</v>
      </c>
      <c r="B9" s="1">
        <v>30978.99</v>
      </c>
      <c r="C9" s="1">
        <v>34596.06</v>
      </c>
      <c r="D9" s="1">
        <v>33915.46</v>
      </c>
      <c r="E9" s="1"/>
      <c r="F9" s="1">
        <v>33915.46</v>
      </c>
      <c r="G9" s="1">
        <v>31431.32</v>
      </c>
      <c r="H9" s="1"/>
    </row>
    <row r="10" spans="1:8" ht="15">
      <c r="A10" s="1" t="s">
        <v>13</v>
      </c>
      <c r="B10" s="1"/>
      <c r="C10" s="1">
        <v>54202.64</v>
      </c>
      <c r="D10" s="1"/>
      <c r="E10" s="1"/>
      <c r="F10" s="1">
        <f>SUM(F8:F9)</f>
        <v>58078.93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16</v>
      </c>
      <c r="E15" s="1"/>
      <c r="F15" s="1"/>
      <c r="G15" s="1"/>
      <c r="H15" s="1" t="s">
        <v>17</v>
      </c>
      <c r="I15" s="1"/>
      <c r="J15" s="1"/>
      <c r="K15" s="1"/>
      <c r="L15" s="1"/>
      <c r="M15" s="1"/>
    </row>
    <row r="16" spans="1:13" ht="15.75" thickBot="1">
      <c r="A16" s="1"/>
      <c r="B16" s="1"/>
      <c r="C16" s="1"/>
      <c r="D16" s="1" t="s">
        <v>18</v>
      </c>
      <c r="E16" s="1" t="s">
        <v>19</v>
      </c>
      <c r="F16" s="1" t="s">
        <v>20</v>
      </c>
      <c r="G16" s="1" t="s">
        <v>21</v>
      </c>
      <c r="H16" s="12" t="s">
        <v>22</v>
      </c>
      <c r="I16" s="1" t="s">
        <v>23</v>
      </c>
      <c r="J16" s="1" t="s">
        <v>24</v>
      </c>
      <c r="K16" s="1" t="s">
        <v>25</v>
      </c>
      <c r="L16" s="1" t="s">
        <v>26</v>
      </c>
      <c r="M16" s="1"/>
    </row>
    <row r="17" spans="1:13" ht="15.75" thickBot="1">
      <c r="A17" s="1"/>
      <c r="B17" s="1"/>
      <c r="C17" s="1"/>
      <c r="D17" s="1" t="s">
        <v>27</v>
      </c>
      <c r="E17" s="1"/>
      <c r="F17" s="1"/>
      <c r="G17" s="10"/>
      <c r="H17" s="14" t="s">
        <v>184</v>
      </c>
      <c r="I17" s="11"/>
      <c r="J17" s="1"/>
      <c r="K17" s="1"/>
      <c r="L17" s="1"/>
      <c r="M17" s="1"/>
    </row>
    <row r="18" spans="1:13" ht="15">
      <c r="A18" s="1" t="s">
        <v>182</v>
      </c>
      <c r="B18" s="1" t="s">
        <v>183</v>
      </c>
      <c r="C18" s="1"/>
      <c r="D18" s="1" t="s">
        <v>27</v>
      </c>
      <c r="E18" s="1"/>
      <c r="F18" s="1">
        <v>2</v>
      </c>
      <c r="G18" s="1">
        <v>552.3</v>
      </c>
      <c r="H18" s="13" t="s">
        <v>185</v>
      </c>
      <c r="I18" s="1" t="s">
        <v>61</v>
      </c>
      <c r="J18" s="1">
        <v>1</v>
      </c>
      <c r="K18" s="1"/>
      <c r="L18" s="1">
        <v>260</v>
      </c>
      <c r="M18" s="1"/>
    </row>
    <row r="19" spans="1:13" ht="15">
      <c r="A19" s="1" t="s">
        <v>182</v>
      </c>
      <c r="B19" s="1" t="s">
        <v>186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 t="s">
        <v>187</v>
      </c>
      <c r="C20" s="1"/>
      <c r="D20" s="1"/>
      <c r="E20" s="1"/>
      <c r="F20" s="1"/>
      <c r="G20" s="1">
        <v>1386.6</v>
      </c>
      <c r="H20" s="1" t="s">
        <v>188</v>
      </c>
      <c r="I20" s="1"/>
      <c r="J20" s="1"/>
      <c r="K20" s="1"/>
      <c r="L20" s="1"/>
      <c r="M20" s="1"/>
    </row>
    <row r="21" spans="1:13" ht="15">
      <c r="A21" s="1"/>
      <c r="B21" s="1" t="s">
        <v>349</v>
      </c>
      <c r="C21" s="1"/>
      <c r="D21" s="1"/>
      <c r="E21" s="1"/>
      <c r="F21" s="1"/>
      <c r="G21" s="1">
        <v>3350</v>
      </c>
      <c r="H21" s="1" t="s">
        <v>189</v>
      </c>
      <c r="I21" s="1" t="s">
        <v>190</v>
      </c>
      <c r="J21" s="1">
        <v>4</v>
      </c>
      <c r="K21" s="1"/>
      <c r="L21" s="1">
        <v>600</v>
      </c>
      <c r="M21" s="1"/>
    </row>
    <row r="22" spans="1:13" ht="15">
      <c r="A22" s="1" t="s">
        <v>194</v>
      </c>
      <c r="B22" s="1" t="s">
        <v>195</v>
      </c>
      <c r="C22" s="1"/>
      <c r="D22" s="1"/>
      <c r="E22" s="1"/>
      <c r="F22" s="1"/>
      <c r="G22" s="1">
        <v>30137.42</v>
      </c>
      <c r="H22" s="1" t="s">
        <v>191</v>
      </c>
      <c r="I22" s="1" t="s">
        <v>61</v>
      </c>
      <c r="J22" s="1">
        <v>1</v>
      </c>
      <c r="K22" s="1"/>
      <c r="L22" s="1">
        <v>160</v>
      </c>
      <c r="M22" s="1"/>
    </row>
    <row r="23" spans="1:13" ht="15">
      <c r="A23" s="1"/>
      <c r="B23" s="1"/>
      <c r="C23" s="1"/>
      <c r="D23" s="1"/>
      <c r="E23" s="1"/>
      <c r="F23" s="1"/>
      <c r="G23" s="1"/>
      <c r="H23" s="1" t="s">
        <v>192</v>
      </c>
      <c r="I23" s="1" t="s">
        <v>61</v>
      </c>
      <c r="J23" s="1">
        <v>1</v>
      </c>
      <c r="K23" s="1"/>
      <c r="L23" s="1">
        <v>17</v>
      </c>
      <c r="M23" s="1"/>
    </row>
    <row r="24" spans="1:13" ht="15">
      <c r="A24" s="5" t="s">
        <v>196</v>
      </c>
      <c r="B24" s="1" t="s">
        <v>197</v>
      </c>
      <c r="C24" s="1"/>
      <c r="D24" s="1"/>
      <c r="E24" s="1"/>
      <c r="F24" s="1"/>
      <c r="G24" s="1">
        <v>594.64</v>
      </c>
      <c r="H24" s="1" t="s">
        <v>30</v>
      </c>
      <c r="I24" s="1" t="s">
        <v>61</v>
      </c>
      <c r="J24" s="1">
        <v>1</v>
      </c>
      <c r="K24" s="1"/>
      <c r="L24" s="1">
        <v>60</v>
      </c>
      <c r="M24" s="1"/>
    </row>
    <row r="25" spans="1:13" ht="15">
      <c r="A25" s="1"/>
      <c r="B25" s="1"/>
      <c r="C25" s="1"/>
      <c r="D25" s="1"/>
      <c r="E25" s="1"/>
      <c r="F25" s="1"/>
      <c r="G25" s="1"/>
      <c r="H25" s="1" t="s">
        <v>193</v>
      </c>
      <c r="I25" s="1" t="s">
        <v>61</v>
      </c>
      <c r="J25" s="1">
        <v>1</v>
      </c>
      <c r="K25" s="1"/>
      <c r="L25" s="1">
        <v>120</v>
      </c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 t="s">
        <v>32</v>
      </c>
      <c r="L26" s="1">
        <f>SUM(L21:L25)</f>
        <v>957</v>
      </c>
      <c r="M26" s="1"/>
    </row>
    <row r="27" spans="1:13" ht="15">
      <c r="A27" s="1"/>
      <c r="B27" s="1" t="s">
        <v>33</v>
      </c>
      <c r="C27" s="1"/>
      <c r="D27" s="1"/>
      <c r="E27" s="1"/>
      <c r="F27" s="1"/>
      <c r="G27" s="1"/>
      <c r="H27" s="1" t="s">
        <v>185</v>
      </c>
      <c r="I27" s="1" t="s">
        <v>61</v>
      </c>
      <c r="J27" s="1">
        <v>1</v>
      </c>
      <c r="K27" s="1"/>
      <c r="L27" s="1">
        <v>240</v>
      </c>
      <c r="M27" s="1"/>
    </row>
    <row r="28" spans="1:13" ht="15">
      <c r="A28" s="1"/>
      <c r="B28" s="1" t="s">
        <v>34</v>
      </c>
      <c r="C28" s="1"/>
      <c r="D28" s="1" t="s">
        <v>35</v>
      </c>
      <c r="E28" s="1">
        <v>144.31</v>
      </c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 t="s">
        <v>32</v>
      </c>
      <c r="G32" s="1">
        <f>SUM(G17:G31)</f>
        <v>36020.96</v>
      </c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>
        <v>5172</v>
      </c>
      <c r="F34" s="1" t="s">
        <v>155</v>
      </c>
      <c r="G34" s="1">
        <v>8688.96</v>
      </c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 t="s">
        <v>156</v>
      </c>
      <c r="G35" s="1">
        <v>11481.84</v>
      </c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 t="s">
        <v>157</v>
      </c>
      <c r="G36" s="1">
        <v>3568.68</v>
      </c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 t="s">
        <v>158</v>
      </c>
      <c r="G37" s="1">
        <v>5896.08</v>
      </c>
      <c r="H37" s="1"/>
      <c r="I37" s="1"/>
      <c r="J37" s="1"/>
      <c r="K37" s="1"/>
      <c r="L37" s="1"/>
      <c r="M37" s="1"/>
    </row>
    <row r="38" spans="1:13" ht="15">
      <c r="A38" s="1"/>
      <c r="B38" s="1" t="s">
        <v>41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 t="s">
        <v>32</v>
      </c>
      <c r="L39" s="1">
        <v>1457</v>
      </c>
      <c r="M39" s="1"/>
    </row>
    <row r="40" spans="1:13" ht="15">
      <c r="A40" s="1"/>
      <c r="B40" s="1" t="s">
        <v>42</v>
      </c>
      <c r="C40" s="1"/>
      <c r="D40" s="1" t="s">
        <v>43</v>
      </c>
      <c r="E40" s="1"/>
      <c r="F40" s="1"/>
      <c r="G40" s="1">
        <v>2948.04</v>
      </c>
      <c r="H40" s="1"/>
      <c r="I40" s="1"/>
      <c r="J40" s="1"/>
      <c r="K40" s="1"/>
      <c r="L40" s="1"/>
      <c r="M40" s="1"/>
    </row>
    <row r="41" spans="1:13" ht="15">
      <c r="A41" s="1"/>
      <c r="B41" s="1" t="s">
        <v>349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 t="s">
        <v>45</v>
      </c>
      <c r="C43" s="1"/>
      <c r="D43" s="1" t="s">
        <v>159</v>
      </c>
      <c r="E43" s="1"/>
      <c r="F43" s="1"/>
      <c r="G43" s="1">
        <v>2017.08</v>
      </c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 t="s">
        <v>32</v>
      </c>
      <c r="G45" s="1">
        <f>SUM(G32:G44)</f>
        <v>70621.63999999998</v>
      </c>
      <c r="H45" s="1"/>
      <c r="I45" s="1"/>
      <c r="J45" s="1"/>
      <c r="K45" s="1"/>
      <c r="L45" s="1"/>
      <c r="M45" s="1">
        <v>0</v>
      </c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2" ht="15">
      <c r="C52" t="s">
        <v>47</v>
      </c>
    </row>
    <row r="53" ht="15">
      <c r="C53" t="s">
        <v>32</v>
      </c>
    </row>
    <row r="55" ht="15">
      <c r="C55" t="s">
        <v>150</v>
      </c>
    </row>
    <row r="56" ht="15">
      <c r="E56" t="s">
        <v>164</v>
      </c>
    </row>
    <row r="57" spans="4:8" ht="15">
      <c r="D57">
        <v>5172</v>
      </c>
      <c r="F57" t="s">
        <v>163</v>
      </c>
      <c r="H57" t="s">
        <v>181</v>
      </c>
    </row>
    <row r="58" spans="4:17" ht="15">
      <c r="D58" s="1" t="s">
        <v>48</v>
      </c>
      <c r="E58" s="1" t="s">
        <v>49</v>
      </c>
      <c r="F58" s="1"/>
      <c r="G58" s="1"/>
      <c r="H58" s="1" t="s">
        <v>50</v>
      </c>
      <c r="I58" s="1" t="s">
        <v>51</v>
      </c>
      <c r="J58" s="1"/>
      <c r="L58" s="1" t="s">
        <v>17</v>
      </c>
      <c r="M58" s="1"/>
      <c r="N58" s="1"/>
      <c r="O58" s="1"/>
      <c r="P58" s="1"/>
      <c r="Q58" s="1"/>
    </row>
    <row r="59" spans="4:17" ht="15.75" thickBot="1">
      <c r="D59" s="6">
        <v>1</v>
      </c>
      <c r="E59" s="7" t="s">
        <v>52</v>
      </c>
      <c r="F59" s="6"/>
      <c r="G59" s="6"/>
      <c r="H59" s="6" t="s">
        <v>53</v>
      </c>
      <c r="I59" s="6"/>
      <c r="J59" s="6">
        <v>54202.64</v>
      </c>
      <c r="L59" s="12" t="s">
        <v>22</v>
      </c>
      <c r="M59" s="1" t="s">
        <v>23</v>
      </c>
      <c r="N59" s="1" t="s">
        <v>24</v>
      </c>
      <c r="O59" s="1" t="s">
        <v>25</v>
      </c>
      <c r="P59" s="1" t="s">
        <v>26</v>
      </c>
      <c r="Q59" s="1"/>
    </row>
    <row r="60" spans="4:17" ht="15.75" thickBot="1">
      <c r="D60" s="1"/>
      <c r="E60" s="1"/>
      <c r="F60" s="1"/>
      <c r="G60" s="1"/>
      <c r="H60" s="1"/>
      <c r="I60" s="1"/>
      <c r="J60" s="1"/>
      <c r="K60" t="s">
        <v>54</v>
      </c>
      <c r="L60" s="14"/>
      <c r="M60" s="11"/>
      <c r="N60" s="1"/>
      <c r="O60" s="1"/>
      <c r="P60" s="1"/>
      <c r="Q60" s="1"/>
    </row>
    <row r="61" spans="4:17" ht="15">
      <c r="D61" s="6">
        <v>2</v>
      </c>
      <c r="E61" s="7" t="s">
        <v>55</v>
      </c>
      <c r="F61" s="6"/>
      <c r="G61" s="6"/>
      <c r="H61" s="6" t="s">
        <v>53</v>
      </c>
      <c r="I61" s="6"/>
      <c r="J61" s="6">
        <v>58078.93</v>
      </c>
      <c r="L61" s="13"/>
      <c r="M61" s="1"/>
      <c r="N61" s="1"/>
      <c r="O61" s="1"/>
      <c r="P61" s="1"/>
      <c r="Q61" s="1"/>
    </row>
    <row r="62" spans="4:17" ht="15">
      <c r="D62" s="1">
        <v>3</v>
      </c>
      <c r="E62" s="1" t="s">
        <v>56</v>
      </c>
      <c r="F62" s="1"/>
      <c r="G62" s="1"/>
      <c r="H62" s="1" t="s">
        <v>53</v>
      </c>
      <c r="I62" s="1"/>
      <c r="J62" s="1"/>
      <c r="L62" s="1"/>
      <c r="M62" s="1"/>
      <c r="N62" s="1"/>
      <c r="O62" s="1"/>
      <c r="P62" s="1"/>
      <c r="Q62" s="1"/>
    </row>
    <row r="63" spans="4:17" ht="15">
      <c r="D63" s="6">
        <v>4</v>
      </c>
      <c r="E63" s="7" t="s">
        <v>57</v>
      </c>
      <c r="F63" s="6"/>
      <c r="G63" s="6"/>
      <c r="H63" s="6" t="s">
        <v>53</v>
      </c>
      <c r="I63" s="6"/>
      <c r="J63" s="6">
        <v>72078.64</v>
      </c>
      <c r="L63" s="1"/>
      <c r="M63" s="1"/>
      <c r="N63" s="1"/>
      <c r="O63" s="1"/>
      <c r="P63" s="1"/>
      <c r="Q63" s="1"/>
    </row>
    <row r="64" spans="4:17" ht="15">
      <c r="D64" s="8">
        <v>1.68</v>
      </c>
      <c r="E64" s="9" t="s">
        <v>165</v>
      </c>
      <c r="F64" s="9" t="s">
        <v>166</v>
      </c>
      <c r="G64" s="9"/>
      <c r="H64" s="1" t="s">
        <v>53</v>
      </c>
      <c r="I64" s="1"/>
      <c r="J64" s="1">
        <v>8688.96</v>
      </c>
      <c r="L64" s="1"/>
      <c r="M64" s="1"/>
      <c r="N64" s="1"/>
      <c r="O64" s="1"/>
      <c r="P64" s="1"/>
      <c r="Q64" s="1"/>
    </row>
    <row r="65" spans="4:17" ht="15">
      <c r="D65" s="8">
        <v>2.22</v>
      </c>
      <c r="E65" s="9" t="s">
        <v>167</v>
      </c>
      <c r="F65" s="9"/>
      <c r="G65" s="9"/>
      <c r="H65" s="1" t="s">
        <v>53</v>
      </c>
      <c r="I65" s="1"/>
      <c r="J65" s="1"/>
      <c r="L65" s="1"/>
      <c r="M65" s="1"/>
      <c r="N65" s="1"/>
      <c r="O65" s="1"/>
      <c r="P65" s="1"/>
      <c r="Q65" s="1"/>
    </row>
    <row r="66" spans="4:17" ht="15">
      <c r="D66" s="8"/>
      <c r="E66" s="9" t="s">
        <v>168</v>
      </c>
      <c r="F66" s="9"/>
      <c r="G66" s="9"/>
      <c r="H66" s="1" t="s">
        <v>53</v>
      </c>
      <c r="I66" s="1"/>
      <c r="J66" s="1">
        <v>11481.84</v>
      </c>
      <c r="L66" s="1"/>
      <c r="M66" s="1"/>
      <c r="N66" s="1"/>
      <c r="O66" s="1"/>
      <c r="P66" s="1"/>
      <c r="Q66" s="1"/>
    </row>
    <row r="67" spans="4:17" ht="15">
      <c r="D67" s="8">
        <v>0.69</v>
      </c>
      <c r="E67" s="9" t="s">
        <v>169</v>
      </c>
      <c r="F67" s="9"/>
      <c r="G67" s="9"/>
      <c r="H67" s="1" t="s">
        <v>61</v>
      </c>
      <c r="I67" s="1"/>
      <c r="J67" s="1"/>
      <c r="L67" s="1"/>
      <c r="M67" s="1"/>
      <c r="N67" s="1"/>
      <c r="O67" s="1"/>
      <c r="P67" s="1"/>
      <c r="Q67" s="1"/>
    </row>
    <row r="68" spans="4:17" ht="15">
      <c r="D68" s="8"/>
      <c r="E68" s="9" t="s">
        <v>170</v>
      </c>
      <c r="F68" s="9"/>
      <c r="G68" s="9"/>
      <c r="H68" s="1" t="s">
        <v>61</v>
      </c>
      <c r="I68" s="1"/>
      <c r="J68" s="1">
        <v>3568.68</v>
      </c>
      <c r="L68" s="1"/>
      <c r="M68" s="1"/>
      <c r="N68" s="1"/>
      <c r="O68" s="1"/>
      <c r="P68" s="1"/>
      <c r="Q68" s="1"/>
    </row>
    <row r="69" spans="4:17" ht="15">
      <c r="D69" s="8">
        <v>1.14</v>
      </c>
      <c r="E69" s="9" t="s">
        <v>171</v>
      </c>
      <c r="F69" s="9"/>
      <c r="G69" s="9"/>
      <c r="H69" s="1" t="s">
        <v>53</v>
      </c>
      <c r="I69" s="1"/>
      <c r="J69" s="1"/>
      <c r="L69" s="1"/>
      <c r="M69" s="1"/>
      <c r="N69" s="1"/>
      <c r="O69" s="1"/>
      <c r="P69" s="1"/>
      <c r="Q69" s="1"/>
    </row>
    <row r="70" spans="4:17" ht="15">
      <c r="D70" s="8"/>
      <c r="E70" s="9" t="s">
        <v>172</v>
      </c>
      <c r="F70" s="9"/>
      <c r="G70" s="9" t="s">
        <v>173</v>
      </c>
      <c r="H70" s="1" t="s">
        <v>53</v>
      </c>
      <c r="I70" s="1"/>
      <c r="J70" s="1">
        <v>5896.08</v>
      </c>
      <c r="L70" s="1"/>
      <c r="M70" s="1"/>
      <c r="N70" s="1"/>
      <c r="O70" s="1"/>
      <c r="P70" s="1"/>
      <c r="Q70" s="1"/>
    </row>
    <row r="71" spans="4:17" ht="15">
      <c r="D71" s="8">
        <v>0.57</v>
      </c>
      <c r="E71" s="9" t="s">
        <v>169</v>
      </c>
      <c r="F71" s="9"/>
      <c r="G71" s="9"/>
      <c r="H71" s="1"/>
      <c r="I71" s="1"/>
      <c r="J71" s="1"/>
      <c r="L71" s="1"/>
      <c r="M71" s="1"/>
      <c r="N71" s="1"/>
      <c r="O71" s="1"/>
      <c r="P71" s="1"/>
      <c r="Q71" s="1"/>
    </row>
    <row r="72" spans="4:17" ht="15">
      <c r="D72" s="8"/>
      <c r="E72" s="9" t="s">
        <v>174</v>
      </c>
      <c r="F72" s="9"/>
      <c r="G72" s="9"/>
      <c r="H72" s="1"/>
      <c r="I72" s="1"/>
      <c r="J72" s="1">
        <v>2948.04</v>
      </c>
      <c r="L72" s="1"/>
      <c r="M72" s="1"/>
      <c r="N72" s="1"/>
      <c r="O72" s="1"/>
      <c r="P72" s="1"/>
      <c r="Q72" s="1"/>
    </row>
    <row r="73" spans="4:17" ht="15">
      <c r="D73" s="8">
        <v>0.39</v>
      </c>
      <c r="E73" s="9" t="s">
        <v>175</v>
      </c>
      <c r="F73" s="9"/>
      <c r="G73" s="9"/>
      <c r="H73" s="1"/>
      <c r="I73" s="1"/>
      <c r="J73" s="1">
        <v>2017.08</v>
      </c>
      <c r="L73" s="1"/>
      <c r="M73" s="1"/>
      <c r="N73" s="1"/>
      <c r="O73" s="1"/>
      <c r="P73" s="1"/>
      <c r="Q73" s="1"/>
    </row>
    <row r="74" spans="4:17" ht="15">
      <c r="D74" s="6"/>
      <c r="E74" s="7" t="s">
        <v>65</v>
      </c>
      <c r="F74" s="6"/>
      <c r="G74" s="6"/>
      <c r="H74" s="6" t="s">
        <v>53</v>
      </c>
      <c r="I74" s="6"/>
      <c r="J74" s="6"/>
      <c r="L74" s="1"/>
      <c r="M74" s="1"/>
      <c r="N74" s="1"/>
      <c r="O74" s="1"/>
      <c r="P74" s="1"/>
      <c r="Q74" s="1"/>
    </row>
    <row r="75" spans="4:17" ht="15">
      <c r="D75" s="1"/>
      <c r="E75" s="1" t="s">
        <v>349</v>
      </c>
      <c r="F75" s="1"/>
      <c r="G75" s="1"/>
      <c r="H75" s="1"/>
      <c r="I75" s="1"/>
      <c r="J75" s="1">
        <v>3350</v>
      </c>
      <c r="L75" s="1"/>
      <c r="M75" s="1"/>
      <c r="N75" s="1"/>
      <c r="O75" s="1"/>
      <c r="P75" s="1"/>
      <c r="Q75" s="1"/>
    </row>
    <row r="76" spans="4:17" ht="15">
      <c r="D76" s="1"/>
      <c r="E76" s="1" t="s">
        <v>183</v>
      </c>
      <c r="F76" s="1"/>
      <c r="G76" s="1"/>
      <c r="H76" s="1"/>
      <c r="I76" s="1"/>
      <c r="J76" s="1">
        <v>552.3</v>
      </c>
      <c r="L76" s="1"/>
      <c r="M76" s="1"/>
      <c r="N76" s="1"/>
      <c r="O76" s="1"/>
      <c r="P76" s="1"/>
      <c r="Q76" s="1"/>
    </row>
    <row r="77" spans="4:17" ht="15">
      <c r="D77" s="1"/>
      <c r="E77" s="1" t="s">
        <v>195</v>
      </c>
      <c r="F77" s="1"/>
      <c r="G77" s="1"/>
      <c r="H77" s="1"/>
      <c r="I77" s="1"/>
      <c r="J77" s="1">
        <v>30137.42</v>
      </c>
      <c r="L77" s="1"/>
      <c r="M77" s="1"/>
      <c r="N77" s="1"/>
      <c r="O77" s="1"/>
      <c r="P77" s="1"/>
      <c r="Q77" s="1"/>
    </row>
    <row r="78" spans="4:17" ht="15">
      <c r="D78" s="1"/>
      <c r="E78" s="1" t="s">
        <v>186</v>
      </c>
      <c r="F78" s="1"/>
      <c r="G78" s="1"/>
      <c r="H78" s="1" t="s">
        <v>187</v>
      </c>
      <c r="I78" s="1"/>
      <c r="J78" s="1">
        <v>1386.6</v>
      </c>
      <c r="L78" s="1"/>
      <c r="M78" s="1"/>
      <c r="N78" s="1"/>
      <c r="O78" s="1"/>
      <c r="P78" s="1"/>
      <c r="Q78" s="1"/>
    </row>
    <row r="79" spans="4:17" ht="15">
      <c r="D79" s="1"/>
      <c r="E79" s="1" t="s">
        <v>197</v>
      </c>
      <c r="F79" s="1"/>
      <c r="G79" s="1"/>
      <c r="H79" s="1"/>
      <c r="I79" s="1"/>
      <c r="J79" s="1">
        <v>594.64</v>
      </c>
      <c r="L79" s="1"/>
      <c r="M79" s="1"/>
      <c r="N79" s="1"/>
      <c r="O79" s="1"/>
      <c r="P79" s="1"/>
      <c r="Q79" s="1"/>
    </row>
    <row r="80" spans="4:17" ht="15">
      <c r="D80" s="1"/>
      <c r="E80" s="1" t="s">
        <v>109</v>
      </c>
      <c r="F80" s="1"/>
      <c r="G80" s="1"/>
      <c r="H80" s="1"/>
      <c r="I80" s="1"/>
      <c r="J80" s="1">
        <v>1457</v>
      </c>
      <c r="L80" s="1"/>
      <c r="M80" s="1"/>
      <c r="N80" s="1"/>
      <c r="O80" s="1"/>
      <c r="P80" s="1"/>
      <c r="Q80" s="1"/>
    </row>
    <row r="81" spans="4:17" ht="15">
      <c r="D81" s="1">
        <v>5</v>
      </c>
      <c r="E81" s="1" t="s">
        <v>66</v>
      </c>
      <c r="F81" s="1"/>
      <c r="G81" s="1"/>
      <c r="H81" s="1" t="s">
        <v>53</v>
      </c>
      <c r="I81" s="1"/>
      <c r="J81" s="1"/>
      <c r="L81" s="1"/>
      <c r="M81" s="1"/>
      <c r="N81" s="1"/>
      <c r="O81" s="1"/>
      <c r="P81" s="1"/>
      <c r="Q81" s="1"/>
    </row>
    <row r="82" spans="4:17" ht="15">
      <c r="D82" s="1"/>
      <c r="E82" s="1" t="s">
        <v>67</v>
      </c>
      <c r="F82" s="1"/>
      <c r="G82" s="1"/>
      <c r="H82" s="1" t="s">
        <v>53</v>
      </c>
      <c r="I82" s="1"/>
      <c r="J82" s="1"/>
      <c r="L82" s="1"/>
      <c r="M82" s="1"/>
      <c r="N82" s="1"/>
      <c r="O82" s="1"/>
      <c r="P82" s="1"/>
      <c r="Q82" s="1"/>
    </row>
    <row r="83" spans="4:17" ht="15">
      <c r="D83" s="1"/>
      <c r="E83" s="1" t="s">
        <v>68</v>
      </c>
      <c r="F83" s="1"/>
      <c r="G83" s="1"/>
      <c r="H83" s="1"/>
      <c r="I83" s="1"/>
      <c r="J83" s="1">
        <v>23348.78</v>
      </c>
      <c r="L83" s="1"/>
      <c r="M83" s="1"/>
      <c r="N83" s="1"/>
      <c r="O83" s="1"/>
      <c r="P83" s="1"/>
      <c r="Q83" s="1"/>
    </row>
    <row r="84" spans="4:17" ht="15">
      <c r="D84" s="1">
        <v>6</v>
      </c>
      <c r="E84" s="1" t="s">
        <v>69</v>
      </c>
      <c r="F84" s="1"/>
      <c r="G84" s="1"/>
      <c r="H84" s="1" t="s">
        <v>53</v>
      </c>
      <c r="I84" s="1"/>
      <c r="J84" s="1">
        <v>5062.93</v>
      </c>
      <c r="L84" s="1"/>
      <c r="M84" s="1"/>
      <c r="N84" s="1"/>
      <c r="O84" s="1"/>
      <c r="P84" s="1"/>
      <c r="Q84" s="1"/>
    </row>
    <row r="85" spans="4:17" ht="15">
      <c r="D85" s="1">
        <v>7</v>
      </c>
      <c r="E85" s="1" t="s">
        <v>70</v>
      </c>
      <c r="F85" s="1"/>
      <c r="G85" s="1"/>
      <c r="H85" s="1" t="s">
        <v>53</v>
      </c>
      <c r="I85" s="1"/>
      <c r="J85" s="1"/>
      <c r="L85" s="1"/>
      <c r="M85" s="1"/>
      <c r="N85" s="1"/>
      <c r="O85" s="1"/>
      <c r="P85" s="1"/>
      <c r="Q85" s="1"/>
    </row>
    <row r="86" spans="4:17" ht="15">
      <c r="D86" s="1">
        <v>8</v>
      </c>
      <c r="E86" s="1" t="s">
        <v>55</v>
      </c>
      <c r="F86" s="1"/>
      <c r="G86" s="1"/>
      <c r="H86" s="1" t="s">
        <v>53</v>
      </c>
      <c r="I86" s="1"/>
      <c r="J86" s="1"/>
      <c r="L86" s="1"/>
      <c r="M86" s="1"/>
      <c r="N86" s="1"/>
      <c r="O86" s="1"/>
      <c r="P86" s="1"/>
      <c r="Q86" s="1"/>
    </row>
    <row r="87" spans="4:17" ht="15">
      <c r="D87" s="1">
        <v>9</v>
      </c>
      <c r="E87" s="1" t="s">
        <v>71</v>
      </c>
      <c r="F87" s="1"/>
      <c r="G87" s="1"/>
      <c r="H87" s="1" t="s">
        <v>53</v>
      </c>
      <c r="I87" s="1"/>
      <c r="J87" s="1">
        <v>8936.78</v>
      </c>
      <c r="L87" s="1"/>
      <c r="M87" s="1"/>
      <c r="N87" s="1"/>
      <c r="O87" s="1"/>
      <c r="P87" s="1"/>
      <c r="Q87" s="1"/>
    </row>
    <row r="88" spans="4:17" ht="15">
      <c r="D88" s="1">
        <v>10</v>
      </c>
      <c r="E88" s="1" t="s">
        <v>72</v>
      </c>
      <c r="F88" s="1"/>
      <c r="G88" s="1"/>
      <c r="H88" s="1" t="s">
        <v>53</v>
      </c>
      <c r="I88" s="1"/>
      <c r="J88" s="1"/>
      <c r="L88" s="1"/>
      <c r="M88" s="1"/>
      <c r="N88" s="1"/>
      <c r="O88" s="1"/>
      <c r="P88" s="1"/>
      <c r="Q88" s="1">
        <v>0</v>
      </c>
    </row>
    <row r="89" ht="15">
      <c r="F89" t="s">
        <v>73</v>
      </c>
    </row>
    <row r="90" ht="15">
      <c r="F90" t="s">
        <v>74</v>
      </c>
    </row>
    <row r="91" spans="4:10" ht="15">
      <c r="D91" s="1" t="s">
        <v>144</v>
      </c>
      <c r="E91" s="1" t="s">
        <v>145</v>
      </c>
      <c r="F91" s="1" t="s">
        <v>146</v>
      </c>
      <c r="G91" s="1"/>
      <c r="H91" s="1" t="s">
        <v>147</v>
      </c>
      <c r="I91" s="1"/>
      <c r="J91" s="1" t="s">
        <v>149</v>
      </c>
    </row>
    <row r="92" spans="4:10" ht="15">
      <c r="D92" s="1" t="s">
        <v>148</v>
      </c>
      <c r="E92" s="1"/>
      <c r="F92" s="1"/>
      <c r="G92" s="1"/>
      <c r="H92" s="1">
        <v>3982.06</v>
      </c>
      <c r="I92" s="1"/>
      <c r="J92" s="1">
        <v>3342.59</v>
      </c>
    </row>
    <row r="93" spans="4:10" ht="15">
      <c r="D93" s="1" t="s">
        <v>160</v>
      </c>
      <c r="E93" s="1">
        <v>3342.59</v>
      </c>
      <c r="F93" s="1">
        <v>7324.65</v>
      </c>
      <c r="G93" s="1"/>
      <c r="H93" s="1">
        <v>5900.2</v>
      </c>
      <c r="I93" s="1"/>
      <c r="J93" s="1">
        <v>4767.04</v>
      </c>
    </row>
    <row r="94" spans="4:10" ht="15">
      <c r="D94" s="1" t="s">
        <v>179</v>
      </c>
      <c r="E94" s="1">
        <v>4767.04</v>
      </c>
      <c r="F94" s="1">
        <v>7421.55</v>
      </c>
      <c r="G94" s="1"/>
      <c r="H94" s="1">
        <v>6348.88</v>
      </c>
      <c r="I94" s="1"/>
      <c r="J94" s="1">
        <v>5839.71</v>
      </c>
    </row>
    <row r="95" spans="4:10" ht="15">
      <c r="D95" s="1" t="s">
        <v>198</v>
      </c>
      <c r="E95" s="1">
        <v>5839.71</v>
      </c>
      <c r="F95" s="1">
        <v>7421.55</v>
      </c>
      <c r="G95" s="1"/>
      <c r="H95" s="1">
        <v>7117.64</v>
      </c>
      <c r="I95" s="1"/>
      <c r="J95" s="1">
        <v>6143.42</v>
      </c>
    </row>
  </sheetData>
  <sheetProtection/>
  <printOptions/>
  <pageMargins left="0.7086614173228347" right="0.7086614173228347" top="0.22" bottom="0.29" header="0.31496062992125984" footer="0.31496062992125984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FF00"/>
  </sheetPr>
  <dimension ref="A1:AB83"/>
  <sheetViews>
    <sheetView view="pageBreakPreview" zoomScale="80" zoomScaleSheetLayoutView="80" zoomScalePageLayoutView="0" workbookViewId="0" topLeftCell="A41">
      <selection activeCell="H67" sqref="H67:H68"/>
    </sheetView>
  </sheetViews>
  <sheetFormatPr defaultColWidth="9.140625" defaultRowHeight="15" outlineLevelCol="1"/>
  <cols>
    <col min="1" max="1" width="7.57421875" style="61" customWidth="1"/>
    <col min="2" max="2" width="12.140625" style="58" customWidth="1"/>
    <col min="3" max="3" width="11.00390625" style="58" customWidth="1"/>
    <col min="4" max="4" width="10.57421875" style="58" customWidth="1"/>
    <col min="5" max="5" width="9.7109375" style="58" customWidth="1"/>
    <col min="6" max="6" width="12.140625" style="58" customWidth="1"/>
    <col min="7" max="8" width="11.57421875" style="58" customWidth="1"/>
    <col min="9" max="9" width="12.57421875" style="58" customWidth="1"/>
    <col min="10" max="10" width="13.00390625" style="58" customWidth="1"/>
    <col min="11" max="11" width="13.140625" style="58" customWidth="1"/>
    <col min="12" max="12" width="13.421875" style="58" customWidth="1"/>
    <col min="13" max="13" width="15.28125" style="58" hidden="1" customWidth="1" outlineLevel="1"/>
    <col min="14" max="14" width="18.421875" style="58" hidden="1" customWidth="1" outlineLevel="1"/>
    <col min="15" max="15" width="13.421875" style="58" hidden="1" customWidth="1" outlineLevel="1"/>
    <col min="16" max="16" width="13.57421875" style="58" hidden="1" customWidth="1" outlineLevel="1"/>
    <col min="17" max="17" width="9.8515625" style="58" hidden="1" customWidth="1" outlineLevel="1"/>
    <col min="18" max="18" width="10.28125" style="58" hidden="1" customWidth="1" outlineLevel="1"/>
    <col min="19" max="19" width="12.8515625" style="58" hidden="1" customWidth="1" outlineLevel="1"/>
    <col min="20" max="20" width="7.140625" style="58" hidden="1" customWidth="1" outlineLevel="1"/>
    <col min="21" max="21" width="11.28125" style="58" hidden="1" customWidth="1" outlineLevel="1"/>
    <col min="22" max="22" width="11.421875" style="58" hidden="1" customWidth="1" outlineLevel="1"/>
    <col min="23" max="24" width="11.140625" style="58" hidden="1" customWidth="1" outlineLevel="1"/>
    <col min="25" max="25" width="13.00390625" style="58" hidden="1" customWidth="1" outlineLevel="1"/>
    <col min="26" max="26" width="13.00390625" style="58" bestFit="1" customWidth="1" collapsed="1"/>
    <col min="27" max="28" width="13.00390625" style="58" bestFit="1" customWidth="1"/>
    <col min="29" max="32" width="9.140625" style="58" customWidth="1"/>
    <col min="33" max="33" width="9.8515625" style="58" bestFit="1" customWidth="1"/>
    <col min="34" max="16384" width="9.140625" style="58" customWidth="1"/>
  </cols>
  <sheetData>
    <row r="1" spans="1:14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4"/>
      <c r="J2" s="92"/>
      <c r="K2" s="92"/>
      <c r="L2" s="92"/>
      <c r="M2" s="92"/>
      <c r="N2" s="92"/>
    </row>
    <row r="3" spans="1:14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/>
      <c r="I6" s="96" t="s">
        <v>5</v>
      </c>
      <c r="J6" s="96" t="s">
        <v>6</v>
      </c>
      <c r="K6" s="96"/>
      <c r="L6" s="96"/>
      <c r="M6" s="97"/>
      <c r="N6" s="97"/>
    </row>
    <row r="7" spans="1:14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/>
      <c r="I7" s="96" t="s">
        <v>9</v>
      </c>
      <c r="J7" s="96" t="s">
        <v>10</v>
      </c>
      <c r="K7" s="96"/>
      <c r="L7" s="96"/>
      <c r="M7" s="97"/>
      <c r="N7" s="97"/>
    </row>
    <row r="8" spans="1:14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5"/>
      <c r="I8" s="98">
        <v>0</v>
      </c>
      <c r="J8" s="99">
        <v>48.28</v>
      </c>
      <c r="K8" s="99"/>
      <c r="L8" s="95"/>
      <c r="M8" s="100"/>
      <c r="N8" s="100"/>
    </row>
    <row r="9" spans="1:14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5"/>
      <c r="I9" s="98">
        <v>2795.32</v>
      </c>
      <c r="J9" s="99">
        <v>5702.29</v>
      </c>
      <c r="K9" s="99"/>
      <c r="L9" s="95"/>
      <c r="M9" s="100"/>
      <c r="N9" s="100"/>
    </row>
    <row r="10" spans="1:14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5"/>
      <c r="I10" s="98">
        <f>SUM(I8:I9)</f>
        <v>2795.32</v>
      </c>
      <c r="J10" s="95"/>
      <c r="K10" s="95"/>
      <c r="L10" s="95"/>
      <c r="M10" s="100"/>
      <c r="N10" s="100"/>
    </row>
    <row r="11" spans="1:14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20" ht="18.75" hidden="1">
      <c r="A14" s="92"/>
      <c r="B14" s="101" t="s">
        <v>386</v>
      </c>
      <c r="C14" s="666" t="s">
        <v>15</v>
      </c>
      <c r="D14" s="667"/>
      <c r="E14" s="499"/>
      <c r="F14" s="96"/>
      <c r="G14" s="96"/>
      <c r="H14" s="96"/>
      <c r="I14" s="96"/>
      <c r="J14" s="96" t="s">
        <v>21</v>
      </c>
      <c r="K14" s="97"/>
      <c r="L14" s="100"/>
      <c r="M14" s="100"/>
      <c r="N14" s="100"/>
      <c r="O14" s="60"/>
      <c r="P14" s="60"/>
      <c r="Q14" s="60"/>
      <c r="R14" s="60"/>
      <c r="S14" s="60"/>
      <c r="T14" s="60"/>
    </row>
    <row r="15" spans="1:20" ht="14.25" customHeight="1" hidden="1">
      <c r="A15" s="92"/>
      <c r="B15" s="103"/>
      <c r="C15" s="668"/>
      <c r="D15" s="669"/>
      <c r="E15" s="500"/>
      <c r="F15" s="96"/>
      <c r="G15" s="96"/>
      <c r="H15" s="96"/>
      <c r="I15" s="96" t="s">
        <v>311</v>
      </c>
      <c r="J15" s="96"/>
      <c r="K15" s="97"/>
      <c r="L15" s="100"/>
      <c r="M15" s="100"/>
      <c r="N15" s="100"/>
      <c r="O15" s="60"/>
      <c r="P15" s="60"/>
      <c r="Q15" s="60"/>
      <c r="R15" s="60"/>
      <c r="S15" s="60"/>
      <c r="T15" s="60"/>
    </row>
    <row r="16" spans="1:20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95"/>
      <c r="K16" s="100"/>
      <c r="L16" s="100"/>
      <c r="M16" s="100"/>
      <c r="N16" s="100"/>
      <c r="O16" s="60"/>
      <c r="P16" s="60"/>
      <c r="Q16" s="60"/>
      <c r="R16" s="60"/>
      <c r="S16" s="60"/>
      <c r="T16" s="60"/>
    </row>
    <row r="17" spans="1:20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95"/>
      <c r="K17" s="100"/>
      <c r="L17" s="100"/>
      <c r="M17" s="100"/>
      <c r="N17" s="100"/>
      <c r="O17" s="60"/>
      <c r="P17" s="60"/>
      <c r="Q17" s="60"/>
      <c r="R17" s="60"/>
      <c r="S17" s="60"/>
      <c r="T17" s="60"/>
    </row>
    <row r="18" spans="1:20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95"/>
      <c r="K18" s="100"/>
      <c r="L18" s="100"/>
      <c r="M18" s="100"/>
      <c r="N18" s="100"/>
      <c r="O18" s="60"/>
      <c r="P18" s="60"/>
      <c r="Q18" s="60"/>
      <c r="R18" s="60"/>
      <c r="S18" s="60"/>
      <c r="T18" s="60"/>
    </row>
    <row r="19" spans="1:20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95"/>
      <c r="K19" s="100"/>
      <c r="L19" s="100"/>
      <c r="M19" s="100"/>
      <c r="N19" s="100"/>
      <c r="O19" s="60"/>
      <c r="P19" s="60"/>
      <c r="Q19" s="60"/>
      <c r="R19" s="60"/>
      <c r="S19" s="60"/>
      <c r="T19" s="60"/>
    </row>
    <row r="20" spans="1:20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95"/>
      <c r="K20" s="100"/>
      <c r="L20" s="100"/>
      <c r="M20" s="100"/>
      <c r="N20" s="100"/>
      <c r="O20" s="60"/>
      <c r="P20" s="60"/>
      <c r="Q20" s="60"/>
      <c r="R20" s="60"/>
      <c r="S20" s="60"/>
      <c r="T20" s="60"/>
    </row>
    <row r="21" spans="1:20" ht="19.5" hidden="1" thickBot="1">
      <c r="A21" s="92"/>
      <c r="B21" s="95"/>
      <c r="C21" s="95"/>
      <c r="D21" s="95"/>
      <c r="E21" s="95"/>
      <c r="F21" s="95"/>
      <c r="G21" s="106" t="s">
        <v>387</v>
      </c>
      <c r="H21" s="106"/>
      <c r="I21" s="107" t="s">
        <v>310</v>
      </c>
      <c r="J21" s="95"/>
      <c r="K21" s="100"/>
      <c r="L21" s="100"/>
      <c r="M21" s="100"/>
      <c r="N21" s="100"/>
      <c r="O21" s="60"/>
      <c r="P21" s="60"/>
      <c r="Q21" s="60"/>
      <c r="R21" s="60"/>
      <c r="S21" s="60"/>
      <c r="T21" s="60"/>
    </row>
    <row r="22" spans="1:20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/>
      <c r="I22" s="95">
        <v>7.55</v>
      </c>
      <c r="J22" s="99">
        <f>G22*I22</f>
        <v>2625.89</v>
      </c>
      <c r="K22" s="418"/>
      <c r="L22" s="100"/>
      <c r="M22" s="100"/>
      <c r="N22" s="100"/>
      <c r="O22" s="60"/>
      <c r="P22" s="60"/>
      <c r="Q22" s="60"/>
      <c r="R22" s="60"/>
      <c r="S22" s="60"/>
      <c r="T22" s="60"/>
    </row>
    <row r="23" spans="1:20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95"/>
      <c r="K23" s="100"/>
      <c r="L23" s="100"/>
      <c r="M23" s="100"/>
      <c r="N23" s="100"/>
      <c r="O23" s="60"/>
      <c r="P23" s="60"/>
      <c r="Q23" s="60"/>
      <c r="R23" s="60"/>
      <c r="S23" s="60"/>
      <c r="T23" s="60"/>
    </row>
    <row r="24" spans="1:20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95"/>
      <c r="K24" s="100"/>
      <c r="L24" s="100"/>
      <c r="M24" s="100"/>
      <c r="N24" s="100"/>
      <c r="O24" s="60"/>
      <c r="P24" s="60"/>
      <c r="Q24" s="60"/>
      <c r="R24" s="60"/>
      <c r="S24" s="60"/>
      <c r="T24" s="60"/>
    </row>
    <row r="25" spans="1:20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95"/>
      <c r="K25" s="100"/>
      <c r="L25" s="100"/>
      <c r="M25" s="100"/>
      <c r="N25" s="100"/>
      <c r="O25" s="60"/>
      <c r="P25" s="60"/>
      <c r="Q25" s="60"/>
      <c r="R25" s="60"/>
      <c r="S25" s="60"/>
      <c r="T25" s="60"/>
    </row>
    <row r="26" spans="1:20" ht="18.75" hidden="1">
      <c r="A26" s="92"/>
      <c r="B26" s="95"/>
      <c r="C26" s="95"/>
      <c r="D26" s="95"/>
      <c r="E26" s="95"/>
      <c r="F26" s="95"/>
      <c r="G26" s="95"/>
      <c r="H26" s="95"/>
      <c r="I26" s="95"/>
      <c r="J26" s="95"/>
      <c r="K26" s="100"/>
      <c r="L26" s="100"/>
      <c r="M26" s="100"/>
      <c r="N26" s="100"/>
      <c r="O26" s="60"/>
      <c r="P26" s="60"/>
      <c r="Q26" s="60"/>
      <c r="R26" s="60"/>
      <c r="S26" s="60"/>
      <c r="T26" s="60"/>
    </row>
    <row r="27" spans="1:20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95"/>
      <c r="K27" s="100"/>
      <c r="L27" s="100"/>
      <c r="M27" s="100"/>
      <c r="N27" s="100"/>
      <c r="O27" s="60"/>
      <c r="P27" s="60"/>
      <c r="Q27" s="60"/>
      <c r="R27" s="60"/>
      <c r="S27" s="60"/>
      <c r="T27" s="60"/>
    </row>
    <row r="28" spans="1:20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95"/>
      <c r="K28" s="100"/>
      <c r="L28" s="100"/>
      <c r="M28" s="100"/>
      <c r="N28" s="100"/>
      <c r="O28" s="60"/>
      <c r="P28" s="60"/>
      <c r="Q28" s="60"/>
      <c r="R28" s="60"/>
      <c r="S28" s="60"/>
      <c r="T28" s="60"/>
    </row>
    <row r="29" spans="1:20" ht="18.75" hidden="1">
      <c r="A29" s="92"/>
      <c r="B29" s="95"/>
      <c r="C29" s="95"/>
      <c r="D29" s="95"/>
      <c r="E29" s="95"/>
      <c r="F29" s="95"/>
      <c r="G29" s="95"/>
      <c r="H29" s="95"/>
      <c r="I29" s="95"/>
      <c r="J29" s="95"/>
      <c r="K29" s="100"/>
      <c r="L29" s="100"/>
      <c r="M29" s="100"/>
      <c r="N29" s="100"/>
      <c r="O29" s="60"/>
      <c r="P29" s="60"/>
      <c r="Q29" s="60"/>
      <c r="R29" s="60"/>
      <c r="S29" s="60"/>
      <c r="T29" s="60"/>
    </row>
    <row r="30" spans="1:20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95"/>
      <c r="K30" s="100"/>
      <c r="L30" s="100"/>
      <c r="M30" s="100"/>
      <c r="N30" s="100"/>
      <c r="O30" s="60"/>
      <c r="P30" s="60"/>
      <c r="Q30" s="60"/>
      <c r="R30" s="60"/>
      <c r="S30" s="60"/>
      <c r="T30" s="60"/>
    </row>
    <row r="31" spans="1:20" ht="18.75" hidden="1">
      <c r="A31" s="92"/>
      <c r="B31" s="95"/>
      <c r="C31" s="95"/>
      <c r="D31" s="95"/>
      <c r="E31" s="95"/>
      <c r="F31" s="95"/>
      <c r="G31" s="95"/>
      <c r="H31" s="95"/>
      <c r="I31" s="95"/>
      <c r="J31" s="95"/>
      <c r="K31" s="100"/>
      <c r="L31" s="100"/>
      <c r="M31" s="100"/>
      <c r="N31" s="100"/>
      <c r="O31" s="60"/>
      <c r="P31" s="60"/>
      <c r="Q31" s="60"/>
      <c r="R31" s="60"/>
      <c r="S31" s="60"/>
      <c r="T31" s="60"/>
    </row>
    <row r="32" spans="1:20" ht="18.75" hidden="1">
      <c r="A32" s="92"/>
      <c r="B32" s="95"/>
      <c r="C32" s="95"/>
      <c r="D32" s="95"/>
      <c r="E32" s="95"/>
      <c r="F32" s="95"/>
      <c r="G32" s="95"/>
      <c r="H32" s="95"/>
      <c r="I32" s="95"/>
      <c r="J32" s="95"/>
      <c r="K32" s="100"/>
      <c r="L32" s="100"/>
      <c r="M32" s="100"/>
      <c r="N32" s="100"/>
      <c r="O32" s="60"/>
      <c r="P32" s="60"/>
      <c r="Q32" s="60"/>
      <c r="R32" s="60"/>
      <c r="S32" s="60"/>
      <c r="T32" s="60"/>
    </row>
    <row r="33" spans="1:20" ht="18.75" hidden="1">
      <c r="A33" s="92"/>
      <c r="B33" s="95"/>
      <c r="C33" s="95"/>
      <c r="D33" s="95"/>
      <c r="E33" s="95"/>
      <c r="F33" s="95"/>
      <c r="G33" s="96"/>
      <c r="H33" s="96"/>
      <c r="I33" s="96"/>
      <c r="J33" s="109"/>
      <c r="K33" s="419"/>
      <c r="L33" s="100"/>
      <c r="M33" s="100"/>
      <c r="N33" s="100"/>
      <c r="O33" s="60"/>
      <c r="P33" s="60"/>
      <c r="Q33" s="60"/>
      <c r="R33" s="60"/>
      <c r="S33" s="60"/>
      <c r="T33" s="60"/>
    </row>
    <row r="34" spans="1:20" ht="18.75" hidden="1">
      <c r="A34" s="92"/>
      <c r="B34" s="95"/>
      <c r="C34" s="95"/>
      <c r="D34" s="95"/>
      <c r="E34" s="95"/>
      <c r="F34" s="95"/>
      <c r="G34" s="95"/>
      <c r="H34" s="95"/>
      <c r="I34" s="95" t="s">
        <v>32</v>
      </c>
      <c r="J34" s="110">
        <f>SUM(J17:J33)</f>
        <v>2625.89</v>
      </c>
      <c r="K34" s="420"/>
      <c r="L34" s="100"/>
      <c r="M34" s="100"/>
      <c r="N34" s="100"/>
      <c r="O34" s="60"/>
      <c r="P34" s="60"/>
      <c r="Q34" s="60"/>
      <c r="R34" s="60"/>
      <c r="S34" s="60"/>
      <c r="T34" s="60"/>
    </row>
    <row r="35" spans="1:14" ht="15">
      <c r="A35" s="763" t="s">
        <v>388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</row>
    <row r="36" spans="1:14" ht="15">
      <c r="A36" s="763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</row>
    <row r="37" spans="1:14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8.75">
      <c r="A38" s="92"/>
      <c r="B38" s="64" t="s">
        <v>389</v>
      </c>
      <c r="C38" s="65"/>
      <c r="D38" s="65"/>
      <c r="E38" s="65"/>
      <c r="F38" s="65"/>
      <c r="G38" s="64"/>
      <c r="H38" s="64"/>
      <c r="I38" s="92"/>
      <c r="J38" s="92"/>
      <c r="K38" s="92"/>
      <c r="L38" s="92"/>
      <c r="M38" s="92"/>
      <c r="N38" s="92"/>
    </row>
    <row r="39" spans="1:14" ht="18.75">
      <c r="A39" s="64"/>
      <c r="B39" s="65" t="s">
        <v>390</v>
      </c>
      <c r="C39" s="250" t="s">
        <v>391</v>
      </c>
      <c r="D39" s="64"/>
      <c r="E39" s="64"/>
      <c r="F39" s="65"/>
      <c r="G39" s="64"/>
      <c r="H39" s="64"/>
      <c r="I39" s="64"/>
      <c r="J39" s="64"/>
      <c r="K39" s="64"/>
      <c r="L39" s="92"/>
      <c r="M39" s="92"/>
      <c r="N39" s="92"/>
    </row>
    <row r="40" spans="1:14" ht="18.75">
      <c r="A40" s="64"/>
      <c r="B40" s="65" t="s">
        <v>392</v>
      </c>
      <c r="C40" s="66">
        <v>5171</v>
      </c>
      <c r="D40" s="64" t="s">
        <v>393</v>
      </c>
      <c r="E40" s="64"/>
      <c r="F40" s="65"/>
      <c r="G40" s="64"/>
      <c r="H40" s="64"/>
      <c r="I40" s="65"/>
      <c r="J40" s="64"/>
      <c r="K40" s="64"/>
      <c r="L40" s="92"/>
      <c r="M40" s="92"/>
      <c r="N40" s="92"/>
    </row>
    <row r="41" spans="1:14" ht="18.75">
      <c r="A41" s="64"/>
      <c r="B41" s="65" t="s">
        <v>394</v>
      </c>
      <c r="C41" s="67" t="s">
        <v>493</v>
      </c>
      <c r="D41" s="64" t="s">
        <v>518</v>
      </c>
      <c r="E41" s="64"/>
      <c r="F41" s="64"/>
      <c r="G41" s="64"/>
      <c r="H41" s="64"/>
      <c r="I41" s="65"/>
      <c r="J41" s="64"/>
      <c r="K41" s="64"/>
      <c r="L41" s="92"/>
      <c r="M41" s="92"/>
      <c r="N41" s="92"/>
    </row>
    <row r="42" spans="1:28" ht="18.75">
      <c r="A42" s="64"/>
      <c r="E42" s="64"/>
      <c r="F42" s="64"/>
      <c r="G42" s="64"/>
      <c r="H42" s="64"/>
      <c r="I42" s="65"/>
      <c r="J42" s="64"/>
      <c r="K42" s="64"/>
      <c r="L42" s="92"/>
      <c r="M42" s="92"/>
      <c r="N42" s="92"/>
      <c r="V42" s="60"/>
      <c r="W42" s="60"/>
      <c r="X42" s="60"/>
      <c r="Y42" s="60"/>
      <c r="Z42" s="60"/>
      <c r="AA42" s="60"/>
      <c r="AB42" s="60"/>
    </row>
    <row r="43" spans="1:28" ht="56.25">
      <c r="A43" s="64"/>
      <c r="B43" s="139"/>
      <c r="C43" s="140"/>
      <c r="D43" s="62"/>
      <c r="E43" s="421" t="s">
        <v>397</v>
      </c>
      <c r="F43" s="422" t="s">
        <v>527</v>
      </c>
      <c r="G43" s="424" t="s">
        <v>2</v>
      </c>
      <c r="H43" s="490" t="s">
        <v>565</v>
      </c>
      <c r="I43" s="423" t="s">
        <v>3</v>
      </c>
      <c r="J43" s="424" t="s">
        <v>528</v>
      </c>
      <c r="K43" s="424" t="s">
        <v>529</v>
      </c>
      <c r="L43" s="425" t="s">
        <v>530</v>
      </c>
      <c r="V43" s="60"/>
      <c r="W43" s="371"/>
      <c r="X43" s="426"/>
      <c r="Y43" s="426"/>
      <c r="Z43" s="426"/>
      <c r="AA43" s="426"/>
      <c r="AB43" s="426"/>
    </row>
    <row r="44" spans="1:28" s="61" customFormat="1" ht="54.75" customHeight="1">
      <c r="A44" s="62"/>
      <c r="B44" s="765" t="s">
        <v>404</v>
      </c>
      <c r="C44" s="766"/>
      <c r="D44" s="767"/>
      <c r="E44" s="111" t="s">
        <v>53</v>
      </c>
      <c r="F44" s="111" t="s">
        <v>53</v>
      </c>
      <c r="G44" s="111" t="s">
        <v>53</v>
      </c>
      <c r="H44" s="111" t="s">
        <v>53</v>
      </c>
      <c r="I44" s="111" t="s">
        <v>53</v>
      </c>
      <c r="J44" s="111" t="s">
        <v>53</v>
      </c>
      <c r="K44" s="111" t="s">
        <v>53</v>
      </c>
      <c r="L44" s="111" t="s">
        <v>53</v>
      </c>
      <c r="O44" s="427" t="s">
        <v>531</v>
      </c>
      <c r="P44" s="427" t="s">
        <v>532</v>
      </c>
      <c r="Q44" s="427" t="s">
        <v>544</v>
      </c>
      <c r="R44" s="427" t="s">
        <v>401</v>
      </c>
      <c r="S44" s="427" t="s">
        <v>545</v>
      </c>
      <c r="T44" s="427" t="s">
        <v>546</v>
      </c>
      <c r="U44" s="427" t="s">
        <v>533</v>
      </c>
      <c r="V44" s="427" t="s">
        <v>424</v>
      </c>
      <c r="W44" s="428" t="s">
        <v>534</v>
      </c>
      <c r="X44" s="374"/>
      <c r="Y44" s="374"/>
      <c r="Z44" s="374"/>
      <c r="AA44" s="374"/>
      <c r="AB44" s="374"/>
    </row>
    <row r="45" spans="1:28" ht="33" customHeight="1">
      <c r="A45" s="64"/>
      <c r="B45" s="768" t="s">
        <v>535</v>
      </c>
      <c r="C45" s="769"/>
      <c r="D45" s="770"/>
      <c r="E45" s="114">
        <f aca="true" t="shared" si="0" ref="E45:L45">E46+E47+E48</f>
        <v>16.1</v>
      </c>
      <c r="F45" s="114">
        <f t="shared" si="0"/>
        <v>205003.532</v>
      </c>
      <c r="G45" s="114">
        <f t="shared" si="0"/>
        <v>82996.6</v>
      </c>
      <c r="H45" s="114">
        <f t="shared" si="0"/>
        <v>0</v>
      </c>
      <c r="I45" s="114">
        <f t="shared" si="0"/>
        <v>88976.87</v>
      </c>
      <c r="J45" s="114">
        <f t="shared" si="0"/>
        <v>75496.91</v>
      </c>
      <c r="K45" s="114">
        <f t="shared" si="0"/>
        <v>13479.959999999986</v>
      </c>
      <c r="L45" s="114">
        <f t="shared" si="0"/>
        <v>199023.272</v>
      </c>
      <c r="O45" s="470">
        <v>205003.66</v>
      </c>
      <c r="P45" s="470">
        <v>199023.4</v>
      </c>
      <c r="Q45" s="332">
        <v>76706.15</v>
      </c>
      <c r="R45" s="332">
        <v>4620.45</v>
      </c>
      <c r="S45" s="332">
        <v>0</v>
      </c>
      <c r="T45" s="332">
        <v>0</v>
      </c>
      <c r="U45" s="226">
        <v>7500.01</v>
      </c>
      <c r="V45" s="471">
        <v>7650.269999999999</v>
      </c>
      <c r="W45" s="226">
        <v>8221.239999999998</v>
      </c>
      <c r="X45" s="432"/>
      <c r="Y45" s="432"/>
      <c r="Z45" s="432"/>
      <c r="AA45" s="374"/>
      <c r="AB45" s="433"/>
    </row>
    <row r="46" spans="1:28" ht="18" customHeight="1">
      <c r="A46" s="64"/>
      <c r="B46" s="672" t="s">
        <v>12</v>
      </c>
      <c r="C46" s="673"/>
      <c r="D46" s="674"/>
      <c r="E46" s="117">
        <f>G58</f>
        <v>10.030000000000001</v>
      </c>
      <c r="F46" s="506">
        <f>'08 15 г'!L46</f>
        <v>0</v>
      </c>
      <c r="G46" s="506">
        <f>E46*C40</f>
        <v>51865.130000000005</v>
      </c>
      <c r="H46" s="506">
        <v>0</v>
      </c>
      <c r="I46" s="506">
        <f>G46</f>
        <v>51865.130000000005</v>
      </c>
      <c r="J46" s="506">
        <f>H58</f>
        <v>51865.130000000005</v>
      </c>
      <c r="K46" s="506">
        <f>H46+I46-J46</f>
        <v>0</v>
      </c>
      <c r="L46" s="286">
        <v>0</v>
      </c>
      <c r="V46" s="60"/>
      <c r="W46" s="373"/>
      <c r="X46" s="432"/>
      <c r="Y46" s="432"/>
      <c r="Z46" s="432"/>
      <c r="AA46" s="374"/>
      <c r="AB46" s="433"/>
    </row>
    <row r="47" spans="1:28" ht="18" customHeight="1" thickBot="1">
      <c r="A47" s="64"/>
      <c r="B47" s="672" t="s">
        <v>65</v>
      </c>
      <c r="C47" s="673"/>
      <c r="D47" s="674"/>
      <c r="E47" s="117">
        <v>4.57</v>
      </c>
      <c r="F47" s="508">
        <f>'08 15 г'!L47</f>
        <v>196632.032</v>
      </c>
      <c r="G47" s="506">
        <f>E47*C40</f>
        <v>23631.47</v>
      </c>
      <c r="H47" s="506">
        <v>0</v>
      </c>
      <c r="I47" s="506">
        <f>Q45+R45-I46</f>
        <v>29461.469999999987</v>
      </c>
      <c r="J47" s="506">
        <f>H64-H65</f>
        <v>15981.51</v>
      </c>
      <c r="K47" s="506">
        <f>H47+I47-J47</f>
        <v>13479.959999999986</v>
      </c>
      <c r="L47" s="286">
        <f>F45-F48+(G45-G48)+H45-(I45-I48)</f>
        <v>190802.032</v>
      </c>
      <c r="P47" s="434"/>
      <c r="V47" s="60"/>
      <c r="W47" s="373"/>
      <c r="X47" s="435"/>
      <c r="Y47" s="435"/>
      <c r="Z47" s="435"/>
      <c r="AA47" s="374"/>
      <c r="AB47" s="436"/>
    </row>
    <row r="48" spans="1:28" ht="18" customHeight="1" thickBot="1">
      <c r="A48" s="64"/>
      <c r="B48" s="672" t="s">
        <v>561</v>
      </c>
      <c r="C48" s="673"/>
      <c r="D48" s="674"/>
      <c r="E48" s="117">
        <v>1.5</v>
      </c>
      <c r="F48" s="508">
        <f>'08 15 г'!L48</f>
        <v>8371.5</v>
      </c>
      <c r="G48" s="506">
        <f>E48*C40-(171*E48)</f>
        <v>7500</v>
      </c>
      <c r="H48" s="506">
        <v>0</v>
      </c>
      <c r="I48" s="506">
        <f>V45</f>
        <v>7650.269999999999</v>
      </c>
      <c r="J48" s="506">
        <f>H65</f>
        <v>7650.269999999999</v>
      </c>
      <c r="K48" s="506">
        <f>H48+I48-J48</f>
        <v>0</v>
      </c>
      <c r="L48" s="286">
        <f>W45</f>
        <v>8221.239999999998</v>
      </c>
      <c r="M48" s="186"/>
      <c r="P48" s="438"/>
      <c r="V48" s="60"/>
      <c r="W48" s="373"/>
      <c r="X48" s="432"/>
      <c r="Y48" s="432"/>
      <c r="Z48" s="432"/>
      <c r="AA48" s="374"/>
      <c r="AB48" s="433"/>
    </row>
    <row r="49" spans="1:28" ht="21" customHeight="1">
      <c r="A49" s="64"/>
      <c r="B49" s="791" t="s">
        <v>564</v>
      </c>
      <c r="C49" s="791"/>
      <c r="D49" s="791"/>
      <c r="E49" s="791"/>
      <c r="F49" s="791"/>
      <c r="G49" s="791"/>
      <c r="H49" s="791"/>
      <c r="I49" s="791"/>
      <c r="J49" s="791"/>
      <c r="K49" s="92"/>
      <c r="L49" s="92"/>
      <c r="M49" s="92"/>
      <c r="N49" s="92"/>
      <c r="O49" s="186"/>
      <c r="V49" s="60"/>
      <c r="W49" s="373"/>
      <c r="X49" s="432"/>
      <c r="Y49" s="432"/>
      <c r="Z49" s="432"/>
      <c r="AA49" s="374"/>
      <c r="AB49" s="433"/>
    </row>
    <row r="50" spans="1:28" ht="18.75" customHeight="1">
      <c r="A50" s="64"/>
      <c r="F50" s="485" t="s">
        <v>438</v>
      </c>
      <c r="G50" s="485" t="s">
        <v>2</v>
      </c>
      <c r="H50" s="485" t="s">
        <v>3</v>
      </c>
      <c r="I50" s="485" t="s">
        <v>439</v>
      </c>
      <c r="J50" s="485" t="s">
        <v>562</v>
      </c>
      <c r="K50" s="443"/>
      <c r="L50" s="440"/>
      <c r="M50" s="440">
        <f>H45+I45-J45</f>
        <v>13479.959999999992</v>
      </c>
      <c r="N50" s="440"/>
      <c r="O50" s="441"/>
      <c r="P50" s="60"/>
      <c r="V50" s="60"/>
      <c r="W50" s="379"/>
      <c r="X50" s="380"/>
      <c r="Y50" s="380"/>
      <c r="Z50" s="380"/>
      <c r="AA50" s="380"/>
      <c r="AB50" s="380"/>
    </row>
    <row r="51" spans="1:28" ht="18" customHeight="1">
      <c r="A51" s="92"/>
      <c r="B51" s="771" t="s">
        <v>536</v>
      </c>
      <c r="C51" s="771"/>
      <c r="D51" s="771"/>
      <c r="E51" s="771"/>
      <c r="F51" s="502">
        <f>'08 15 г'!I51</f>
        <v>9275.600000000004</v>
      </c>
      <c r="G51" s="76">
        <f>S45</f>
        <v>0</v>
      </c>
      <c r="H51" s="76">
        <f>T45</f>
        <v>0</v>
      </c>
      <c r="I51" s="76">
        <f>F51+G51-H51</f>
        <v>9275.600000000004</v>
      </c>
      <c r="J51" s="76">
        <f>D52+H51</f>
        <v>0</v>
      </c>
      <c r="K51" s="444"/>
      <c r="N51" s="120"/>
      <c r="V51" s="60"/>
      <c r="W51" s="60"/>
      <c r="X51" s="60"/>
      <c r="Y51" s="60"/>
      <c r="Z51" s="60"/>
      <c r="AA51" s="60"/>
      <c r="AB51" s="60"/>
    </row>
    <row r="52" spans="1:28" ht="18" customHeight="1">
      <c r="A52" s="92"/>
      <c r="B52" s="789"/>
      <c r="C52" s="789"/>
      <c r="D52" s="790"/>
      <c r="E52" s="790"/>
      <c r="F52" s="230" t="s">
        <v>563</v>
      </c>
      <c r="G52" s="65"/>
      <c r="H52" s="65"/>
      <c r="J52" s="64"/>
      <c r="K52" s="64"/>
      <c r="M52" s="443"/>
      <c r="N52" s="120"/>
      <c r="V52" s="60"/>
      <c r="W52" s="60"/>
      <c r="X52" s="60"/>
      <c r="Y52" s="60"/>
      <c r="Z52" s="60"/>
      <c r="AA52" s="60"/>
      <c r="AB52" s="60"/>
    </row>
    <row r="53" spans="1:28" ht="18" customHeight="1">
      <c r="A53" s="92"/>
      <c r="M53" s="444"/>
      <c r="N53" s="92"/>
      <c r="O53" s="445"/>
      <c r="V53" s="60"/>
      <c r="W53" s="60"/>
      <c r="X53" s="60"/>
      <c r="Y53" s="60"/>
      <c r="Z53" s="60"/>
      <c r="AA53" s="60"/>
      <c r="AB53" s="60"/>
    </row>
    <row r="54" spans="1:20" ht="10.5" customHeight="1">
      <c r="A54" s="92"/>
      <c r="L54" s="92"/>
      <c r="M54" s="92"/>
      <c r="N54" s="92"/>
      <c r="S54" s="446"/>
      <c r="T54" s="447"/>
    </row>
    <row r="55" spans="1:20" ht="18.75">
      <c r="A55" s="64"/>
      <c r="B55" s="73"/>
      <c r="C55" s="74"/>
      <c r="D55" s="75"/>
      <c r="E55" s="75"/>
      <c r="F55" s="75"/>
      <c r="G55" s="76" t="s">
        <v>397</v>
      </c>
      <c r="H55" s="76" t="s">
        <v>407</v>
      </c>
      <c r="I55" s="444"/>
      <c r="J55" s="64"/>
      <c r="K55" s="64"/>
      <c r="L55" s="92"/>
      <c r="M55" s="92"/>
      <c r="N55" s="92"/>
      <c r="S55" s="448"/>
      <c r="T55" s="448"/>
    </row>
    <row r="56" spans="1:20" s="61" customFormat="1" ht="11.25" customHeight="1">
      <c r="A56" s="77"/>
      <c r="B56" s="135"/>
      <c r="C56" s="136"/>
      <c r="D56" s="137"/>
      <c r="E56" s="137"/>
      <c r="F56" s="137"/>
      <c r="G56" s="138" t="s">
        <v>53</v>
      </c>
      <c r="H56" s="495" t="s">
        <v>53</v>
      </c>
      <c r="I56" s="448"/>
      <c r="J56" s="62"/>
      <c r="K56" s="62"/>
      <c r="S56" s="449"/>
      <c r="T56" s="449"/>
    </row>
    <row r="57" spans="1:20" ht="48" customHeight="1">
      <c r="A57" s="78" t="s">
        <v>408</v>
      </c>
      <c r="B57" s="676" t="s">
        <v>436</v>
      </c>
      <c r="C57" s="677"/>
      <c r="D57" s="677"/>
      <c r="E57" s="677"/>
      <c r="F57" s="677"/>
      <c r="G57" s="95"/>
      <c r="H57" s="496">
        <f>H58+H64</f>
        <v>75496.91</v>
      </c>
      <c r="I57" s="492"/>
      <c r="J57" s="64"/>
      <c r="K57" s="64"/>
      <c r="L57" s="92"/>
      <c r="M57" s="92"/>
      <c r="N57" s="64"/>
      <c r="P57" s="186"/>
      <c r="S57" s="100"/>
      <c r="T57" s="100"/>
    </row>
    <row r="58" spans="1:24" ht="18.75">
      <c r="A58" s="80" t="s">
        <v>410</v>
      </c>
      <c r="B58" s="678" t="s">
        <v>411</v>
      </c>
      <c r="C58" s="679"/>
      <c r="D58" s="679"/>
      <c r="E58" s="679"/>
      <c r="F58" s="680"/>
      <c r="G58" s="504">
        <f>G60+G61+G62+G63+G59</f>
        <v>10.030000000000001</v>
      </c>
      <c r="H58" s="505">
        <f>SUM(H59:H63)</f>
        <v>51865.130000000005</v>
      </c>
      <c r="I58" s="457"/>
      <c r="J58" s="64"/>
      <c r="K58" s="64"/>
      <c r="L58" s="92"/>
      <c r="M58" s="92"/>
      <c r="N58" s="121"/>
      <c r="S58" s="126"/>
      <c r="T58" s="126"/>
      <c r="X58" s="186"/>
    </row>
    <row r="59" spans="1:24" ht="18.75" customHeight="1">
      <c r="A59" s="501" t="s">
        <v>412</v>
      </c>
      <c r="B59" s="681" t="s">
        <v>413</v>
      </c>
      <c r="C59" s="679"/>
      <c r="D59" s="679"/>
      <c r="E59" s="679"/>
      <c r="F59" s="680"/>
      <c r="G59" s="507">
        <v>1.5600000000000005</v>
      </c>
      <c r="H59" s="503">
        <f>G59*$C$40</f>
        <v>8066.760000000003</v>
      </c>
      <c r="I59" s="129"/>
      <c r="J59" s="64"/>
      <c r="K59" s="64"/>
      <c r="L59" s="92"/>
      <c r="M59" s="92"/>
      <c r="N59" s="121"/>
      <c r="S59" s="126"/>
      <c r="T59" s="126"/>
      <c r="X59" s="186"/>
    </row>
    <row r="60" spans="1:14" ht="34.5" customHeight="1">
      <c r="A60" s="501" t="s">
        <v>414</v>
      </c>
      <c r="B60" s="682" t="s">
        <v>415</v>
      </c>
      <c r="C60" s="683"/>
      <c r="D60" s="683"/>
      <c r="E60" s="683"/>
      <c r="F60" s="683"/>
      <c r="G60" s="502">
        <v>1.8400000000000005</v>
      </c>
      <c r="H60" s="503">
        <f>G60*$C$40</f>
        <v>9514.640000000003</v>
      </c>
      <c r="I60" s="129"/>
      <c r="J60" s="64"/>
      <c r="K60" s="64"/>
      <c r="L60" s="92"/>
      <c r="M60" s="92"/>
      <c r="N60" s="121"/>
    </row>
    <row r="61" spans="1:14" ht="34.5" customHeight="1">
      <c r="A61" s="480" t="s">
        <v>416</v>
      </c>
      <c r="B61" s="786" t="s">
        <v>537</v>
      </c>
      <c r="C61" s="787"/>
      <c r="D61" s="787"/>
      <c r="E61" s="787"/>
      <c r="F61" s="788"/>
      <c r="G61" s="481">
        <v>1.33</v>
      </c>
      <c r="H61" s="503">
        <f>G61*$C$40</f>
        <v>6877.43</v>
      </c>
      <c r="I61" s="129"/>
      <c r="J61" s="64"/>
      <c r="K61" s="64"/>
      <c r="L61" s="92"/>
      <c r="M61" s="92"/>
      <c r="N61" s="92"/>
    </row>
    <row r="62" spans="1:14" ht="34.5" customHeight="1">
      <c r="A62" s="480" t="s">
        <v>418</v>
      </c>
      <c r="B62" s="786" t="s">
        <v>419</v>
      </c>
      <c r="C62" s="787"/>
      <c r="D62" s="787"/>
      <c r="E62" s="787"/>
      <c r="F62" s="788"/>
      <c r="G62" s="481">
        <v>1.36</v>
      </c>
      <c r="H62" s="503">
        <f>G62*$C$40</f>
        <v>7032.56</v>
      </c>
      <c r="I62" s="129"/>
      <c r="J62" s="64"/>
      <c r="K62" s="64"/>
      <c r="L62" s="92"/>
      <c r="M62" s="92"/>
      <c r="N62" s="92"/>
    </row>
    <row r="63" spans="1:18" ht="18.75" customHeight="1">
      <c r="A63" s="501" t="s">
        <v>420</v>
      </c>
      <c r="B63" s="685" t="s">
        <v>555</v>
      </c>
      <c r="C63" s="685"/>
      <c r="D63" s="685"/>
      <c r="E63" s="685"/>
      <c r="F63" s="685"/>
      <c r="G63" s="76">
        <v>3.94</v>
      </c>
      <c r="H63" s="497">
        <f>G63*$C$40</f>
        <v>20373.739999999998</v>
      </c>
      <c r="I63" s="75"/>
      <c r="J63" s="64"/>
      <c r="K63" s="64"/>
      <c r="L63" s="92"/>
      <c r="M63" s="92"/>
      <c r="N63" s="92"/>
      <c r="R63" s="230"/>
    </row>
    <row r="64" spans="1:16" ht="18.75">
      <c r="A64" s="79" t="s">
        <v>422</v>
      </c>
      <c r="B64" s="688" t="s">
        <v>423</v>
      </c>
      <c r="C64" s="689"/>
      <c r="D64" s="689"/>
      <c r="E64" s="689"/>
      <c r="F64" s="689"/>
      <c r="G64" s="79"/>
      <c r="H64" s="496">
        <f>SUM(H65:H72)</f>
        <v>23631.78</v>
      </c>
      <c r="I64" s="492"/>
      <c r="J64" s="64"/>
      <c r="K64" s="64"/>
      <c r="L64" s="92"/>
      <c r="M64" s="92"/>
      <c r="N64" s="92"/>
      <c r="P64" s="186"/>
    </row>
    <row r="65" spans="1:14" ht="18.75">
      <c r="A65" s="126"/>
      <c r="B65" s="690" t="s">
        <v>424</v>
      </c>
      <c r="C65" s="683"/>
      <c r="D65" s="683"/>
      <c r="E65" s="683"/>
      <c r="F65" s="683"/>
      <c r="G65" s="127"/>
      <c r="H65" s="497">
        <v>7650.269999999999</v>
      </c>
      <c r="I65" s="75"/>
      <c r="J65" s="64"/>
      <c r="K65" s="64"/>
      <c r="L65" s="92"/>
      <c r="M65" s="92"/>
      <c r="N65" s="92"/>
    </row>
    <row r="66" spans="1:23" ht="18.75">
      <c r="A66" s="126"/>
      <c r="B66" s="690" t="s">
        <v>538</v>
      </c>
      <c r="C66" s="683"/>
      <c r="D66" s="683"/>
      <c r="E66" s="683"/>
      <c r="F66" s="683"/>
      <c r="G66" s="125"/>
      <c r="H66" s="497"/>
      <c r="I66" s="75"/>
      <c r="J66" s="64"/>
      <c r="K66" s="64"/>
      <c r="L66" s="92"/>
      <c r="M66" s="92"/>
      <c r="N66" s="92"/>
      <c r="O66" s="186"/>
      <c r="P66" s="186"/>
      <c r="W66" s="186"/>
    </row>
    <row r="67" spans="1:15" ht="18.75" customHeight="1">
      <c r="A67" s="126"/>
      <c r="B67" s="721" t="s">
        <v>567</v>
      </c>
      <c r="C67" s="722"/>
      <c r="D67" s="722"/>
      <c r="E67" s="722"/>
      <c r="F67" s="723"/>
      <c r="G67" s="286"/>
      <c r="H67" s="498">
        <v>3902.61</v>
      </c>
      <c r="I67" s="493"/>
      <c r="J67" s="64"/>
      <c r="K67" s="64"/>
      <c r="L67" s="92"/>
      <c r="M67" s="92"/>
      <c r="N67" s="92"/>
      <c r="O67" s="180"/>
    </row>
    <row r="68" spans="1:14" ht="18.75" customHeight="1">
      <c r="A68" s="126"/>
      <c r="B68" s="721" t="s">
        <v>568</v>
      </c>
      <c r="C68" s="722"/>
      <c r="D68" s="722"/>
      <c r="E68" s="722"/>
      <c r="F68" s="723"/>
      <c r="G68" s="286"/>
      <c r="H68" s="303">
        <v>12078.9</v>
      </c>
      <c r="I68" s="494"/>
      <c r="J68" s="64"/>
      <c r="K68" s="64"/>
      <c r="L68" s="92"/>
      <c r="M68" s="92"/>
      <c r="N68" s="92"/>
    </row>
    <row r="69" spans="1:16" ht="19.5" customHeight="1" hidden="1">
      <c r="A69" s="126"/>
      <c r="B69" s="721" t="s">
        <v>435</v>
      </c>
      <c r="C69" s="722"/>
      <c r="D69" s="722"/>
      <c r="E69" s="722"/>
      <c r="F69" s="723"/>
      <c r="G69" s="286"/>
      <c r="H69" s="303"/>
      <c r="I69" s="494"/>
      <c r="J69" s="64"/>
      <c r="K69" s="64"/>
      <c r="L69" s="92"/>
      <c r="M69" s="92"/>
      <c r="N69" s="64"/>
      <c r="P69" s="186"/>
    </row>
    <row r="70" spans="1:14" ht="18.75" customHeight="1" hidden="1">
      <c r="A70" s="126"/>
      <c r="B70" s="721" t="s">
        <v>435</v>
      </c>
      <c r="C70" s="722"/>
      <c r="D70" s="722"/>
      <c r="E70" s="722"/>
      <c r="F70" s="723"/>
      <c r="G70" s="286"/>
      <c r="H70" s="303"/>
      <c r="I70" s="494"/>
      <c r="J70" s="64"/>
      <c r="K70" s="64"/>
      <c r="L70" s="92"/>
      <c r="M70" s="92"/>
      <c r="N70" s="92"/>
    </row>
    <row r="71" spans="1:14" ht="18.75" customHeight="1" hidden="1">
      <c r="A71" s="126"/>
      <c r="B71" s="721" t="s">
        <v>435</v>
      </c>
      <c r="C71" s="722"/>
      <c r="D71" s="722"/>
      <c r="E71" s="722"/>
      <c r="F71" s="723"/>
      <c r="G71" s="286"/>
      <c r="H71" s="303"/>
      <c r="I71" s="494"/>
      <c r="J71" s="64"/>
      <c r="K71" s="64"/>
      <c r="L71" s="92"/>
      <c r="M71" s="92"/>
      <c r="N71" s="92"/>
    </row>
    <row r="72" spans="1:14" ht="18.75" customHeight="1" hidden="1">
      <c r="A72" s="126"/>
      <c r="B72" s="721" t="s">
        <v>435</v>
      </c>
      <c r="C72" s="722"/>
      <c r="D72" s="722"/>
      <c r="E72" s="722"/>
      <c r="F72" s="723"/>
      <c r="G72" s="286"/>
      <c r="H72" s="286"/>
      <c r="I72" s="494"/>
      <c r="J72" s="64"/>
      <c r="K72" s="64"/>
      <c r="L72" s="92"/>
      <c r="M72" s="92"/>
      <c r="N72" s="92"/>
    </row>
    <row r="73" spans="1:14" ht="18.75" customHeight="1">
      <c r="A73" s="126"/>
      <c r="B73" s="487"/>
      <c r="C73" s="488"/>
      <c r="D73" s="488"/>
      <c r="E73" s="488"/>
      <c r="F73" s="488"/>
      <c r="G73" s="489"/>
      <c r="H73" s="489"/>
      <c r="I73" s="491"/>
      <c r="J73" s="64"/>
      <c r="K73" s="64"/>
      <c r="L73" s="92"/>
      <c r="M73" s="92"/>
      <c r="N73" s="92"/>
    </row>
    <row r="74" spans="1:14" ht="18.75" customHeight="1">
      <c r="A74" s="126"/>
      <c r="B74" s="129"/>
      <c r="C74" s="130"/>
      <c r="D74" s="130"/>
      <c r="G74" s="694" t="s">
        <v>65</v>
      </c>
      <c r="H74" s="694"/>
      <c r="I74" s="694"/>
      <c r="J74" s="778" t="s">
        <v>406</v>
      </c>
      <c r="K74" s="779"/>
      <c r="L74" s="450"/>
      <c r="M74" s="451"/>
      <c r="N74" s="92"/>
    </row>
    <row r="75" spans="1:17" s="61" customFormat="1" ht="15">
      <c r="A75" s="82"/>
      <c r="B75" s="143"/>
      <c r="C75" s="144"/>
      <c r="D75" s="144"/>
      <c r="G75" s="780" t="s">
        <v>53</v>
      </c>
      <c r="H75" s="780"/>
      <c r="I75" s="780"/>
      <c r="J75" s="697" t="s">
        <v>53</v>
      </c>
      <c r="K75" s="781"/>
      <c r="L75" s="143"/>
      <c r="M75" s="452"/>
      <c r="P75" s="453" t="s">
        <v>539</v>
      </c>
      <c r="Q75" s="453" t="s">
        <v>540</v>
      </c>
    </row>
    <row r="76" spans="1:17" s="60" customFormat="1" ht="18.75">
      <c r="A76" s="126"/>
      <c r="B76" s="774" t="s">
        <v>506</v>
      </c>
      <c r="C76" s="774"/>
      <c r="D76" s="774"/>
      <c r="E76" s="774"/>
      <c r="F76" s="774"/>
      <c r="G76" s="775">
        <f>'08 15 г'!G77:I77</f>
        <v>28804.619999999864</v>
      </c>
      <c r="H76" s="785"/>
      <c r="I76" s="776"/>
      <c r="J76" s="775">
        <f>'08 15 г'!J77:K77</f>
        <v>0</v>
      </c>
      <c r="K76" s="776"/>
      <c r="L76" s="129"/>
      <c r="M76" s="447"/>
      <c r="N76" s="100"/>
      <c r="P76" s="455">
        <f>G77</f>
        <v>42284.57999999985</v>
      </c>
      <c r="Q76" s="455">
        <f>J77</f>
        <v>0</v>
      </c>
    </row>
    <row r="77" spans="1:22" ht="18.75">
      <c r="A77" s="65"/>
      <c r="B77" s="774" t="s">
        <v>507</v>
      </c>
      <c r="C77" s="774"/>
      <c r="D77" s="774"/>
      <c r="E77" s="774"/>
      <c r="F77" s="774"/>
      <c r="G77" s="775">
        <f>G76+K45+J51</f>
        <v>42284.57999999985</v>
      </c>
      <c r="H77" s="785"/>
      <c r="I77" s="776"/>
      <c r="J77" s="775">
        <f>J76+H51+D52-J51</f>
        <v>0</v>
      </c>
      <c r="K77" s="776"/>
      <c r="L77" s="130"/>
      <c r="M77" s="456"/>
      <c r="N77" s="92"/>
      <c r="V77" s="186"/>
    </row>
    <row r="78" spans="1:14" ht="22.5" customHeight="1">
      <c r="A78" s="64"/>
      <c r="B78" s="64"/>
      <c r="C78" s="64"/>
      <c r="D78" s="64"/>
      <c r="E78" s="64"/>
      <c r="F78" s="64"/>
      <c r="G78" s="132"/>
      <c r="H78" s="132"/>
      <c r="I78" s="132"/>
      <c r="J78" s="64"/>
      <c r="K78" s="64"/>
      <c r="L78" s="92"/>
      <c r="M78" s="92"/>
      <c r="N78" s="92"/>
    </row>
    <row r="79" spans="1:20" ht="18.75">
      <c r="A79" s="126"/>
      <c r="B79" s="312"/>
      <c r="C79" s="313"/>
      <c r="D79" s="313"/>
      <c r="E79" s="313"/>
      <c r="F79" s="313"/>
      <c r="G79" s="759" t="s">
        <v>541</v>
      </c>
      <c r="H79" s="784"/>
      <c r="I79" s="777"/>
      <c r="J79" s="759" t="s">
        <v>503</v>
      </c>
      <c r="K79" s="777"/>
      <c r="L79" s="92"/>
      <c r="M79" s="92"/>
      <c r="N79" s="92"/>
      <c r="O79" s="175" t="s">
        <v>504</v>
      </c>
      <c r="P79" s="486">
        <f>G80-J80+G45+H45-I45</f>
        <v>-0.009999999980209395</v>
      </c>
      <c r="Q79" s="175"/>
      <c r="R79" s="175"/>
      <c r="S79" s="175"/>
      <c r="T79" s="177"/>
    </row>
    <row r="80" spans="1:20" ht="18.75">
      <c r="A80" s="457"/>
      <c r="B80" s="742" t="s">
        <v>566</v>
      </c>
      <c r="C80" s="782"/>
      <c r="D80" s="782"/>
      <c r="E80" s="782"/>
      <c r="F80" s="783"/>
      <c r="G80" s="759">
        <f>O45</f>
        <v>205003.66</v>
      </c>
      <c r="H80" s="784"/>
      <c r="I80" s="777"/>
      <c r="J80" s="759">
        <f>P45</f>
        <v>199023.4</v>
      </c>
      <c r="K80" s="777"/>
      <c r="L80" s="92"/>
      <c r="M80" s="92"/>
      <c r="N80" s="92"/>
      <c r="O80" s="178"/>
      <c r="P80" s="179"/>
      <c r="Q80" s="179"/>
      <c r="R80" s="179"/>
      <c r="S80" s="179"/>
      <c r="T80" s="179"/>
    </row>
    <row r="81" spans="1:14" ht="18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8.75">
      <c r="A82" s="458" t="s">
        <v>554</v>
      </c>
      <c r="B82" s="92"/>
      <c r="C82" s="92"/>
      <c r="D82" s="92"/>
      <c r="E82" s="92"/>
      <c r="F82" s="92"/>
      <c r="G82" s="92"/>
      <c r="H82" s="92"/>
      <c r="I82" s="92"/>
      <c r="J82" s="458" t="s">
        <v>73</v>
      </c>
      <c r="K82" s="458"/>
      <c r="L82" s="92"/>
      <c r="M82" s="92"/>
      <c r="N82" s="92"/>
    </row>
    <row r="83" spans="1:11" s="92" customFormat="1" ht="18.75">
      <c r="A83" s="458" t="s">
        <v>469</v>
      </c>
      <c r="J83" s="458" t="s">
        <v>74</v>
      </c>
      <c r="K83" s="458"/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N36"/>
    <mergeCell ref="B44:D44"/>
    <mergeCell ref="B45:D45"/>
    <mergeCell ref="B46:D46"/>
    <mergeCell ref="B47:D47"/>
    <mergeCell ref="B48:D48"/>
    <mergeCell ref="B49:J49"/>
    <mergeCell ref="B51:E51"/>
    <mergeCell ref="B52:C52"/>
    <mergeCell ref="D52:E52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J77:K77"/>
    <mergeCell ref="B70:F70"/>
    <mergeCell ref="B71:F71"/>
    <mergeCell ref="B72:F72"/>
    <mergeCell ref="G74:I74"/>
    <mergeCell ref="J74:K74"/>
    <mergeCell ref="G75:I75"/>
    <mergeCell ref="J75:K75"/>
    <mergeCell ref="G79:I79"/>
    <mergeCell ref="J79:K79"/>
    <mergeCell ref="B80:F80"/>
    <mergeCell ref="G80:I80"/>
    <mergeCell ref="J80:K80"/>
    <mergeCell ref="B76:F76"/>
    <mergeCell ref="G76:I76"/>
    <mergeCell ref="J76:K76"/>
    <mergeCell ref="B77:F77"/>
    <mergeCell ref="G77:I77"/>
  </mergeCells>
  <conditionalFormatting sqref="P48">
    <cfRule type="iconSet" priority="2" dxfId="23">
      <iconSet iconSet="3TrafficLights1">
        <cfvo type="percent" val="0"/>
        <cfvo type="percent" val="33"/>
        <cfvo type="percent" val="67"/>
      </iconSet>
    </cfRule>
  </conditionalFormatting>
  <conditionalFormatting sqref="V45">
    <cfRule type="cellIs" priority="1" dxfId="0" operator="greaterThan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83"/>
  <sheetViews>
    <sheetView view="pageBreakPreview" zoomScale="80" zoomScaleSheetLayoutView="80" zoomScalePageLayoutView="0" workbookViewId="0" topLeftCell="A41">
      <selection activeCell="H67" sqref="H67:H68"/>
    </sheetView>
  </sheetViews>
  <sheetFormatPr defaultColWidth="9.140625" defaultRowHeight="15" outlineLevelCol="1"/>
  <cols>
    <col min="1" max="1" width="7.57421875" style="61" customWidth="1"/>
    <col min="2" max="2" width="12.140625" style="58" customWidth="1"/>
    <col min="3" max="3" width="11.00390625" style="58" customWidth="1"/>
    <col min="4" max="4" width="10.57421875" style="58" customWidth="1"/>
    <col min="5" max="5" width="9.7109375" style="58" customWidth="1"/>
    <col min="6" max="6" width="12.140625" style="58" customWidth="1"/>
    <col min="7" max="8" width="11.57421875" style="58" customWidth="1"/>
    <col min="9" max="9" width="12.57421875" style="58" customWidth="1"/>
    <col min="10" max="10" width="13.00390625" style="58" customWidth="1"/>
    <col min="11" max="11" width="13.140625" style="58" customWidth="1"/>
    <col min="12" max="12" width="13.421875" style="58" customWidth="1"/>
    <col min="13" max="13" width="15.28125" style="58" hidden="1" customWidth="1" outlineLevel="1"/>
    <col min="14" max="14" width="18.421875" style="58" hidden="1" customWidth="1" outlineLevel="1"/>
    <col min="15" max="15" width="13.421875" style="58" hidden="1" customWidth="1" outlineLevel="1"/>
    <col min="16" max="16" width="13.57421875" style="58" hidden="1" customWidth="1" outlineLevel="1"/>
    <col min="17" max="17" width="9.8515625" style="58" hidden="1" customWidth="1" outlineLevel="1"/>
    <col min="18" max="18" width="10.28125" style="58" hidden="1" customWidth="1" outlineLevel="1"/>
    <col min="19" max="19" width="12.8515625" style="58" hidden="1" customWidth="1" outlineLevel="1"/>
    <col min="20" max="20" width="7.140625" style="58" hidden="1" customWidth="1" outlineLevel="1"/>
    <col min="21" max="21" width="11.28125" style="58" hidden="1" customWidth="1" outlineLevel="1"/>
    <col min="22" max="22" width="11.421875" style="58" hidden="1" customWidth="1" outlineLevel="1"/>
    <col min="23" max="24" width="11.140625" style="58" hidden="1" customWidth="1" outlineLevel="1"/>
    <col min="25" max="25" width="13.00390625" style="58" hidden="1" customWidth="1" outlineLevel="1"/>
    <col min="26" max="26" width="13.00390625" style="58" bestFit="1" customWidth="1" collapsed="1"/>
    <col min="27" max="28" width="13.00390625" style="58" bestFit="1" customWidth="1"/>
    <col min="29" max="32" width="9.140625" style="58" customWidth="1"/>
    <col min="33" max="33" width="9.8515625" style="58" bestFit="1" customWidth="1"/>
    <col min="34" max="16384" width="9.140625" style="58" customWidth="1"/>
  </cols>
  <sheetData>
    <row r="1" spans="1:14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4"/>
      <c r="J2" s="92"/>
      <c r="K2" s="92"/>
      <c r="L2" s="92"/>
      <c r="M2" s="92"/>
      <c r="N2" s="92"/>
    </row>
    <row r="3" spans="1:14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/>
      <c r="I6" s="96" t="s">
        <v>5</v>
      </c>
      <c r="J6" s="96" t="s">
        <v>6</v>
      </c>
      <c r="K6" s="96"/>
      <c r="L6" s="96"/>
      <c r="M6" s="97"/>
      <c r="N6" s="97"/>
    </row>
    <row r="7" spans="1:14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/>
      <c r="I7" s="96" t="s">
        <v>9</v>
      </c>
      <c r="J7" s="96" t="s">
        <v>10</v>
      </c>
      <c r="K7" s="96"/>
      <c r="L7" s="96"/>
      <c r="M7" s="97"/>
      <c r="N7" s="97"/>
    </row>
    <row r="8" spans="1:14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5"/>
      <c r="I8" s="98">
        <v>0</v>
      </c>
      <c r="J8" s="99">
        <v>48.28</v>
      </c>
      <c r="K8" s="99"/>
      <c r="L8" s="95"/>
      <c r="M8" s="100"/>
      <c r="N8" s="100"/>
    </row>
    <row r="9" spans="1:14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5"/>
      <c r="I9" s="98">
        <v>2795.32</v>
      </c>
      <c r="J9" s="99">
        <v>5702.29</v>
      </c>
      <c r="K9" s="99"/>
      <c r="L9" s="95"/>
      <c r="M9" s="100"/>
      <c r="N9" s="100"/>
    </row>
    <row r="10" spans="1:14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5"/>
      <c r="I10" s="98">
        <f>SUM(I8:I9)</f>
        <v>2795.32</v>
      </c>
      <c r="J10" s="95"/>
      <c r="K10" s="95"/>
      <c r="L10" s="95"/>
      <c r="M10" s="100"/>
      <c r="N10" s="100"/>
    </row>
    <row r="11" spans="1:14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20" ht="18.75" hidden="1">
      <c r="A14" s="92"/>
      <c r="B14" s="101" t="s">
        <v>386</v>
      </c>
      <c r="C14" s="666" t="s">
        <v>15</v>
      </c>
      <c r="D14" s="667"/>
      <c r="E14" s="514"/>
      <c r="F14" s="96"/>
      <c r="G14" s="96"/>
      <c r="H14" s="96"/>
      <c r="I14" s="96"/>
      <c r="J14" s="96" t="s">
        <v>21</v>
      </c>
      <c r="K14" s="97"/>
      <c r="L14" s="100"/>
      <c r="M14" s="100"/>
      <c r="N14" s="100"/>
      <c r="O14" s="60"/>
      <c r="P14" s="60"/>
      <c r="Q14" s="60"/>
      <c r="R14" s="60"/>
      <c r="S14" s="60"/>
      <c r="T14" s="60"/>
    </row>
    <row r="15" spans="1:20" ht="14.25" customHeight="1" hidden="1">
      <c r="A15" s="92"/>
      <c r="B15" s="103"/>
      <c r="C15" s="668"/>
      <c r="D15" s="669"/>
      <c r="E15" s="515"/>
      <c r="F15" s="96"/>
      <c r="G15" s="96"/>
      <c r="H15" s="96"/>
      <c r="I15" s="96" t="s">
        <v>311</v>
      </c>
      <c r="J15" s="96"/>
      <c r="K15" s="97"/>
      <c r="L15" s="100"/>
      <c r="M15" s="100"/>
      <c r="N15" s="100"/>
      <c r="O15" s="60"/>
      <c r="P15" s="60"/>
      <c r="Q15" s="60"/>
      <c r="R15" s="60"/>
      <c r="S15" s="60"/>
      <c r="T15" s="60"/>
    </row>
    <row r="16" spans="1:20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95"/>
      <c r="K16" s="100"/>
      <c r="L16" s="100"/>
      <c r="M16" s="100"/>
      <c r="N16" s="100"/>
      <c r="O16" s="60"/>
      <c r="P16" s="60"/>
      <c r="Q16" s="60"/>
      <c r="R16" s="60"/>
      <c r="S16" s="60"/>
      <c r="T16" s="60"/>
    </row>
    <row r="17" spans="1:20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95"/>
      <c r="K17" s="100"/>
      <c r="L17" s="100"/>
      <c r="M17" s="100"/>
      <c r="N17" s="100"/>
      <c r="O17" s="60"/>
      <c r="P17" s="60"/>
      <c r="Q17" s="60"/>
      <c r="R17" s="60"/>
      <c r="S17" s="60"/>
      <c r="T17" s="60"/>
    </row>
    <row r="18" spans="1:20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95"/>
      <c r="K18" s="100"/>
      <c r="L18" s="100"/>
      <c r="M18" s="100"/>
      <c r="N18" s="100"/>
      <c r="O18" s="60"/>
      <c r="P18" s="60"/>
      <c r="Q18" s="60"/>
      <c r="R18" s="60"/>
      <c r="S18" s="60"/>
      <c r="T18" s="60"/>
    </row>
    <row r="19" spans="1:20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95"/>
      <c r="K19" s="100"/>
      <c r="L19" s="100"/>
      <c r="M19" s="100"/>
      <c r="N19" s="100"/>
      <c r="O19" s="60"/>
      <c r="P19" s="60"/>
      <c r="Q19" s="60"/>
      <c r="R19" s="60"/>
      <c r="S19" s="60"/>
      <c r="T19" s="60"/>
    </row>
    <row r="20" spans="1:20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95"/>
      <c r="K20" s="100"/>
      <c r="L20" s="100"/>
      <c r="M20" s="100"/>
      <c r="N20" s="100"/>
      <c r="O20" s="60"/>
      <c r="P20" s="60"/>
      <c r="Q20" s="60"/>
      <c r="R20" s="60"/>
      <c r="S20" s="60"/>
      <c r="T20" s="60"/>
    </row>
    <row r="21" spans="1:20" ht="19.5" hidden="1" thickBot="1">
      <c r="A21" s="92"/>
      <c r="B21" s="95"/>
      <c r="C21" s="95"/>
      <c r="D21" s="95"/>
      <c r="E21" s="95"/>
      <c r="F21" s="95"/>
      <c r="G21" s="106" t="s">
        <v>387</v>
      </c>
      <c r="H21" s="106"/>
      <c r="I21" s="107" t="s">
        <v>310</v>
      </c>
      <c r="J21" s="95"/>
      <c r="K21" s="100"/>
      <c r="L21" s="100"/>
      <c r="M21" s="100"/>
      <c r="N21" s="100"/>
      <c r="O21" s="60"/>
      <c r="P21" s="60"/>
      <c r="Q21" s="60"/>
      <c r="R21" s="60"/>
      <c r="S21" s="60"/>
      <c r="T21" s="60"/>
    </row>
    <row r="22" spans="1:20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/>
      <c r="I22" s="95">
        <v>7.55</v>
      </c>
      <c r="J22" s="99">
        <f>G22*I22</f>
        <v>2625.89</v>
      </c>
      <c r="K22" s="418"/>
      <c r="L22" s="100"/>
      <c r="M22" s="100"/>
      <c r="N22" s="100"/>
      <c r="O22" s="60"/>
      <c r="P22" s="60"/>
      <c r="Q22" s="60"/>
      <c r="R22" s="60"/>
      <c r="S22" s="60"/>
      <c r="T22" s="60"/>
    </row>
    <row r="23" spans="1:20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95"/>
      <c r="K23" s="100"/>
      <c r="L23" s="100"/>
      <c r="M23" s="100"/>
      <c r="N23" s="100"/>
      <c r="O23" s="60"/>
      <c r="P23" s="60"/>
      <c r="Q23" s="60"/>
      <c r="R23" s="60"/>
      <c r="S23" s="60"/>
      <c r="T23" s="60"/>
    </row>
    <row r="24" spans="1:20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95"/>
      <c r="K24" s="100"/>
      <c r="L24" s="100"/>
      <c r="M24" s="100"/>
      <c r="N24" s="100"/>
      <c r="O24" s="60"/>
      <c r="P24" s="60"/>
      <c r="Q24" s="60"/>
      <c r="R24" s="60"/>
      <c r="S24" s="60"/>
      <c r="T24" s="60"/>
    </row>
    <row r="25" spans="1:20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95"/>
      <c r="K25" s="100"/>
      <c r="L25" s="100"/>
      <c r="M25" s="100"/>
      <c r="N25" s="100"/>
      <c r="O25" s="60"/>
      <c r="P25" s="60"/>
      <c r="Q25" s="60"/>
      <c r="R25" s="60"/>
      <c r="S25" s="60"/>
      <c r="T25" s="60"/>
    </row>
    <row r="26" spans="1:20" ht="18.75" hidden="1">
      <c r="A26" s="92"/>
      <c r="B26" s="95"/>
      <c r="C26" s="95"/>
      <c r="D26" s="95"/>
      <c r="E26" s="95"/>
      <c r="F26" s="95"/>
      <c r="G26" s="95"/>
      <c r="H26" s="95"/>
      <c r="I26" s="95"/>
      <c r="J26" s="95"/>
      <c r="K26" s="100"/>
      <c r="L26" s="100"/>
      <c r="M26" s="100"/>
      <c r="N26" s="100"/>
      <c r="O26" s="60"/>
      <c r="P26" s="60"/>
      <c r="Q26" s="60"/>
      <c r="R26" s="60"/>
      <c r="S26" s="60"/>
      <c r="T26" s="60"/>
    </row>
    <row r="27" spans="1:20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95"/>
      <c r="K27" s="100"/>
      <c r="L27" s="100"/>
      <c r="M27" s="100"/>
      <c r="N27" s="100"/>
      <c r="O27" s="60"/>
      <c r="P27" s="60"/>
      <c r="Q27" s="60"/>
      <c r="R27" s="60"/>
      <c r="S27" s="60"/>
      <c r="T27" s="60"/>
    </row>
    <row r="28" spans="1:20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95"/>
      <c r="K28" s="100"/>
      <c r="L28" s="100"/>
      <c r="M28" s="100"/>
      <c r="N28" s="100"/>
      <c r="O28" s="60"/>
      <c r="P28" s="60"/>
      <c r="Q28" s="60"/>
      <c r="R28" s="60"/>
      <c r="S28" s="60"/>
      <c r="T28" s="60"/>
    </row>
    <row r="29" spans="1:20" ht="18.75" hidden="1">
      <c r="A29" s="92"/>
      <c r="B29" s="95"/>
      <c r="C29" s="95"/>
      <c r="D29" s="95"/>
      <c r="E29" s="95"/>
      <c r="F29" s="95"/>
      <c r="G29" s="95"/>
      <c r="H29" s="95"/>
      <c r="I29" s="95"/>
      <c r="J29" s="95"/>
      <c r="K29" s="100"/>
      <c r="L29" s="100"/>
      <c r="M29" s="100"/>
      <c r="N29" s="100"/>
      <c r="O29" s="60"/>
      <c r="P29" s="60"/>
      <c r="Q29" s="60"/>
      <c r="R29" s="60"/>
      <c r="S29" s="60"/>
      <c r="T29" s="60"/>
    </row>
    <row r="30" spans="1:20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95"/>
      <c r="K30" s="100"/>
      <c r="L30" s="100"/>
      <c r="M30" s="100"/>
      <c r="N30" s="100"/>
      <c r="O30" s="60"/>
      <c r="P30" s="60"/>
      <c r="Q30" s="60"/>
      <c r="R30" s="60"/>
      <c r="S30" s="60"/>
      <c r="T30" s="60"/>
    </row>
    <row r="31" spans="1:20" ht="18.75" hidden="1">
      <c r="A31" s="92"/>
      <c r="B31" s="95"/>
      <c r="C31" s="95"/>
      <c r="D31" s="95"/>
      <c r="E31" s="95"/>
      <c r="F31" s="95"/>
      <c r="G31" s="95"/>
      <c r="H31" s="95"/>
      <c r="I31" s="95"/>
      <c r="J31" s="95"/>
      <c r="K31" s="100"/>
      <c r="L31" s="100"/>
      <c r="M31" s="100"/>
      <c r="N31" s="100"/>
      <c r="O31" s="60"/>
      <c r="P31" s="60"/>
      <c r="Q31" s="60"/>
      <c r="R31" s="60"/>
      <c r="S31" s="60"/>
      <c r="T31" s="60"/>
    </row>
    <row r="32" spans="1:20" ht="18.75" hidden="1">
      <c r="A32" s="92"/>
      <c r="B32" s="95"/>
      <c r="C32" s="95"/>
      <c r="D32" s="95"/>
      <c r="E32" s="95"/>
      <c r="F32" s="95"/>
      <c r="G32" s="95"/>
      <c r="H32" s="95"/>
      <c r="I32" s="95"/>
      <c r="J32" s="95"/>
      <c r="K32" s="100"/>
      <c r="L32" s="100"/>
      <c r="M32" s="100"/>
      <c r="N32" s="100"/>
      <c r="O32" s="60"/>
      <c r="P32" s="60"/>
      <c r="Q32" s="60"/>
      <c r="R32" s="60"/>
      <c r="S32" s="60"/>
      <c r="T32" s="60"/>
    </row>
    <row r="33" spans="1:20" ht="18.75" hidden="1">
      <c r="A33" s="92"/>
      <c r="B33" s="95"/>
      <c r="C33" s="95"/>
      <c r="D33" s="95"/>
      <c r="E33" s="95"/>
      <c r="F33" s="95"/>
      <c r="G33" s="96"/>
      <c r="H33" s="96"/>
      <c r="I33" s="96"/>
      <c r="J33" s="109"/>
      <c r="K33" s="419"/>
      <c r="L33" s="100"/>
      <c r="M33" s="100"/>
      <c r="N33" s="100"/>
      <c r="O33" s="60"/>
      <c r="P33" s="60"/>
      <c r="Q33" s="60"/>
      <c r="R33" s="60"/>
      <c r="S33" s="60"/>
      <c r="T33" s="60"/>
    </row>
    <row r="34" spans="1:20" ht="18.75" hidden="1">
      <c r="A34" s="92"/>
      <c r="B34" s="95"/>
      <c r="C34" s="95"/>
      <c r="D34" s="95"/>
      <c r="E34" s="95"/>
      <c r="F34" s="95"/>
      <c r="G34" s="95"/>
      <c r="H34" s="95"/>
      <c r="I34" s="95" t="s">
        <v>32</v>
      </c>
      <c r="J34" s="110">
        <f>SUM(J17:J33)</f>
        <v>2625.89</v>
      </c>
      <c r="K34" s="420"/>
      <c r="L34" s="100"/>
      <c r="M34" s="100"/>
      <c r="N34" s="100"/>
      <c r="O34" s="60"/>
      <c r="P34" s="60"/>
      <c r="Q34" s="60"/>
      <c r="R34" s="60"/>
      <c r="S34" s="60"/>
      <c r="T34" s="60"/>
    </row>
    <row r="35" spans="1:14" ht="15">
      <c r="A35" s="763" t="s">
        <v>388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</row>
    <row r="36" spans="1:14" ht="15">
      <c r="A36" s="763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</row>
    <row r="37" spans="1:14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8.75">
      <c r="A38" s="92"/>
      <c r="B38" s="64" t="s">
        <v>389</v>
      </c>
      <c r="C38" s="65"/>
      <c r="D38" s="65"/>
      <c r="E38" s="65"/>
      <c r="F38" s="65"/>
      <c r="G38" s="64"/>
      <c r="H38" s="64"/>
      <c r="I38" s="92"/>
      <c r="J38" s="92"/>
      <c r="K38" s="92"/>
      <c r="L38" s="92"/>
      <c r="M38" s="92"/>
      <c r="N38" s="92"/>
    </row>
    <row r="39" spans="1:14" ht="18.75">
      <c r="A39" s="64"/>
      <c r="B39" s="65" t="s">
        <v>390</v>
      </c>
      <c r="C39" s="250" t="s">
        <v>391</v>
      </c>
      <c r="D39" s="64"/>
      <c r="E39" s="64"/>
      <c r="F39" s="65"/>
      <c r="G39" s="64"/>
      <c r="H39" s="64"/>
      <c r="I39" s="64"/>
      <c r="J39" s="64"/>
      <c r="K39" s="64"/>
      <c r="L39" s="92"/>
      <c r="M39" s="92"/>
      <c r="N39" s="92"/>
    </row>
    <row r="40" spans="1:14" ht="18.75">
      <c r="A40" s="64"/>
      <c r="B40" s="65" t="s">
        <v>392</v>
      </c>
      <c r="C40" s="66">
        <v>5171</v>
      </c>
      <c r="D40" s="64" t="s">
        <v>393</v>
      </c>
      <c r="E40" s="64"/>
      <c r="F40" s="65"/>
      <c r="G40" s="64"/>
      <c r="H40" s="64"/>
      <c r="I40" s="65"/>
      <c r="J40" s="64"/>
      <c r="K40" s="64"/>
      <c r="L40" s="92"/>
      <c r="M40" s="92"/>
      <c r="N40" s="92"/>
    </row>
    <row r="41" spans="1:14" ht="18.75">
      <c r="A41" s="64"/>
      <c r="B41" s="65" t="s">
        <v>394</v>
      </c>
      <c r="C41" s="67" t="s">
        <v>395</v>
      </c>
      <c r="D41" s="64" t="s">
        <v>518</v>
      </c>
      <c r="E41" s="64"/>
      <c r="F41" s="64"/>
      <c r="G41" s="64"/>
      <c r="H41" s="64"/>
      <c r="I41" s="65"/>
      <c r="J41" s="64"/>
      <c r="K41" s="64"/>
      <c r="L41" s="92"/>
      <c r="M41" s="92"/>
      <c r="N41" s="92"/>
    </row>
    <row r="42" spans="1:28" ht="18.75">
      <c r="A42" s="64"/>
      <c r="E42" s="64"/>
      <c r="F42" s="64"/>
      <c r="G42" s="64"/>
      <c r="H42" s="64"/>
      <c r="I42" s="65"/>
      <c r="J42" s="64"/>
      <c r="K42" s="64"/>
      <c r="L42" s="92"/>
      <c r="M42" s="92"/>
      <c r="N42" s="92"/>
      <c r="V42" s="60"/>
      <c r="W42" s="60"/>
      <c r="X42" s="60"/>
      <c r="Y42" s="60"/>
      <c r="Z42" s="60"/>
      <c r="AA42" s="60"/>
      <c r="AB42" s="60"/>
    </row>
    <row r="43" spans="1:28" ht="56.25">
      <c r="A43" s="64"/>
      <c r="B43" s="139"/>
      <c r="C43" s="140"/>
      <c r="D43" s="62"/>
      <c r="E43" s="421" t="s">
        <v>397</v>
      </c>
      <c r="F43" s="422" t="s">
        <v>527</v>
      </c>
      <c r="G43" s="424" t="s">
        <v>2</v>
      </c>
      <c r="H43" s="490" t="s">
        <v>565</v>
      </c>
      <c r="I43" s="423" t="s">
        <v>3</v>
      </c>
      <c r="J43" s="424" t="s">
        <v>528</v>
      </c>
      <c r="K43" s="424" t="s">
        <v>529</v>
      </c>
      <c r="L43" s="425" t="s">
        <v>530</v>
      </c>
      <c r="V43" s="60"/>
      <c r="W43" s="371"/>
      <c r="X43" s="426"/>
      <c r="Y43" s="426"/>
      <c r="Z43" s="426"/>
      <c r="AA43" s="426"/>
      <c r="AB43" s="426"/>
    </row>
    <row r="44" spans="1:28" s="61" customFormat="1" ht="54.75" customHeight="1">
      <c r="A44" s="62"/>
      <c r="B44" s="765" t="s">
        <v>404</v>
      </c>
      <c r="C44" s="766"/>
      <c r="D44" s="767"/>
      <c r="E44" s="111" t="s">
        <v>53</v>
      </c>
      <c r="F44" s="111" t="s">
        <v>53</v>
      </c>
      <c r="G44" s="111" t="s">
        <v>53</v>
      </c>
      <c r="H44" s="111" t="s">
        <v>53</v>
      </c>
      <c r="I44" s="111" t="s">
        <v>53</v>
      </c>
      <c r="J44" s="111" t="s">
        <v>53</v>
      </c>
      <c r="K44" s="111" t="s">
        <v>53</v>
      </c>
      <c r="L44" s="111" t="s">
        <v>53</v>
      </c>
      <c r="O44" s="427" t="s">
        <v>531</v>
      </c>
      <c r="P44" s="427" t="s">
        <v>532</v>
      </c>
      <c r="Q44" s="427" t="s">
        <v>544</v>
      </c>
      <c r="R44" s="427" t="s">
        <v>401</v>
      </c>
      <c r="S44" s="427" t="s">
        <v>545</v>
      </c>
      <c r="T44" s="427" t="s">
        <v>546</v>
      </c>
      <c r="U44" s="427" t="s">
        <v>533</v>
      </c>
      <c r="V44" s="427" t="s">
        <v>424</v>
      </c>
      <c r="W44" s="428" t="s">
        <v>534</v>
      </c>
      <c r="X44" s="374"/>
      <c r="Y44" s="374"/>
      <c r="Z44" s="374"/>
      <c r="AA44" s="374"/>
      <c r="AB44" s="374"/>
    </row>
    <row r="45" spans="1:28" ht="33" customHeight="1">
      <c r="A45" s="64"/>
      <c r="B45" s="768" t="s">
        <v>535</v>
      </c>
      <c r="C45" s="769"/>
      <c r="D45" s="770"/>
      <c r="E45" s="114">
        <f aca="true" t="shared" si="0" ref="E45:L45">E46+E47+E48</f>
        <v>16.1</v>
      </c>
      <c r="F45" s="114">
        <f t="shared" si="0"/>
        <v>199023.272</v>
      </c>
      <c r="G45" s="114">
        <f t="shared" si="0"/>
        <v>82996.6</v>
      </c>
      <c r="H45" s="114">
        <f t="shared" si="0"/>
        <v>0</v>
      </c>
      <c r="I45" s="114">
        <f t="shared" si="0"/>
        <v>81308.98</v>
      </c>
      <c r="J45" s="114">
        <f t="shared" si="0"/>
        <v>62062.670000000006</v>
      </c>
      <c r="K45" s="114">
        <f t="shared" si="0"/>
        <v>19246.30999999999</v>
      </c>
      <c r="L45" s="114">
        <f t="shared" si="0"/>
        <v>200710.892</v>
      </c>
      <c r="O45" s="470">
        <v>199023.4</v>
      </c>
      <c r="P45" s="470">
        <v>200711.02000000002</v>
      </c>
      <c r="Q45" s="332">
        <v>74416.18999999999</v>
      </c>
      <c r="R45" s="332">
        <v>98.21000000000001</v>
      </c>
      <c r="S45" s="332">
        <v>0</v>
      </c>
      <c r="T45" s="332">
        <v>303.41</v>
      </c>
      <c r="U45" s="226">
        <v>7500</v>
      </c>
      <c r="V45" s="471">
        <v>6794.579999999999</v>
      </c>
      <c r="W45" s="226">
        <v>8926.659999999998</v>
      </c>
      <c r="X45" s="432"/>
      <c r="Y45" s="432"/>
      <c r="Z45" s="432"/>
      <c r="AA45" s="374"/>
      <c r="AB45" s="433"/>
    </row>
    <row r="46" spans="1:28" ht="18" customHeight="1">
      <c r="A46" s="64"/>
      <c r="B46" s="672" t="s">
        <v>12</v>
      </c>
      <c r="C46" s="673"/>
      <c r="D46" s="674"/>
      <c r="E46" s="117">
        <f>G58</f>
        <v>10.030000000000001</v>
      </c>
      <c r="F46" s="516">
        <f>'09 15 г'!L46</f>
        <v>0</v>
      </c>
      <c r="G46" s="516">
        <f>E46*C40</f>
        <v>51865.130000000005</v>
      </c>
      <c r="H46" s="516">
        <v>0</v>
      </c>
      <c r="I46" s="516">
        <f>G46</f>
        <v>51865.130000000005</v>
      </c>
      <c r="J46" s="516">
        <f>H58</f>
        <v>51865.130000000005</v>
      </c>
      <c r="K46" s="516">
        <f>H46+I46-J46</f>
        <v>0</v>
      </c>
      <c r="L46" s="286">
        <v>0</v>
      </c>
      <c r="V46" s="60"/>
      <c r="W46" s="373"/>
      <c r="X46" s="432"/>
      <c r="Y46" s="432"/>
      <c r="Z46" s="432"/>
      <c r="AA46" s="374"/>
      <c r="AB46" s="433"/>
    </row>
    <row r="47" spans="1:28" ht="18" customHeight="1" thickBot="1">
      <c r="A47" s="64"/>
      <c r="B47" s="672" t="s">
        <v>65</v>
      </c>
      <c r="C47" s="673"/>
      <c r="D47" s="674"/>
      <c r="E47" s="117">
        <v>4.57</v>
      </c>
      <c r="F47" s="516">
        <f>'09 15 г'!L47</f>
        <v>190802.032</v>
      </c>
      <c r="G47" s="516">
        <f>E47*C40</f>
        <v>23631.47</v>
      </c>
      <c r="H47" s="516">
        <v>0</v>
      </c>
      <c r="I47" s="516">
        <f>Q45+R45-I46</f>
        <v>22649.26999999999</v>
      </c>
      <c r="J47" s="516">
        <f>H64-H65</f>
        <v>3402.96</v>
      </c>
      <c r="K47" s="516">
        <f>H47+I47-J47</f>
        <v>19246.30999999999</v>
      </c>
      <c r="L47" s="286">
        <f>F45-F48+(G45-G48)+H45-(I45-I48)</f>
        <v>191784.232</v>
      </c>
      <c r="P47" s="434"/>
      <c r="V47" s="60"/>
      <c r="W47" s="373"/>
      <c r="X47" s="435"/>
      <c r="Y47" s="435"/>
      <c r="Z47" s="435"/>
      <c r="AA47" s="374"/>
      <c r="AB47" s="436"/>
    </row>
    <row r="48" spans="1:28" ht="18" customHeight="1" thickBot="1">
      <c r="A48" s="64"/>
      <c r="B48" s="672" t="s">
        <v>561</v>
      </c>
      <c r="C48" s="673"/>
      <c r="D48" s="674"/>
      <c r="E48" s="117">
        <v>1.5</v>
      </c>
      <c r="F48" s="516">
        <f>'09 15 г'!L48</f>
        <v>8221.239999999998</v>
      </c>
      <c r="G48" s="516">
        <f>E48*C40-(171*E48)</f>
        <v>7500</v>
      </c>
      <c r="H48" s="516">
        <v>0</v>
      </c>
      <c r="I48" s="516">
        <f>V45</f>
        <v>6794.579999999999</v>
      </c>
      <c r="J48" s="516">
        <f>H65</f>
        <v>6794.579999999999</v>
      </c>
      <c r="K48" s="516">
        <f>H48+I48-J48</f>
        <v>0</v>
      </c>
      <c r="L48" s="286">
        <f>W45</f>
        <v>8926.659999999998</v>
      </c>
      <c r="M48" s="186"/>
      <c r="P48" s="438"/>
      <c r="V48" s="60"/>
      <c r="W48" s="373"/>
      <c r="X48" s="432"/>
      <c r="Y48" s="432"/>
      <c r="Z48" s="432"/>
      <c r="AA48" s="374"/>
      <c r="AB48" s="433"/>
    </row>
    <row r="49" spans="1:28" ht="21" customHeight="1">
      <c r="A49" s="64"/>
      <c r="B49" s="791" t="s">
        <v>564</v>
      </c>
      <c r="C49" s="791"/>
      <c r="D49" s="791"/>
      <c r="E49" s="791"/>
      <c r="F49" s="791"/>
      <c r="G49" s="791"/>
      <c r="H49" s="791"/>
      <c r="I49" s="791"/>
      <c r="J49" s="791"/>
      <c r="K49" s="92"/>
      <c r="L49" s="92"/>
      <c r="M49" s="92"/>
      <c r="N49" s="92"/>
      <c r="O49" s="186"/>
      <c r="V49" s="60"/>
      <c r="W49" s="373"/>
      <c r="X49" s="432"/>
      <c r="Y49" s="432"/>
      <c r="Z49" s="432"/>
      <c r="AA49" s="374"/>
      <c r="AB49" s="433"/>
    </row>
    <row r="50" spans="1:28" ht="18.75" customHeight="1">
      <c r="A50" s="64"/>
      <c r="F50" s="485" t="s">
        <v>438</v>
      </c>
      <c r="G50" s="485" t="s">
        <v>2</v>
      </c>
      <c r="H50" s="485" t="s">
        <v>3</v>
      </c>
      <c r="I50" s="485" t="s">
        <v>439</v>
      </c>
      <c r="J50" s="485" t="s">
        <v>562</v>
      </c>
      <c r="K50" s="443"/>
      <c r="L50" s="440"/>
      <c r="M50" s="440">
        <f>H45+I45-J45</f>
        <v>19246.30999999999</v>
      </c>
      <c r="N50" s="440"/>
      <c r="O50" s="441"/>
      <c r="P50" s="60"/>
      <c r="V50" s="60"/>
      <c r="W50" s="379"/>
      <c r="X50" s="380"/>
      <c r="Y50" s="380"/>
      <c r="Z50" s="380"/>
      <c r="AA50" s="380"/>
      <c r="AB50" s="380"/>
    </row>
    <row r="51" spans="1:28" ht="18" customHeight="1">
      <c r="A51" s="92"/>
      <c r="B51" s="771" t="s">
        <v>536</v>
      </c>
      <c r="C51" s="771"/>
      <c r="D51" s="771"/>
      <c r="E51" s="771"/>
      <c r="F51" s="510">
        <f>'09 15 г'!I51</f>
        <v>9275.600000000004</v>
      </c>
      <c r="G51" s="76">
        <f>S45</f>
        <v>0</v>
      </c>
      <c r="H51" s="76">
        <f>T45</f>
        <v>303.41</v>
      </c>
      <c r="I51" s="76">
        <f>F51+G51-H51</f>
        <v>8972.190000000004</v>
      </c>
      <c r="J51" s="76">
        <f>D52+H51</f>
        <v>303.41</v>
      </c>
      <c r="K51" s="444"/>
      <c r="N51" s="120"/>
      <c r="V51" s="60"/>
      <c r="W51" s="60"/>
      <c r="X51" s="60"/>
      <c r="Y51" s="60"/>
      <c r="Z51" s="60"/>
      <c r="AA51" s="60"/>
      <c r="AB51" s="60"/>
    </row>
    <row r="52" spans="1:28" ht="18" customHeight="1">
      <c r="A52" s="92"/>
      <c r="B52" s="789"/>
      <c r="C52" s="789"/>
      <c r="D52" s="790"/>
      <c r="E52" s="790"/>
      <c r="F52" s="230" t="s">
        <v>563</v>
      </c>
      <c r="G52" s="65"/>
      <c r="H52" s="65"/>
      <c r="J52" s="64"/>
      <c r="K52" s="64"/>
      <c r="M52" s="443"/>
      <c r="N52" s="120"/>
      <c r="V52" s="60"/>
      <c r="W52" s="60"/>
      <c r="X52" s="60"/>
      <c r="Y52" s="60"/>
      <c r="Z52" s="60"/>
      <c r="AA52" s="60"/>
      <c r="AB52" s="60"/>
    </row>
    <row r="53" spans="1:28" ht="18" customHeight="1">
      <c r="A53" s="92"/>
      <c r="M53" s="444"/>
      <c r="N53" s="92"/>
      <c r="O53" s="445"/>
      <c r="V53" s="60"/>
      <c r="W53" s="60"/>
      <c r="X53" s="60"/>
      <c r="Y53" s="60"/>
      <c r="Z53" s="60"/>
      <c r="AA53" s="60"/>
      <c r="AB53" s="60"/>
    </row>
    <row r="54" spans="1:20" ht="10.5" customHeight="1">
      <c r="A54" s="92"/>
      <c r="L54" s="92"/>
      <c r="M54" s="92"/>
      <c r="N54" s="92"/>
      <c r="S54" s="446"/>
      <c r="T54" s="447"/>
    </row>
    <row r="55" spans="1:20" ht="18.75">
      <c r="A55" s="64"/>
      <c r="B55" s="73"/>
      <c r="C55" s="74"/>
      <c r="D55" s="75"/>
      <c r="E55" s="75"/>
      <c r="F55" s="75"/>
      <c r="G55" s="76" t="s">
        <v>397</v>
      </c>
      <c r="H55" s="76" t="s">
        <v>407</v>
      </c>
      <c r="I55" s="444"/>
      <c r="J55" s="64"/>
      <c r="K55" s="64"/>
      <c r="L55" s="92"/>
      <c r="M55" s="92"/>
      <c r="N55" s="92"/>
      <c r="S55" s="448"/>
      <c r="T55" s="448"/>
    </row>
    <row r="56" spans="1:20" s="61" customFormat="1" ht="11.25" customHeight="1">
      <c r="A56" s="77"/>
      <c r="B56" s="135"/>
      <c r="C56" s="136"/>
      <c r="D56" s="137"/>
      <c r="E56" s="137"/>
      <c r="F56" s="137"/>
      <c r="G56" s="138" t="s">
        <v>53</v>
      </c>
      <c r="H56" s="495" t="s">
        <v>53</v>
      </c>
      <c r="I56" s="448"/>
      <c r="J56" s="62"/>
      <c r="K56" s="62"/>
      <c r="S56" s="449"/>
      <c r="T56" s="449"/>
    </row>
    <row r="57" spans="1:20" ht="48" customHeight="1">
      <c r="A57" s="78" t="s">
        <v>408</v>
      </c>
      <c r="B57" s="676" t="s">
        <v>436</v>
      </c>
      <c r="C57" s="677"/>
      <c r="D57" s="677"/>
      <c r="E57" s="677"/>
      <c r="F57" s="677"/>
      <c r="G57" s="95"/>
      <c r="H57" s="496">
        <f>H58+H64</f>
        <v>62062.670000000006</v>
      </c>
      <c r="I57" s="492"/>
      <c r="J57" s="64"/>
      <c r="K57" s="64"/>
      <c r="L57" s="92"/>
      <c r="M57" s="92"/>
      <c r="N57" s="64"/>
      <c r="P57" s="186"/>
      <c r="S57" s="100"/>
      <c r="T57" s="100"/>
    </row>
    <row r="58" spans="1:24" ht="18.75">
      <c r="A58" s="80" t="s">
        <v>410</v>
      </c>
      <c r="B58" s="678" t="s">
        <v>411</v>
      </c>
      <c r="C58" s="679"/>
      <c r="D58" s="679"/>
      <c r="E58" s="679"/>
      <c r="F58" s="680"/>
      <c r="G58" s="511">
        <f>G60+G61+G62+G63+G59</f>
        <v>10.030000000000001</v>
      </c>
      <c r="H58" s="509">
        <f>SUM(H59:H63)</f>
        <v>51865.130000000005</v>
      </c>
      <c r="I58" s="457"/>
      <c r="J58" s="64"/>
      <c r="K58" s="64"/>
      <c r="L58" s="92"/>
      <c r="M58" s="92"/>
      <c r="N58" s="121"/>
      <c r="S58" s="126"/>
      <c r="T58" s="126"/>
      <c r="X58" s="186"/>
    </row>
    <row r="59" spans="1:24" ht="18.75" customHeight="1">
      <c r="A59" s="513" t="s">
        <v>412</v>
      </c>
      <c r="B59" s="681" t="s">
        <v>413</v>
      </c>
      <c r="C59" s="679"/>
      <c r="D59" s="679"/>
      <c r="E59" s="679"/>
      <c r="F59" s="680"/>
      <c r="G59" s="517">
        <v>1.5600000000000005</v>
      </c>
      <c r="H59" s="512">
        <f>G59*$C$40</f>
        <v>8066.760000000003</v>
      </c>
      <c r="I59" s="129"/>
      <c r="J59" s="64"/>
      <c r="K59" s="64"/>
      <c r="L59" s="92"/>
      <c r="M59" s="92"/>
      <c r="N59" s="121"/>
      <c r="S59" s="126"/>
      <c r="T59" s="126"/>
      <c r="X59" s="186"/>
    </row>
    <row r="60" spans="1:14" ht="34.5" customHeight="1">
      <c r="A60" s="513" t="s">
        <v>414</v>
      </c>
      <c r="B60" s="682" t="s">
        <v>415</v>
      </c>
      <c r="C60" s="683"/>
      <c r="D60" s="683"/>
      <c r="E60" s="683"/>
      <c r="F60" s="683"/>
      <c r="G60" s="510">
        <v>1.8400000000000005</v>
      </c>
      <c r="H60" s="512">
        <f>G60*$C$40</f>
        <v>9514.640000000003</v>
      </c>
      <c r="I60" s="129"/>
      <c r="J60" s="64"/>
      <c r="K60" s="64"/>
      <c r="L60" s="92"/>
      <c r="M60" s="92"/>
      <c r="N60" s="121"/>
    </row>
    <row r="61" spans="1:14" ht="34.5" customHeight="1">
      <c r="A61" s="480" t="s">
        <v>416</v>
      </c>
      <c r="B61" s="786" t="s">
        <v>537</v>
      </c>
      <c r="C61" s="787"/>
      <c r="D61" s="787"/>
      <c r="E61" s="787"/>
      <c r="F61" s="788"/>
      <c r="G61" s="481">
        <v>1.33</v>
      </c>
      <c r="H61" s="512">
        <f>G61*$C$40</f>
        <v>6877.43</v>
      </c>
      <c r="I61" s="129"/>
      <c r="J61" s="64"/>
      <c r="K61" s="64"/>
      <c r="L61" s="92"/>
      <c r="M61" s="92"/>
      <c r="N61" s="92"/>
    </row>
    <row r="62" spans="1:14" ht="34.5" customHeight="1">
      <c r="A62" s="480" t="s">
        <v>418</v>
      </c>
      <c r="B62" s="786" t="s">
        <v>419</v>
      </c>
      <c r="C62" s="787"/>
      <c r="D62" s="787"/>
      <c r="E62" s="787"/>
      <c r="F62" s="788"/>
      <c r="G62" s="481">
        <v>1.36</v>
      </c>
      <c r="H62" s="512">
        <f>G62*$C$40</f>
        <v>7032.56</v>
      </c>
      <c r="I62" s="129"/>
      <c r="J62" s="64"/>
      <c r="K62" s="64"/>
      <c r="L62" s="92"/>
      <c r="M62" s="92"/>
      <c r="N62" s="92"/>
    </row>
    <row r="63" spans="1:18" ht="18.75" customHeight="1">
      <c r="A63" s="513" t="s">
        <v>420</v>
      </c>
      <c r="B63" s="685" t="s">
        <v>555</v>
      </c>
      <c r="C63" s="685"/>
      <c r="D63" s="685"/>
      <c r="E63" s="685"/>
      <c r="F63" s="685"/>
      <c r="G63" s="76">
        <v>3.94</v>
      </c>
      <c r="H63" s="497">
        <f>G63*$C$40</f>
        <v>20373.739999999998</v>
      </c>
      <c r="I63" s="75"/>
      <c r="J63" s="64"/>
      <c r="K63" s="64"/>
      <c r="L63" s="92"/>
      <c r="M63" s="92"/>
      <c r="N63" s="92"/>
      <c r="R63" s="230"/>
    </row>
    <row r="64" spans="1:16" ht="18.75">
      <c r="A64" s="79" t="s">
        <v>422</v>
      </c>
      <c r="B64" s="688" t="s">
        <v>423</v>
      </c>
      <c r="C64" s="689"/>
      <c r="D64" s="689"/>
      <c r="E64" s="689"/>
      <c r="F64" s="689"/>
      <c r="G64" s="79"/>
      <c r="H64" s="496">
        <f>SUM(H65:H72)</f>
        <v>10197.539999999999</v>
      </c>
      <c r="I64" s="492"/>
      <c r="J64" s="64"/>
      <c r="K64" s="64"/>
      <c r="L64" s="92"/>
      <c r="M64" s="92"/>
      <c r="N64" s="92"/>
      <c r="P64" s="186"/>
    </row>
    <row r="65" spans="1:14" ht="18.75">
      <c r="A65" s="126"/>
      <c r="B65" s="690" t="s">
        <v>424</v>
      </c>
      <c r="C65" s="683"/>
      <c r="D65" s="683"/>
      <c r="E65" s="683"/>
      <c r="F65" s="683"/>
      <c r="G65" s="127"/>
      <c r="H65" s="497">
        <v>6794.579999999999</v>
      </c>
      <c r="I65" s="75"/>
      <c r="J65" s="64"/>
      <c r="K65" s="64"/>
      <c r="L65" s="92"/>
      <c r="M65" s="92"/>
      <c r="N65" s="92"/>
    </row>
    <row r="66" spans="1:23" ht="18.75">
      <c r="A66" s="126"/>
      <c r="B66" s="690" t="s">
        <v>538</v>
      </c>
      <c r="C66" s="683"/>
      <c r="D66" s="683"/>
      <c r="E66" s="683"/>
      <c r="F66" s="683"/>
      <c r="G66" s="125"/>
      <c r="H66" s="497"/>
      <c r="I66" s="75"/>
      <c r="J66" s="64"/>
      <c r="K66" s="64"/>
      <c r="L66" s="92"/>
      <c r="M66" s="92"/>
      <c r="N66" s="92"/>
      <c r="O66" s="186"/>
      <c r="P66" s="186"/>
      <c r="W66" s="186"/>
    </row>
    <row r="67" spans="1:15" ht="18.75" customHeight="1">
      <c r="A67" s="126"/>
      <c r="B67" s="721" t="s">
        <v>569</v>
      </c>
      <c r="C67" s="722"/>
      <c r="D67" s="722"/>
      <c r="E67" s="722"/>
      <c r="F67" s="723"/>
      <c r="G67" s="286"/>
      <c r="H67" s="498">
        <v>2780.96</v>
      </c>
      <c r="I67" s="493"/>
      <c r="J67" s="64"/>
      <c r="K67" s="64"/>
      <c r="L67" s="92"/>
      <c r="M67" s="92"/>
      <c r="N67" s="92"/>
      <c r="O67" s="180"/>
    </row>
    <row r="68" spans="1:14" ht="18.75" customHeight="1">
      <c r="A68" s="126"/>
      <c r="B68" s="721" t="s">
        <v>570</v>
      </c>
      <c r="C68" s="722"/>
      <c r="D68" s="722"/>
      <c r="E68" s="722"/>
      <c r="F68" s="723"/>
      <c r="G68" s="286"/>
      <c r="H68" s="303">
        <v>622</v>
      </c>
      <c r="I68" s="494"/>
      <c r="J68" s="64"/>
      <c r="K68" s="64"/>
      <c r="L68" s="92"/>
      <c r="M68" s="92"/>
      <c r="N68" s="92"/>
    </row>
    <row r="69" spans="1:16" ht="19.5" customHeight="1">
      <c r="A69" s="126"/>
      <c r="B69" s="721" t="s">
        <v>435</v>
      </c>
      <c r="C69" s="722"/>
      <c r="D69" s="722"/>
      <c r="E69" s="722"/>
      <c r="F69" s="723"/>
      <c r="G69" s="286"/>
      <c r="H69" s="303"/>
      <c r="I69" s="494"/>
      <c r="J69" s="64"/>
      <c r="K69" s="64"/>
      <c r="L69" s="92"/>
      <c r="M69" s="92"/>
      <c r="N69" s="64"/>
      <c r="P69" s="186"/>
    </row>
    <row r="70" spans="1:14" ht="18.75" customHeight="1">
      <c r="A70" s="126"/>
      <c r="B70" s="721" t="s">
        <v>435</v>
      </c>
      <c r="C70" s="722"/>
      <c r="D70" s="722"/>
      <c r="E70" s="722"/>
      <c r="F70" s="723"/>
      <c r="G70" s="286"/>
      <c r="H70" s="303"/>
      <c r="I70" s="494"/>
      <c r="J70" s="64"/>
      <c r="K70" s="64"/>
      <c r="L70" s="92"/>
      <c r="M70" s="92"/>
      <c r="N70" s="92"/>
    </row>
    <row r="71" spans="1:14" ht="18.75" customHeight="1">
      <c r="A71" s="126"/>
      <c r="B71" s="721" t="s">
        <v>435</v>
      </c>
      <c r="C71" s="722"/>
      <c r="D71" s="722"/>
      <c r="E71" s="722"/>
      <c r="F71" s="723"/>
      <c r="G71" s="286"/>
      <c r="H71" s="303"/>
      <c r="I71" s="494"/>
      <c r="J71" s="64"/>
      <c r="K71" s="64"/>
      <c r="L71" s="92"/>
      <c r="M71" s="92"/>
      <c r="N71" s="92"/>
    </row>
    <row r="72" spans="1:14" ht="18.75" customHeight="1">
      <c r="A72" s="126"/>
      <c r="B72" s="721" t="s">
        <v>435</v>
      </c>
      <c r="C72" s="722"/>
      <c r="D72" s="722"/>
      <c r="E72" s="722"/>
      <c r="F72" s="723"/>
      <c r="G72" s="286"/>
      <c r="H72" s="286"/>
      <c r="I72" s="494"/>
      <c r="J72" s="64"/>
      <c r="K72" s="64"/>
      <c r="L72" s="92"/>
      <c r="M72" s="92"/>
      <c r="N72" s="92"/>
    </row>
    <row r="73" spans="1:14" ht="18.75" customHeight="1">
      <c r="A73" s="126"/>
      <c r="B73" s="487"/>
      <c r="C73" s="488"/>
      <c r="D73" s="488"/>
      <c r="E73" s="488"/>
      <c r="F73" s="488"/>
      <c r="G73" s="489"/>
      <c r="H73" s="489"/>
      <c r="I73" s="491"/>
      <c r="J73" s="64"/>
      <c r="K73" s="64"/>
      <c r="L73" s="92"/>
      <c r="M73" s="92"/>
      <c r="N73" s="92"/>
    </row>
    <row r="74" spans="1:14" ht="18.75" customHeight="1">
      <c r="A74" s="126"/>
      <c r="B74" s="129"/>
      <c r="C74" s="130"/>
      <c r="D74" s="130"/>
      <c r="G74" s="694" t="s">
        <v>65</v>
      </c>
      <c r="H74" s="694"/>
      <c r="I74" s="694"/>
      <c r="J74" s="778" t="s">
        <v>406</v>
      </c>
      <c r="K74" s="779"/>
      <c r="L74" s="450"/>
      <c r="M74" s="451"/>
      <c r="N74" s="92"/>
    </row>
    <row r="75" spans="1:17" s="61" customFormat="1" ht="15">
      <c r="A75" s="82"/>
      <c r="B75" s="143"/>
      <c r="C75" s="144"/>
      <c r="D75" s="144"/>
      <c r="G75" s="780" t="s">
        <v>53</v>
      </c>
      <c r="H75" s="780"/>
      <c r="I75" s="780"/>
      <c r="J75" s="697" t="s">
        <v>53</v>
      </c>
      <c r="K75" s="781"/>
      <c r="L75" s="143"/>
      <c r="M75" s="452"/>
      <c r="P75" s="453" t="s">
        <v>539</v>
      </c>
      <c r="Q75" s="453" t="s">
        <v>540</v>
      </c>
    </row>
    <row r="76" spans="1:17" s="60" customFormat="1" ht="18.75">
      <c r="A76" s="126"/>
      <c r="B76" s="774" t="s">
        <v>506</v>
      </c>
      <c r="C76" s="774"/>
      <c r="D76" s="774"/>
      <c r="E76" s="774"/>
      <c r="F76" s="774"/>
      <c r="G76" s="775">
        <f>'09 15 г'!G77:I77</f>
        <v>42284.57999999985</v>
      </c>
      <c r="H76" s="785"/>
      <c r="I76" s="776"/>
      <c r="J76" s="775">
        <f>'09 15 г'!J77:K77</f>
        <v>0</v>
      </c>
      <c r="K76" s="776"/>
      <c r="L76" s="129"/>
      <c r="M76" s="447"/>
      <c r="N76" s="100"/>
      <c r="P76" s="455">
        <f>G77</f>
        <v>61834.29999999984</v>
      </c>
      <c r="Q76" s="455">
        <f>J77</f>
        <v>0</v>
      </c>
    </row>
    <row r="77" spans="1:22" ht="18.75">
      <c r="A77" s="65"/>
      <c r="B77" s="774" t="s">
        <v>507</v>
      </c>
      <c r="C77" s="774"/>
      <c r="D77" s="774"/>
      <c r="E77" s="774"/>
      <c r="F77" s="774"/>
      <c r="G77" s="775">
        <f>G76+K45+J51</f>
        <v>61834.29999999984</v>
      </c>
      <c r="H77" s="785"/>
      <c r="I77" s="776"/>
      <c r="J77" s="775">
        <f>J76+H51+D52-J51</f>
        <v>0</v>
      </c>
      <c r="K77" s="776"/>
      <c r="L77" s="130"/>
      <c r="M77" s="456"/>
      <c r="N77" s="92"/>
      <c r="V77" s="186"/>
    </row>
    <row r="78" spans="1:14" ht="22.5" customHeight="1">
      <c r="A78" s="64"/>
      <c r="B78" s="64"/>
      <c r="C78" s="64"/>
      <c r="D78" s="64"/>
      <c r="E78" s="64"/>
      <c r="F78" s="64"/>
      <c r="G78" s="132"/>
      <c r="H78" s="132"/>
      <c r="I78" s="132"/>
      <c r="J78" s="64"/>
      <c r="K78" s="64"/>
      <c r="L78" s="92"/>
      <c r="M78" s="92"/>
      <c r="N78" s="92"/>
    </row>
    <row r="79" spans="1:20" ht="18.75">
      <c r="A79" s="126"/>
      <c r="B79" s="312"/>
      <c r="C79" s="313"/>
      <c r="D79" s="313"/>
      <c r="E79" s="313"/>
      <c r="F79" s="313"/>
      <c r="G79" s="759" t="s">
        <v>541</v>
      </c>
      <c r="H79" s="784"/>
      <c r="I79" s="777"/>
      <c r="J79" s="759" t="s">
        <v>503</v>
      </c>
      <c r="K79" s="777"/>
      <c r="L79" s="92"/>
      <c r="M79" s="92"/>
      <c r="N79" s="92"/>
      <c r="O79" s="175" t="s">
        <v>504</v>
      </c>
      <c r="P79" s="486">
        <f>G80-J80+G45+H45-I45</f>
        <v>0</v>
      </c>
      <c r="Q79" s="175"/>
      <c r="R79" s="175"/>
      <c r="S79" s="175"/>
      <c r="T79" s="177"/>
    </row>
    <row r="80" spans="1:20" ht="18.75">
      <c r="A80" s="457"/>
      <c r="B80" s="742" t="s">
        <v>566</v>
      </c>
      <c r="C80" s="782"/>
      <c r="D80" s="782"/>
      <c r="E80" s="782"/>
      <c r="F80" s="783"/>
      <c r="G80" s="759">
        <f>O45</f>
        <v>199023.4</v>
      </c>
      <c r="H80" s="784"/>
      <c r="I80" s="777"/>
      <c r="J80" s="759">
        <f>P45</f>
        <v>200711.02000000002</v>
      </c>
      <c r="K80" s="777"/>
      <c r="L80" s="92"/>
      <c r="M80" s="92"/>
      <c r="N80" s="92"/>
      <c r="O80" s="178"/>
      <c r="P80" s="179"/>
      <c r="Q80" s="179"/>
      <c r="R80" s="179"/>
      <c r="S80" s="179"/>
      <c r="T80" s="179"/>
    </row>
    <row r="81" spans="1:14" ht="18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8.75">
      <c r="A82" s="458" t="s">
        <v>554</v>
      </c>
      <c r="B82" s="92"/>
      <c r="C82" s="92"/>
      <c r="D82" s="92"/>
      <c r="E82" s="92"/>
      <c r="F82" s="92"/>
      <c r="G82" s="92"/>
      <c r="H82" s="92"/>
      <c r="I82" s="92"/>
      <c r="J82" s="458" t="s">
        <v>73</v>
      </c>
      <c r="K82" s="458"/>
      <c r="L82" s="92"/>
      <c r="M82" s="92"/>
      <c r="N82" s="92"/>
    </row>
    <row r="83" spans="1:11" s="92" customFormat="1" ht="18.75">
      <c r="A83" s="458" t="s">
        <v>469</v>
      </c>
      <c r="J83" s="458" t="s">
        <v>74</v>
      </c>
      <c r="K83" s="458"/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G79:I79"/>
    <mergeCell ref="J79:K79"/>
    <mergeCell ref="B80:F80"/>
    <mergeCell ref="G80:I80"/>
    <mergeCell ref="J80:K80"/>
    <mergeCell ref="B76:F76"/>
    <mergeCell ref="G76:I76"/>
    <mergeCell ref="J76:K76"/>
    <mergeCell ref="B77:F77"/>
    <mergeCell ref="G77:I77"/>
    <mergeCell ref="J77:K77"/>
    <mergeCell ref="B70:F70"/>
    <mergeCell ref="B71:F71"/>
    <mergeCell ref="B72:F72"/>
    <mergeCell ref="G74:I74"/>
    <mergeCell ref="J74:K74"/>
    <mergeCell ref="G75:I75"/>
    <mergeCell ref="J75:K75"/>
    <mergeCell ref="B64:F64"/>
    <mergeCell ref="B65:F65"/>
    <mergeCell ref="B66:F66"/>
    <mergeCell ref="B67:F67"/>
    <mergeCell ref="B68:F68"/>
    <mergeCell ref="B69:F69"/>
    <mergeCell ref="B58:F58"/>
    <mergeCell ref="B59:F59"/>
    <mergeCell ref="B60:F60"/>
    <mergeCell ref="B61:F61"/>
    <mergeCell ref="B62:F62"/>
    <mergeCell ref="B63:F63"/>
    <mergeCell ref="B48:D48"/>
    <mergeCell ref="B49:J49"/>
    <mergeCell ref="B51:E51"/>
    <mergeCell ref="B52:C52"/>
    <mergeCell ref="D52:E52"/>
    <mergeCell ref="B57:F57"/>
    <mergeCell ref="C14:D15"/>
    <mergeCell ref="A35:N36"/>
    <mergeCell ref="B44:D44"/>
    <mergeCell ref="B45:D45"/>
    <mergeCell ref="B46:D46"/>
    <mergeCell ref="B47:D47"/>
  </mergeCells>
  <conditionalFormatting sqref="P48">
    <cfRule type="iconSet" priority="2" dxfId="23">
      <iconSet iconSet="3TrafficLights1">
        <cfvo type="percent" val="0"/>
        <cfvo type="percent" val="33"/>
        <cfvo type="percent" val="67"/>
      </iconSet>
    </cfRule>
  </conditionalFormatting>
  <conditionalFormatting sqref="V45">
    <cfRule type="cellIs" priority="1" dxfId="0" operator="greaterThan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83"/>
  <sheetViews>
    <sheetView view="pageBreakPreview" zoomScale="80" zoomScaleSheetLayoutView="80" zoomScalePageLayoutView="0" workbookViewId="0" topLeftCell="A46">
      <selection activeCell="H67" sqref="H67:H70"/>
    </sheetView>
  </sheetViews>
  <sheetFormatPr defaultColWidth="9.140625" defaultRowHeight="15" outlineLevelCol="1"/>
  <cols>
    <col min="1" max="1" width="7.57421875" style="61" customWidth="1"/>
    <col min="2" max="2" width="12.140625" style="58" customWidth="1"/>
    <col min="3" max="3" width="11.00390625" style="58" customWidth="1"/>
    <col min="4" max="4" width="10.57421875" style="58" customWidth="1"/>
    <col min="5" max="5" width="9.7109375" style="58" customWidth="1"/>
    <col min="6" max="6" width="12.140625" style="58" customWidth="1"/>
    <col min="7" max="8" width="11.57421875" style="58" customWidth="1"/>
    <col min="9" max="9" width="12.57421875" style="58" customWidth="1"/>
    <col min="10" max="10" width="13.00390625" style="58" customWidth="1"/>
    <col min="11" max="11" width="13.140625" style="58" customWidth="1"/>
    <col min="12" max="12" width="13.421875" style="58" customWidth="1"/>
    <col min="13" max="13" width="15.28125" style="58" hidden="1" customWidth="1" outlineLevel="1"/>
    <col min="14" max="14" width="18.421875" style="58" hidden="1" customWidth="1" outlineLevel="1"/>
    <col min="15" max="15" width="13.421875" style="58" hidden="1" customWidth="1" outlineLevel="1"/>
    <col min="16" max="16" width="13.57421875" style="58" hidden="1" customWidth="1" outlineLevel="1"/>
    <col min="17" max="17" width="9.8515625" style="58" hidden="1" customWidth="1" outlineLevel="1"/>
    <col min="18" max="18" width="10.28125" style="58" hidden="1" customWidth="1" outlineLevel="1"/>
    <col min="19" max="19" width="12.8515625" style="58" hidden="1" customWidth="1" outlineLevel="1"/>
    <col min="20" max="20" width="7.140625" style="58" hidden="1" customWidth="1" outlineLevel="1"/>
    <col min="21" max="21" width="11.28125" style="58" hidden="1" customWidth="1" outlineLevel="1"/>
    <col min="22" max="22" width="11.421875" style="58" hidden="1" customWidth="1" outlineLevel="1"/>
    <col min="23" max="24" width="11.140625" style="58" hidden="1" customWidth="1" outlineLevel="1"/>
    <col min="25" max="25" width="13.00390625" style="58" hidden="1" customWidth="1" outlineLevel="1"/>
    <col min="26" max="26" width="13.00390625" style="58" bestFit="1" customWidth="1" collapsed="1"/>
    <col min="27" max="28" width="13.00390625" style="58" bestFit="1" customWidth="1"/>
    <col min="29" max="32" width="9.140625" style="58" customWidth="1"/>
    <col min="33" max="33" width="9.8515625" style="58" bestFit="1" customWidth="1"/>
    <col min="34" max="16384" width="9.140625" style="58" customWidth="1"/>
  </cols>
  <sheetData>
    <row r="1" spans="1:14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4"/>
      <c r="J2" s="92"/>
      <c r="K2" s="92"/>
      <c r="L2" s="92"/>
      <c r="M2" s="92"/>
      <c r="N2" s="92"/>
    </row>
    <row r="3" spans="1:14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/>
      <c r="I6" s="96" t="s">
        <v>5</v>
      </c>
      <c r="J6" s="96" t="s">
        <v>6</v>
      </c>
      <c r="K6" s="96"/>
      <c r="L6" s="96"/>
      <c r="M6" s="97"/>
      <c r="N6" s="97"/>
    </row>
    <row r="7" spans="1:14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/>
      <c r="I7" s="96" t="s">
        <v>9</v>
      </c>
      <c r="J7" s="96" t="s">
        <v>10</v>
      </c>
      <c r="K7" s="96"/>
      <c r="L7" s="96"/>
      <c r="M7" s="97"/>
      <c r="N7" s="97"/>
    </row>
    <row r="8" spans="1:14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5"/>
      <c r="I8" s="98">
        <v>0</v>
      </c>
      <c r="J8" s="99">
        <v>48.28</v>
      </c>
      <c r="K8" s="99"/>
      <c r="L8" s="95"/>
      <c r="M8" s="100"/>
      <c r="N8" s="100"/>
    </row>
    <row r="9" spans="1:14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5"/>
      <c r="I9" s="98">
        <v>2795.32</v>
      </c>
      <c r="J9" s="99">
        <v>5702.29</v>
      </c>
      <c r="K9" s="99"/>
      <c r="L9" s="95"/>
      <c r="M9" s="100"/>
      <c r="N9" s="100"/>
    </row>
    <row r="10" spans="1:14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5"/>
      <c r="I10" s="98">
        <f>SUM(I8:I9)</f>
        <v>2795.32</v>
      </c>
      <c r="J10" s="95"/>
      <c r="K10" s="95"/>
      <c r="L10" s="95"/>
      <c r="M10" s="100"/>
      <c r="N10" s="100"/>
    </row>
    <row r="11" spans="1:14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20" ht="18.75" hidden="1">
      <c r="A14" s="92"/>
      <c r="B14" s="101" t="s">
        <v>386</v>
      </c>
      <c r="C14" s="666" t="s">
        <v>15</v>
      </c>
      <c r="D14" s="667"/>
      <c r="E14" s="518"/>
      <c r="F14" s="96"/>
      <c r="G14" s="96"/>
      <c r="H14" s="96"/>
      <c r="I14" s="96"/>
      <c r="J14" s="96" t="s">
        <v>21</v>
      </c>
      <c r="K14" s="97"/>
      <c r="L14" s="100"/>
      <c r="M14" s="100"/>
      <c r="N14" s="100"/>
      <c r="O14" s="60"/>
      <c r="P14" s="60"/>
      <c r="Q14" s="60"/>
      <c r="R14" s="60"/>
      <c r="S14" s="60"/>
      <c r="T14" s="60"/>
    </row>
    <row r="15" spans="1:20" ht="14.25" customHeight="1" hidden="1">
      <c r="A15" s="92"/>
      <c r="B15" s="103"/>
      <c r="C15" s="668"/>
      <c r="D15" s="669"/>
      <c r="E15" s="519"/>
      <c r="F15" s="96"/>
      <c r="G15" s="96"/>
      <c r="H15" s="96"/>
      <c r="I15" s="96" t="s">
        <v>311</v>
      </c>
      <c r="J15" s="96"/>
      <c r="K15" s="97"/>
      <c r="L15" s="100"/>
      <c r="M15" s="100"/>
      <c r="N15" s="100"/>
      <c r="O15" s="60"/>
      <c r="P15" s="60"/>
      <c r="Q15" s="60"/>
      <c r="R15" s="60"/>
      <c r="S15" s="60"/>
      <c r="T15" s="60"/>
    </row>
    <row r="16" spans="1:20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95"/>
      <c r="K16" s="100"/>
      <c r="L16" s="100"/>
      <c r="M16" s="100"/>
      <c r="N16" s="100"/>
      <c r="O16" s="60"/>
      <c r="P16" s="60"/>
      <c r="Q16" s="60"/>
      <c r="R16" s="60"/>
      <c r="S16" s="60"/>
      <c r="T16" s="60"/>
    </row>
    <row r="17" spans="1:20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95"/>
      <c r="K17" s="100"/>
      <c r="L17" s="100"/>
      <c r="M17" s="100"/>
      <c r="N17" s="100"/>
      <c r="O17" s="60"/>
      <c r="P17" s="60"/>
      <c r="Q17" s="60"/>
      <c r="R17" s="60"/>
      <c r="S17" s="60"/>
      <c r="T17" s="60"/>
    </row>
    <row r="18" spans="1:20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95"/>
      <c r="K18" s="100"/>
      <c r="L18" s="100"/>
      <c r="M18" s="100"/>
      <c r="N18" s="100"/>
      <c r="O18" s="60"/>
      <c r="P18" s="60"/>
      <c r="Q18" s="60"/>
      <c r="R18" s="60"/>
      <c r="S18" s="60"/>
      <c r="T18" s="60"/>
    </row>
    <row r="19" spans="1:20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95"/>
      <c r="K19" s="100"/>
      <c r="L19" s="100"/>
      <c r="M19" s="100"/>
      <c r="N19" s="100"/>
      <c r="O19" s="60"/>
      <c r="P19" s="60"/>
      <c r="Q19" s="60"/>
      <c r="R19" s="60"/>
      <c r="S19" s="60"/>
      <c r="T19" s="60"/>
    </row>
    <row r="20" spans="1:20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95"/>
      <c r="K20" s="100"/>
      <c r="L20" s="100"/>
      <c r="M20" s="100"/>
      <c r="N20" s="100"/>
      <c r="O20" s="60"/>
      <c r="P20" s="60"/>
      <c r="Q20" s="60"/>
      <c r="R20" s="60"/>
      <c r="S20" s="60"/>
      <c r="T20" s="60"/>
    </row>
    <row r="21" spans="1:20" ht="19.5" hidden="1" thickBot="1">
      <c r="A21" s="92"/>
      <c r="B21" s="95"/>
      <c r="C21" s="95"/>
      <c r="D21" s="95"/>
      <c r="E21" s="95"/>
      <c r="F21" s="95"/>
      <c r="G21" s="106" t="s">
        <v>387</v>
      </c>
      <c r="H21" s="106"/>
      <c r="I21" s="107" t="s">
        <v>310</v>
      </c>
      <c r="J21" s="95"/>
      <c r="K21" s="100"/>
      <c r="L21" s="100"/>
      <c r="M21" s="100"/>
      <c r="N21" s="100"/>
      <c r="O21" s="60"/>
      <c r="P21" s="60"/>
      <c r="Q21" s="60"/>
      <c r="R21" s="60"/>
      <c r="S21" s="60"/>
      <c r="T21" s="60"/>
    </row>
    <row r="22" spans="1:20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/>
      <c r="I22" s="95">
        <v>7.55</v>
      </c>
      <c r="J22" s="99">
        <f>G22*I22</f>
        <v>2625.89</v>
      </c>
      <c r="K22" s="418"/>
      <c r="L22" s="100"/>
      <c r="M22" s="100"/>
      <c r="N22" s="100"/>
      <c r="O22" s="60"/>
      <c r="P22" s="60"/>
      <c r="Q22" s="60"/>
      <c r="R22" s="60"/>
      <c r="S22" s="60"/>
      <c r="T22" s="60"/>
    </row>
    <row r="23" spans="1:20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95"/>
      <c r="K23" s="100"/>
      <c r="L23" s="100"/>
      <c r="M23" s="100"/>
      <c r="N23" s="100"/>
      <c r="O23" s="60"/>
      <c r="P23" s="60"/>
      <c r="Q23" s="60"/>
      <c r="R23" s="60"/>
      <c r="S23" s="60"/>
      <c r="T23" s="60"/>
    </row>
    <row r="24" spans="1:20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95"/>
      <c r="K24" s="100"/>
      <c r="L24" s="100"/>
      <c r="M24" s="100"/>
      <c r="N24" s="100"/>
      <c r="O24" s="60"/>
      <c r="P24" s="60"/>
      <c r="Q24" s="60"/>
      <c r="R24" s="60"/>
      <c r="S24" s="60"/>
      <c r="T24" s="60"/>
    </row>
    <row r="25" spans="1:20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95"/>
      <c r="K25" s="100"/>
      <c r="L25" s="100"/>
      <c r="M25" s="100"/>
      <c r="N25" s="100"/>
      <c r="O25" s="60"/>
      <c r="P25" s="60"/>
      <c r="Q25" s="60"/>
      <c r="R25" s="60"/>
      <c r="S25" s="60"/>
      <c r="T25" s="60"/>
    </row>
    <row r="26" spans="1:20" ht="18.75" hidden="1">
      <c r="A26" s="92"/>
      <c r="B26" s="95"/>
      <c r="C26" s="95"/>
      <c r="D26" s="95"/>
      <c r="E26" s="95"/>
      <c r="F26" s="95"/>
      <c r="G26" s="95"/>
      <c r="H26" s="95"/>
      <c r="I26" s="95"/>
      <c r="J26" s="95"/>
      <c r="K26" s="100"/>
      <c r="L26" s="100"/>
      <c r="M26" s="100"/>
      <c r="N26" s="100"/>
      <c r="O26" s="60"/>
      <c r="P26" s="60"/>
      <c r="Q26" s="60"/>
      <c r="R26" s="60"/>
      <c r="S26" s="60"/>
      <c r="T26" s="60"/>
    </row>
    <row r="27" spans="1:20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95"/>
      <c r="K27" s="100"/>
      <c r="L27" s="100"/>
      <c r="M27" s="100"/>
      <c r="N27" s="100"/>
      <c r="O27" s="60"/>
      <c r="P27" s="60"/>
      <c r="Q27" s="60"/>
      <c r="R27" s="60"/>
      <c r="S27" s="60"/>
      <c r="T27" s="60"/>
    </row>
    <row r="28" spans="1:20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95"/>
      <c r="K28" s="100"/>
      <c r="L28" s="100"/>
      <c r="M28" s="100"/>
      <c r="N28" s="100"/>
      <c r="O28" s="60"/>
      <c r="P28" s="60"/>
      <c r="Q28" s="60"/>
      <c r="R28" s="60"/>
      <c r="S28" s="60"/>
      <c r="T28" s="60"/>
    </row>
    <row r="29" spans="1:20" ht="18.75" hidden="1">
      <c r="A29" s="92"/>
      <c r="B29" s="95"/>
      <c r="C29" s="95"/>
      <c r="D29" s="95"/>
      <c r="E29" s="95"/>
      <c r="F29" s="95"/>
      <c r="G29" s="95"/>
      <c r="H29" s="95"/>
      <c r="I29" s="95"/>
      <c r="J29" s="95"/>
      <c r="K29" s="100"/>
      <c r="L29" s="100"/>
      <c r="M29" s="100"/>
      <c r="N29" s="100"/>
      <c r="O29" s="60"/>
      <c r="P29" s="60"/>
      <c r="Q29" s="60"/>
      <c r="R29" s="60"/>
      <c r="S29" s="60"/>
      <c r="T29" s="60"/>
    </row>
    <row r="30" spans="1:20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95"/>
      <c r="K30" s="100"/>
      <c r="L30" s="100"/>
      <c r="M30" s="100"/>
      <c r="N30" s="100"/>
      <c r="O30" s="60"/>
      <c r="P30" s="60"/>
      <c r="Q30" s="60"/>
      <c r="R30" s="60"/>
      <c r="S30" s="60"/>
      <c r="T30" s="60"/>
    </row>
    <row r="31" spans="1:20" ht="18.75" hidden="1">
      <c r="A31" s="92"/>
      <c r="B31" s="95"/>
      <c r="C31" s="95"/>
      <c r="D31" s="95"/>
      <c r="E31" s="95"/>
      <c r="F31" s="95"/>
      <c r="G31" s="95"/>
      <c r="H31" s="95"/>
      <c r="I31" s="95"/>
      <c r="J31" s="95"/>
      <c r="K31" s="100"/>
      <c r="L31" s="100"/>
      <c r="M31" s="100"/>
      <c r="N31" s="100"/>
      <c r="O31" s="60"/>
      <c r="P31" s="60"/>
      <c r="Q31" s="60"/>
      <c r="R31" s="60"/>
      <c r="S31" s="60"/>
      <c r="T31" s="60"/>
    </row>
    <row r="32" spans="1:20" ht="18.75" hidden="1">
      <c r="A32" s="92"/>
      <c r="B32" s="95"/>
      <c r="C32" s="95"/>
      <c r="D32" s="95"/>
      <c r="E32" s="95"/>
      <c r="F32" s="95"/>
      <c r="G32" s="95"/>
      <c r="H32" s="95"/>
      <c r="I32" s="95"/>
      <c r="J32" s="95"/>
      <c r="K32" s="100"/>
      <c r="L32" s="100"/>
      <c r="M32" s="100"/>
      <c r="N32" s="100"/>
      <c r="O32" s="60"/>
      <c r="P32" s="60"/>
      <c r="Q32" s="60"/>
      <c r="R32" s="60"/>
      <c r="S32" s="60"/>
      <c r="T32" s="60"/>
    </row>
    <row r="33" spans="1:20" ht="18.75" hidden="1">
      <c r="A33" s="92"/>
      <c r="B33" s="95"/>
      <c r="C33" s="95"/>
      <c r="D33" s="95"/>
      <c r="E33" s="95"/>
      <c r="F33" s="95"/>
      <c r="G33" s="96"/>
      <c r="H33" s="96"/>
      <c r="I33" s="96"/>
      <c r="J33" s="109"/>
      <c r="K33" s="419"/>
      <c r="L33" s="100"/>
      <c r="M33" s="100"/>
      <c r="N33" s="100"/>
      <c r="O33" s="60"/>
      <c r="P33" s="60"/>
      <c r="Q33" s="60"/>
      <c r="R33" s="60"/>
      <c r="S33" s="60"/>
      <c r="T33" s="60"/>
    </row>
    <row r="34" spans="1:20" ht="18.75" hidden="1">
      <c r="A34" s="92"/>
      <c r="B34" s="95"/>
      <c r="C34" s="95"/>
      <c r="D34" s="95"/>
      <c r="E34" s="95"/>
      <c r="F34" s="95"/>
      <c r="G34" s="95"/>
      <c r="H34" s="95"/>
      <c r="I34" s="95" t="s">
        <v>32</v>
      </c>
      <c r="J34" s="110">
        <f>SUM(J17:J33)</f>
        <v>2625.89</v>
      </c>
      <c r="K34" s="420"/>
      <c r="L34" s="100"/>
      <c r="M34" s="100"/>
      <c r="N34" s="100"/>
      <c r="O34" s="60"/>
      <c r="P34" s="60"/>
      <c r="Q34" s="60"/>
      <c r="R34" s="60"/>
      <c r="S34" s="60"/>
      <c r="T34" s="60"/>
    </row>
    <row r="35" spans="1:14" ht="15">
      <c r="A35" s="763" t="s">
        <v>388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</row>
    <row r="36" spans="1:14" ht="15">
      <c r="A36" s="763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</row>
    <row r="37" spans="1:14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8.75">
      <c r="A38" s="92"/>
      <c r="B38" s="64" t="s">
        <v>389</v>
      </c>
      <c r="C38" s="65"/>
      <c r="D38" s="65"/>
      <c r="E38" s="65"/>
      <c r="F38" s="65"/>
      <c r="G38" s="64"/>
      <c r="H38" s="64"/>
      <c r="I38" s="92"/>
      <c r="J38" s="92"/>
      <c r="K38" s="92"/>
      <c r="L38" s="92"/>
      <c r="M38" s="92"/>
      <c r="N38" s="92"/>
    </row>
    <row r="39" spans="1:14" ht="18.75">
      <c r="A39" s="64"/>
      <c r="B39" s="65" t="s">
        <v>390</v>
      </c>
      <c r="C39" s="250" t="s">
        <v>391</v>
      </c>
      <c r="D39" s="64"/>
      <c r="E39" s="64"/>
      <c r="F39" s="65"/>
      <c r="G39" s="64"/>
      <c r="H39" s="64"/>
      <c r="I39" s="64"/>
      <c r="J39" s="64"/>
      <c r="K39" s="64"/>
      <c r="L39" s="92"/>
      <c r="M39" s="92"/>
      <c r="N39" s="92"/>
    </row>
    <row r="40" spans="1:14" ht="18.75">
      <c r="A40" s="64"/>
      <c r="B40" s="65" t="s">
        <v>392</v>
      </c>
      <c r="C40" s="66">
        <v>5171</v>
      </c>
      <c r="D40" s="64" t="s">
        <v>393</v>
      </c>
      <c r="E40" s="64"/>
      <c r="F40" s="65"/>
      <c r="G40" s="64"/>
      <c r="H40" s="64"/>
      <c r="I40" s="65"/>
      <c r="J40" s="64"/>
      <c r="K40" s="64"/>
      <c r="L40" s="92"/>
      <c r="M40" s="92"/>
      <c r="N40" s="92"/>
    </row>
    <row r="41" spans="1:14" ht="18.75">
      <c r="A41" s="64"/>
      <c r="B41" s="65" t="s">
        <v>394</v>
      </c>
      <c r="C41" s="67" t="s">
        <v>434</v>
      </c>
      <c r="D41" s="64" t="s">
        <v>518</v>
      </c>
      <c r="E41" s="64"/>
      <c r="F41" s="64"/>
      <c r="G41" s="64"/>
      <c r="H41" s="64"/>
      <c r="I41" s="65"/>
      <c r="J41" s="64"/>
      <c r="K41" s="64"/>
      <c r="L41" s="92"/>
      <c r="M41" s="92"/>
      <c r="N41" s="92"/>
    </row>
    <row r="42" spans="1:28" ht="18.75">
      <c r="A42" s="64"/>
      <c r="E42" s="64"/>
      <c r="F42" s="64"/>
      <c r="G42" s="64"/>
      <c r="H42" s="64"/>
      <c r="I42" s="65"/>
      <c r="J42" s="64"/>
      <c r="K42" s="64"/>
      <c r="L42" s="92"/>
      <c r="M42" s="92"/>
      <c r="N42" s="92"/>
      <c r="V42" s="60"/>
      <c r="W42" s="60"/>
      <c r="X42" s="60"/>
      <c r="Y42" s="60"/>
      <c r="Z42" s="60"/>
      <c r="AA42" s="60"/>
      <c r="AB42" s="60"/>
    </row>
    <row r="43" spans="1:28" ht="56.25">
      <c r="A43" s="64"/>
      <c r="B43" s="139"/>
      <c r="C43" s="140"/>
      <c r="D43" s="62"/>
      <c r="E43" s="421" t="s">
        <v>397</v>
      </c>
      <c r="F43" s="422" t="s">
        <v>527</v>
      </c>
      <c r="G43" s="424" t="s">
        <v>2</v>
      </c>
      <c r="H43" s="490" t="s">
        <v>565</v>
      </c>
      <c r="I43" s="423" t="s">
        <v>3</v>
      </c>
      <c r="J43" s="424" t="s">
        <v>528</v>
      </c>
      <c r="K43" s="424" t="s">
        <v>529</v>
      </c>
      <c r="L43" s="425" t="s">
        <v>530</v>
      </c>
      <c r="V43" s="60"/>
      <c r="W43" s="371"/>
      <c r="X43" s="426"/>
      <c r="Y43" s="426"/>
      <c r="Z43" s="426"/>
      <c r="AA43" s="426"/>
      <c r="AB43" s="426"/>
    </row>
    <row r="44" spans="1:28" s="61" customFormat="1" ht="54.75" customHeight="1">
      <c r="A44" s="62"/>
      <c r="B44" s="765" t="s">
        <v>404</v>
      </c>
      <c r="C44" s="766"/>
      <c r="D44" s="767"/>
      <c r="E44" s="111" t="s">
        <v>53</v>
      </c>
      <c r="F44" s="111" t="s">
        <v>53</v>
      </c>
      <c r="G44" s="111" t="s">
        <v>53</v>
      </c>
      <c r="H44" s="111" t="s">
        <v>53</v>
      </c>
      <c r="I44" s="111" t="s">
        <v>53</v>
      </c>
      <c r="J44" s="111" t="s">
        <v>53</v>
      </c>
      <c r="K44" s="111" t="s">
        <v>53</v>
      </c>
      <c r="L44" s="111" t="s">
        <v>53</v>
      </c>
      <c r="O44" s="427" t="s">
        <v>531</v>
      </c>
      <c r="P44" s="427" t="s">
        <v>532</v>
      </c>
      <c r="Q44" s="427" t="s">
        <v>544</v>
      </c>
      <c r="R44" s="427" t="s">
        <v>401</v>
      </c>
      <c r="S44" s="427" t="s">
        <v>545</v>
      </c>
      <c r="T44" s="427" t="s">
        <v>546</v>
      </c>
      <c r="U44" s="427" t="s">
        <v>533</v>
      </c>
      <c r="V44" s="427" t="s">
        <v>424</v>
      </c>
      <c r="W44" s="428" t="s">
        <v>534</v>
      </c>
      <c r="X44" s="374"/>
      <c r="Y44" s="374"/>
      <c r="Z44" s="374"/>
      <c r="AA44" s="374"/>
      <c r="AB44" s="374"/>
    </row>
    <row r="45" spans="1:28" ht="33" customHeight="1">
      <c r="A45" s="64"/>
      <c r="B45" s="768" t="s">
        <v>535</v>
      </c>
      <c r="C45" s="769"/>
      <c r="D45" s="770"/>
      <c r="E45" s="114">
        <f aca="true" t="shared" si="0" ref="E45:L45">E46+E47+E48</f>
        <v>16.1</v>
      </c>
      <c r="F45" s="114">
        <f t="shared" si="0"/>
        <v>200710.892</v>
      </c>
      <c r="G45" s="114">
        <f t="shared" si="0"/>
        <v>82996.6</v>
      </c>
      <c r="H45" s="114">
        <f t="shared" si="0"/>
        <v>0</v>
      </c>
      <c r="I45" s="114">
        <f t="shared" si="0"/>
        <v>93877.77</v>
      </c>
      <c r="J45" s="114">
        <f t="shared" si="0"/>
        <v>68353.97</v>
      </c>
      <c r="K45" s="114">
        <f t="shared" si="0"/>
        <v>25523.8</v>
      </c>
      <c r="L45" s="114">
        <f t="shared" si="0"/>
        <v>189829.722</v>
      </c>
      <c r="O45" s="470">
        <v>200711.02000000002</v>
      </c>
      <c r="P45" s="470">
        <v>189829.84999999998</v>
      </c>
      <c r="Q45" s="332">
        <v>90019.73000000001</v>
      </c>
      <c r="R45" s="332">
        <v>-4164.99</v>
      </c>
      <c r="S45" s="332">
        <v>0</v>
      </c>
      <c r="T45" s="332">
        <v>0</v>
      </c>
      <c r="U45" s="226">
        <v>7500</v>
      </c>
      <c r="V45" s="471">
        <v>8023.029999999999</v>
      </c>
      <c r="W45" s="226">
        <v>8403.63</v>
      </c>
      <c r="X45" s="432"/>
      <c r="Y45" s="432"/>
      <c r="Z45" s="432"/>
      <c r="AA45" s="374"/>
      <c r="AB45" s="433"/>
    </row>
    <row r="46" spans="1:28" ht="18" customHeight="1">
      <c r="A46" s="64"/>
      <c r="B46" s="672" t="s">
        <v>12</v>
      </c>
      <c r="C46" s="673"/>
      <c r="D46" s="674"/>
      <c r="E46" s="117">
        <f>G58</f>
        <v>10.030000000000001</v>
      </c>
      <c r="F46" s="525">
        <f>'10 15 г'!L46</f>
        <v>0</v>
      </c>
      <c r="G46" s="525">
        <f>E46*C40</f>
        <v>51865.130000000005</v>
      </c>
      <c r="H46" s="525">
        <v>0</v>
      </c>
      <c r="I46" s="525">
        <f>G46</f>
        <v>51865.130000000005</v>
      </c>
      <c r="J46" s="525">
        <f>H58</f>
        <v>51865.130000000005</v>
      </c>
      <c r="K46" s="525">
        <f>H46+I46-J46</f>
        <v>0</v>
      </c>
      <c r="L46" s="286">
        <v>0</v>
      </c>
      <c r="V46" s="60"/>
      <c r="W46" s="373"/>
      <c r="X46" s="432"/>
      <c r="Y46" s="432"/>
      <c r="Z46" s="432"/>
      <c r="AA46" s="374"/>
      <c r="AB46" s="433"/>
    </row>
    <row r="47" spans="1:28" ht="18" customHeight="1" thickBot="1">
      <c r="A47" s="64"/>
      <c r="B47" s="672" t="s">
        <v>65</v>
      </c>
      <c r="C47" s="673"/>
      <c r="D47" s="674"/>
      <c r="E47" s="117">
        <v>4.57</v>
      </c>
      <c r="F47" s="525">
        <f>'10 15 г'!L47</f>
        <v>191784.232</v>
      </c>
      <c r="G47" s="525">
        <f>E47*C40</f>
        <v>23631.47</v>
      </c>
      <c r="H47" s="525">
        <v>0</v>
      </c>
      <c r="I47" s="525">
        <f>Q45+R45-I46</f>
        <v>33989.61</v>
      </c>
      <c r="J47" s="525">
        <f>H64-H65</f>
        <v>8465.810000000001</v>
      </c>
      <c r="K47" s="525">
        <f>H47+I47-J47</f>
        <v>25523.8</v>
      </c>
      <c r="L47" s="286">
        <f>F45-F48+(G45-G48)+H45-(I45-I48)</f>
        <v>181426.092</v>
      </c>
      <c r="P47" s="434"/>
      <c r="V47" s="60"/>
      <c r="W47" s="373"/>
      <c r="X47" s="435"/>
      <c r="Y47" s="435"/>
      <c r="Z47" s="435"/>
      <c r="AA47" s="374"/>
      <c r="AB47" s="436"/>
    </row>
    <row r="48" spans="1:28" ht="18" customHeight="1" thickBot="1">
      <c r="A48" s="64"/>
      <c r="B48" s="672" t="s">
        <v>561</v>
      </c>
      <c r="C48" s="673"/>
      <c r="D48" s="674"/>
      <c r="E48" s="117">
        <v>1.5</v>
      </c>
      <c r="F48" s="525">
        <f>'10 15 г'!L48</f>
        <v>8926.659999999998</v>
      </c>
      <c r="G48" s="525">
        <f>E48*C40-(171*E48)</f>
        <v>7500</v>
      </c>
      <c r="H48" s="525">
        <v>0</v>
      </c>
      <c r="I48" s="525">
        <f>V45</f>
        <v>8023.029999999999</v>
      </c>
      <c r="J48" s="525">
        <f>H65</f>
        <v>8023.029999999999</v>
      </c>
      <c r="K48" s="525">
        <f>H48+I48-J48</f>
        <v>0</v>
      </c>
      <c r="L48" s="286">
        <f>W45</f>
        <v>8403.63</v>
      </c>
      <c r="M48" s="186"/>
      <c r="P48" s="438"/>
      <c r="V48" s="60"/>
      <c r="W48" s="373"/>
      <c r="X48" s="432"/>
      <c r="Y48" s="432"/>
      <c r="Z48" s="432"/>
      <c r="AA48" s="374"/>
      <c r="AB48" s="433"/>
    </row>
    <row r="49" spans="1:28" ht="21" customHeight="1">
      <c r="A49" s="64"/>
      <c r="B49" s="791" t="s">
        <v>564</v>
      </c>
      <c r="C49" s="791"/>
      <c r="D49" s="791"/>
      <c r="E49" s="791"/>
      <c r="F49" s="791"/>
      <c r="G49" s="791"/>
      <c r="H49" s="791"/>
      <c r="I49" s="791"/>
      <c r="J49" s="791"/>
      <c r="K49" s="92"/>
      <c r="L49" s="92"/>
      <c r="M49" s="92"/>
      <c r="N49" s="92"/>
      <c r="O49" s="186"/>
      <c r="V49" s="60"/>
      <c r="W49" s="373"/>
      <c r="X49" s="432"/>
      <c r="Y49" s="432"/>
      <c r="Z49" s="432"/>
      <c r="AA49" s="374"/>
      <c r="AB49" s="433"/>
    </row>
    <row r="50" spans="1:28" ht="18.75" customHeight="1">
      <c r="A50" s="64"/>
      <c r="F50" s="485" t="s">
        <v>438</v>
      </c>
      <c r="G50" s="485" t="s">
        <v>2</v>
      </c>
      <c r="H50" s="485" t="s">
        <v>3</v>
      </c>
      <c r="I50" s="485" t="s">
        <v>439</v>
      </c>
      <c r="J50" s="485" t="s">
        <v>562</v>
      </c>
      <c r="K50" s="443"/>
      <c r="L50" s="440"/>
      <c r="M50" s="440">
        <f>H45+I45-J45</f>
        <v>25523.800000000003</v>
      </c>
      <c r="N50" s="440"/>
      <c r="O50" s="441"/>
      <c r="P50" s="60"/>
      <c r="V50" s="60"/>
      <c r="W50" s="379"/>
      <c r="X50" s="380"/>
      <c r="Y50" s="380"/>
      <c r="Z50" s="380"/>
      <c r="AA50" s="380"/>
      <c r="AB50" s="380"/>
    </row>
    <row r="51" spans="1:28" ht="18" customHeight="1">
      <c r="A51" s="92"/>
      <c r="B51" s="771" t="s">
        <v>536</v>
      </c>
      <c r="C51" s="771"/>
      <c r="D51" s="771"/>
      <c r="E51" s="771"/>
      <c r="F51" s="521">
        <f>'10 15 г'!I51</f>
        <v>8972.190000000004</v>
      </c>
      <c r="G51" s="76">
        <f>S45</f>
        <v>0</v>
      </c>
      <c r="H51" s="76">
        <f>T45</f>
        <v>0</v>
      </c>
      <c r="I51" s="76">
        <f>F51+G51-H51</f>
        <v>8972.190000000004</v>
      </c>
      <c r="J51" s="76">
        <f>D52+H51</f>
        <v>0</v>
      </c>
      <c r="K51" s="444"/>
      <c r="N51" s="120"/>
      <c r="V51" s="60"/>
      <c r="W51" s="60"/>
      <c r="X51" s="60"/>
      <c r="Y51" s="60"/>
      <c r="Z51" s="60"/>
      <c r="AA51" s="60"/>
      <c r="AB51" s="60"/>
    </row>
    <row r="52" spans="1:28" ht="18" customHeight="1">
      <c r="A52" s="92"/>
      <c r="B52" s="789"/>
      <c r="C52" s="789"/>
      <c r="D52" s="790"/>
      <c r="E52" s="790"/>
      <c r="F52" s="230" t="s">
        <v>563</v>
      </c>
      <c r="G52" s="65"/>
      <c r="H52" s="65"/>
      <c r="J52" s="64"/>
      <c r="K52" s="64"/>
      <c r="M52" s="443"/>
      <c r="N52" s="120"/>
      <c r="V52" s="60"/>
      <c r="W52" s="60"/>
      <c r="X52" s="60"/>
      <c r="Y52" s="60"/>
      <c r="Z52" s="60"/>
      <c r="AA52" s="60"/>
      <c r="AB52" s="60"/>
    </row>
    <row r="53" spans="1:28" ht="18" customHeight="1">
      <c r="A53" s="92"/>
      <c r="M53" s="444"/>
      <c r="N53" s="92"/>
      <c r="O53" s="445"/>
      <c r="V53" s="60"/>
      <c r="W53" s="60"/>
      <c r="X53" s="60"/>
      <c r="Y53" s="60"/>
      <c r="Z53" s="60"/>
      <c r="AA53" s="60"/>
      <c r="AB53" s="60"/>
    </row>
    <row r="54" spans="1:20" ht="10.5" customHeight="1">
      <c r="A54" s="92"/>
      <c r="L54" s="92"/>
      <c r="M54" s="92"/>
      <c r="N54" s="92"/>
      <c r="S54" s="446"/>
      <c r="T54" s="447"/>
    </row>
    <row r="55" spans="1:20" ht="18.75">
      <c r="A55" s="64"/>
      <c r="B55" s="73"/>
      <c r="C55" s="74"/>
      <c r="D55" s="75"/>
      <c r="E55" s="75"/>
      <c r="F55" s="75"/>
      <c r="G55" s="76" t="s">
        <v>397</v>
      </c>
      <c r="H55" s="76" t="s">
        <v>407</v>
      </c>
      <c r="I55" s="444"/>
      <c r="J55" s="64"/>
      <c r="K55" s="64"/>
      <c r="L55" s="92"/>
      <c r="M55" s="92"/>
      <c r="N55" s="92"/>
      <c r="S55" s="448"/>
      <c r="T55" s="448"/>
    </row>
    <row r="56" spans="1:20" s="61" customFormat="1" ht="11.25" customHeight="1">
      <c r="A56" s="77"/>
      <c r="B56" s="135"/>
      <c r="C56" s="136"/>
      <c r="D56" s="137"/>
      <c r="E56" s="137"/>
      <c r="F56" s="137"/>
      <c r="G56" s="138" t="s">
        <v>53</v>
      </c>
      <c r="H56" s="495" t="s">
        <v>53</v>
      </c>
      <c r="I56" s="448"/>
      <c r="J56" s="62"/>
      <c r="K56" s="62"/>
      <c r="S56" s="449"/>
      <c r="T56" s="449"/>
    </row>
    <row r="57" spans="1:20" ht="48" customHeight="1">
      <c r="A57" s="78" t="s">
        <v>408</v>
      </c>
      <c r="B57" s="676" t="s">
        <v>436</v>
      </c>
      <c r="C57" s="677"/>
      <c r="D57" s="677"/>
      <c r="E57" s="677"/>
      <c r="F57" s="677"/>
      <c r="G57" s="95"/>
      <c r="H57" s="496">
        <f>H58+H64</f>
        <v>68353.97</v>
      </c>
      <c r="I57" s="492"/>
      <c r="J57" s="64"/>
      <c r="K57" s="64"/>
      <c r="L57" s="92"/>
      <c r="M57" s="92"/>
      <c r="N57" s="64"/>
      <c r="P57" s="186"/>
      <c r="S57" s="100"/>
      <c r="T57" s="100"/>
    </row>
    <row r="58" spans="1:24" ht="18.75">
      <c r="A58" s="80" t="s">
        <v>410</v>
      </c>
      <c r="B58" s="678" t="s">
        <v>411</v>
      </c>
      <c r="C58" s="679"/>
      <c r="D58" s="679"/>
      <c r="E58" s="679"/>
      <c r="F58" s="680"/>
      <c r="G58" s="523">
        <f>G60+G61+G62+G63+G59</f>
        <v>10.030000000000001</v>
      </c>
      <c r="H58" s="524">
        <f>SUM(H59:H63)</f>
        <v>51865.130000000005</v>
      </c>
      <c r="I58" s="457"/>
      <c r="J58" s="64"/>
      <c r="K58" s="64"/>
      <c r="L58" s="92"/>
      <c r="M58" s="92"/>
      <c r="N58" s="121"/>
      <c r="S58" s="126"/>
      <c r="T58" s="126"/>
      <c r="X58" s="186"/>
    </row>
    <row r="59" spans="1:24" ht="18.75" customHeight="1">
      <c r="A59" s="520" t="s">
        <v>412</v>
      </c>
      <c r="B59" s="681" t="s">
        <v>413</v>
      </c>
      <c r="C59" s="679"/>
      <c r="D59" s="679"/>
      <c r="E59" s="679"/>
      <c r="F59" s="680"/>
      <c r="G59" s="526">
        <v>1.5600000000000005</v>
      </c>
      <c r="H59" s="522">
        <f>G59*$C$40</f>
        <v>8066.760000000003</v>
      </c>
      <c r="I59" s="129"/>
      <c r="J59" s="64"/>
      <c r="K59" s="64"/>
      <c r="L59" s="92"/>
      <c r="M59" s="92"/>
      <c r="N59" s="121"/>
      <c r="S59" s="126"/>
      <c r="T59" s="126"/>
      <c r="X59" s="186"/>
    </row>
    <row r="60" spans="1:14" ht="34.5" customHeight="1">
      <c r="A60" s="520" t="s">
        <v>414</v>
      </c>
      <c r="B60" s="682" t="s">
        <v>415</v>
      </c>
      <c r="C60" s="683"/>
      <c r="D60" s="683"/>
      <c r="E60" s="683"/>
      <c r="F60" s="683"/>
      <c r="G60" s="521">
        <v>1.8400000000000005</v>
      </c>
      <c r="H60" s="522">
        <f>G60*$C$40</f>
        <v>9514.640000000003</v>
      </c>
      <c r="I60" s="129"/>
      <c r="J60" s="64"/>
      <c r="K60" s="64"/>
      <c r="L60" s="92"/>
      <c r="M60" s="92"/>
      <c r="N60" s="121"/>
    </row>
    <row r="61" spans="1:14" ht="34.5" customHeight="1">
      <c r="A61" s="480" t="s">
        <v>416</v>
      </c>
      <c r="B61" s="786" t="s">
        <v>537</v>
      </c>
      <c r="C61" s="787"/>
      <c r="D61" s="787"/>
      <c r="E61" s="787"/>
      <c r="F61" s="788"/>
      <c r="G61" s="481">
        <v>1.33</v>
      </c>
      <c r="H61" s="522">
        <f>G61*$C$40</f>
        <v>6877.43</v>
      </c>
      <c r="I61" s="129"/>
      <c r="J61" s="64"/>
      <c r="K61" s="64"/>
      <c r="L61" s="92"/>
      <c r="M61" s="92"/>
      <c r="N61" s="92"/>
    </row>
    <row r="62" spans="1:14" ht="34.5" customHeight="1">
      <c r="A62" s="480" t="s">
        <v>418</v>
      </c>
      <c r="B62" s="786" t="s">
        <v>419</v>
      </c>
      <c r="C62" s="787"/>
      <c r="D62" s="787"/>
      <c r="E62" s="787"/>
      <c r="F62" s="788"/>
      <c r="G62" s="481">
        <v>1.36</v>
      </c>
      <c r="H62" s="522">
        <f>G62*$C$40</f>
        <v>7032.56</v>
      </c>
      <c r="I62" s="129"/>
      <c r="J62" s="64"/>
      <c r="K62" s="64"/>
      <c r="L62" s="92"/>
      <c r="M62" s="92"/>
      <c r="N62" s="92"/>
    </row>
    <row r="63" spans="1:18" ht="18.75" customHeight="1">
      <c r="A63" s="520" t="s">
        <v>420</v>
      </c>
      <c r="B63" s="685" t="s">
        <v>555</v>
      </c>
      <c r="C63" s="685"/>
      <c r="D63" s="685"/>
      <c r="E63" s="685"/>
      <c r="F63" s="685"/>
      <c r="G63" s="76">
        <v>3.94</v>
      </c>
      <c r="H63" s="497">
        <f>G63*$C$40</f>
        <v>20373.739999999998</v>
      </c>
      <c r="I63" s="75"/>
      <c r="J63" s="64"/>
      <c r="K63" s="64"/>
      <c r="L63" s="92"/>
      <c r="M63" s="92"/>
      <c r="N63" s="92"/>
      <c r="R63" s="230"/>
    </row>
    <row r="64" spans="1:16" ht="18.75">
      <c r="A64" s="79" t="s">
        <v>422</v>
      </c>
      <c r="B64" s="688" t="s">
        <v>423</v>
      </c>
      <c r="C64" s="689"/>
      <c r="D64" s="689"/>
      <c r="E64" s="689"/>
      <c r="F64" s="689"/>
      <c r="G64" s="79"/>
      <c r="H64" s="496">
        <f>SUM(H65:H72)</f>
        <v>16488.84</v>
      </c>
      <c r="I64" s="492"/>
      <c r="J64" s="64"/>
      <c r="K64" s="64"/>
      <c r="L64" s="92"/>
      <c r="M64" s="92"/>
      <c r="N64" s="92"/>
      <c r="P64" s="186"/>
    </row>
    <row r="65" spans="1:14" ht="18.75">
      <c r="A65" s="126"/>
      <c r="B65" s="690" t="s">
        <v>424</v>
      </c>
      <c r="C65" s="683"/>
      <c r="D65" s="683"/>
      <c r="E65" s="683"/>
      <c r="F65" s="683"/>
      <c r="G65" s="127"/>
      <c r="H65" s="497">
        <v>8023.029999999999</v>
      </c>
      <c r="I65" s="75"/>
      <c r="J65" s="64"/>
      <c r="K65" s="64"/>
      <c r="L65" s="92"/>
      <c r="M65" s="92"/>
      <c r="N65" s="92"/>
    </row>
    <row r="66" spans="1:23" ht="18.75">
      <c r="A66" s="126"/>
      <c r="B66" s="690" t="s">
        <v>538</v>
      </c>
      <c r="C66" s="683"/>
      <c r="D66" s="683"/>
      <c r="E66" s="683"/>
      <c r="F66" s="683"/>
      <c r="G66" s="125"/>
      <c r="H66" s="497"/>
      <c r="I66" s="75"/>
      <c r="J66" s="64"/>
      <c r="K66" s="64"/>
      <c r="L66" s="92"/>
      <c r="M66" s="92"/>
      <c r="N66" s="92"/>
      <c r="O66" s="186"/>
      <c r="P66" s="186"/>
      <c r="W66" s="186"/>
    </row>
    <row r="67" spans="1:15" ht="18.75" customHeight="1">
      <c r="A67" s="126"/>
      <c r="B67" s="721" t="s">
        <v>571</v>
      </c>
      <c r="C67" s="722"/>
      <c r="D67" s="722"/>
      <c r="E67" s="722"/>
      <c r="F67" s="723"/>
      <c r="G67" s="286"/>
      <c r="H67" s="498">
        <v>246</v>
      </c>
      <c r="I67" s="493"/>
      <c r="J67" s="64"/>
      <c r="K67" s="64"/>
      <c r="L67" s="92"/>
      <c r="M67" s="92"/>
      <c r="N67" s="92"/>
      <c r="O67" s="180"/>
    </row>
    <row r="68" spans="1:14" ht="18.75" customHeight="1">
      <c r="A68" s="126"/>
      <c r="B68" s="721" t="s">
        <v>572</v>
      </c>
      <c r="C68" s="722"/>
      <c r="D68" s="722"/>
      <c r="E68" s="722"/>
      <c r="F68" s="723"/>
      <c r="G68" s="286"/>
      <c r="H68" s="303">
        <v>657.75</v>
      </c>
      <c r="I68" s="494"/>
      <c r="J68" s="64"/>
      <c r="K68" s="64"/>
      <c r="L68" s="92"/>
      <c r="M68" s="92"/>
      <c r="N68" s="92"/>
    </row>
    <row r="69" spans="1:16" ht="19.5" customHeight="1">
      <c r="A69" s="126"/>
      <c r="B69" s="721" t="s">
        <v>573</v>
      </c>
      <c r="C69" s="722"/>
      <c r="D69" s="722"/>
      <c r="E69" s="722"/>
      <c r="F69" s="723"/>
      <c r="G69" s="286"/>
      <c r="H69" s="303">
        <v>4334.08</v>
      </c>
      <c r="I69" s="494"/>
      <c r="J69" s="64"/>
      <c r="K69" s="64"/>
      <c r="L69" s="92"/>
      <c r="M69" s="92"/>
      <c r="N69" s="64"/>
      <c r="P69" s="186"/>
    </row>
    <row r="70" spans="1:14" ht="18.75" customHeight="1">
      <c r="A70" s="126"/>
      <c r="B70" s="721" t="s">
        <v>574</v>
      </c>
      <c r="C70" s="722"/>
      <c r="D70" s="722"/>
      <c r="E70" s="722"/>
      <c r="F70" s="723"/>
      <c r="G70" s="286"/>
      <c r="H70" s="303">
        <v>3227.98</v>
      </c>
      <c r="I70" s="494"/>
      <c r="J70" s="64"/>
      <c r="K70" s="64"/>
      <c r="L70" s="92"/>
      <c r="M70" s="92"/>
      <c r="N70" s="92"/>
    </row>
    <row r="71" spans="1:14" ht="18.75" customHeight="1">
      <c r="A71" s="126"/>
      <c r="B71" s="721" t="s">
        <v>435</v>
      </c>
      <c r="C71" s="722"/>
      <c r="D71" s="722"/>
      <c r="E71" s="722"/>
      <c r="F71" s="723"/>
      <c r="G71" s="286"/>
      <c r="H71" s="303"/>
      <c r="I71" s="494"/>
      <c r="J71" s="64"/>
      <c r="K71" s="64"/>
      <c r="L71" s="92"/>
      <c r="M71" s="92"/>
      <c r="N71" s="92"/>
    </row>
    <row r="72" spans="1:14" ht="18.75" customHeight="1">
      <c r="A72" s="126"/>
      <c r="B72" s="721" t="s">
        <v>435</v>
      </c>
      <c r="C72" s="722"/>
      <c r="D72" s="722"/>
      <c r="E72" s="722"/>
      <c r="F72" s="723"/>
      <c r="G72" s="286"/>
      <c r="H72" s="286"/>
      <c r="I72" s="494"/>
      <c r="J72" s="64"/>
      <c r="K72" s="64"/>
      <c r="L72" s="92"/>
      <c r="M72" s="92"/>
      <c r="N72" s="92"/>
    </row>
    <row r="73" spans="1:14" ht="18.75" customHeight="1">
      <c r="A73" s="126"/>
      <c r="B73" s="487"/>
      <c r="C73" s="488"/>
      <c r="D73" s="488"/>
      <c r="E73" s="488"/>
      <c r="F73" s="488"/>
      <c r="G73" s="489"/>
      <c r="H73" s="489"/>
      <c r="I73" s="491"/>
      <c r="J73" s="64"/>
      <c r="K73" s="64"/>
      <c r="L73" s="92"/>
      <c r="M73" s="92"/>
      <c r="N73" s="92"/>
    </row>
    <row r="74" spans="1:14" ht="18.75" customHeight="1">
      <c r="A74" s="126"/>
      <c r="B74" s="129"/>
      <c r="C74" s="130"/>
      <c r="D74" s="130"/>
      <c r="G74" s="694" t="s">
        <v>65</v>
      </c>
      <c r="H74" s="694"/>
      <c r="I74" s="694"/>
      <c r="J74" s="778" t="s">
        <v>406</v>
      </c>
      <c r="K74" s="779"/>
      <c r="L74" s="450"/>
      <c r="M74" s="451"/>
      <c r="N74" s="92"/>
    </row>
    <row r="75" spans="1:17" s="61" customFormat="1" ht="15">
      <c r="A75" s="82"/>
      <c r="B75" s="143"/>
      <c r="C75" s="144"/>
      <c r="D75" s="144"/>
      <c r="G75" s="780" t="s">
        <v>53</v>
      </c>
      <c r="H75" s="780"/>
      <c r="I75" s="780"/>
      <c r="J75" s="697" t="s">
        <v>53</v>
      </c>
      <c r="K75" s="781"/>
      <c r="L75" s="143"/>
      <c r="M75" s="452"/>
      <c r="P75" s="453" t="s">
        <v>539</v>
      </c>
      <c r="Q75" s="453" t="s">
        <v>540</v>
      </c>
    </row>
    <row r="76" spans="1:17" s="60" customFormat="1" ht="18.75">
      <c r="A76" s="126"/>
      <c r="B76" s="774" t="s">
        <v>506</v>
      </c>
      <c r="C76" s="774"/>
      <c r="D76" s="774"/>
      <c r="E76" s="774"/>
      <c r="F76" s="774"/>
      <c r="G76" s="775">
        <f>'10 15 г'!G77:I77</f>
        <v>61834.29999999984</v>
      </c>
      <c r="H76" s="785"/>
      <c r="I76" s="776"/>
      <c r="J76" s="775">
        <f>'10 15 г'!J77:K77</f>
        <v>0</v>
      </c>
      <c r="K76" s="776"/>
      <c r="L76" s="129"/>
      <c r="M76" s="447"/>
      <c r="N76" s="100"/>
      <c r="P76" s="455">
        <f>G77</f>
        <v>87358.09999999985</v>
      </c>
      <c r="Q76" s="455">
        <f>J77</f>
        <v>0</v>
      </c>
    </row>
    <row r="77" spans="1:22" ht="18.75">
      <c r="A77" s="65"/>
      <c r="B77" s="774" t="s">
        <v>507</v>
      </c>
      <c r="C77" s="774"/>
      <c r="D77" s="774"/>
      <c r="E77" s="774"/>
      <c r="F77" s="774"/>
      <c r="G77" s="775">
        <f>G76+K45+J51</f>
        <v>87358.09999999985</v>
      </c>
      <c r="H77" s="785"/>
      <c r="I77" s="776"/>
      <c r="J77" s="775">
        <f>J76+H51+D52-J51</f>
        <v>0</v>
      </c>
      <c r="K77" s="776"/>
      <c r="L77" s="130"/>
      <c r="M77" s="456"/>
      <c r="N77" s="92"/>
      <c r="V77" s="186"/>
    </row>
    <row r="78" spans="1:14" ht="22.5" customHeight="1">
      <c r="A78" s="64"/>
      <c r="B78" s="64"/>
      <c r="C78" s="64"/>
      <c r="D78" s="64"/>
      <c r="E78" s="64"/>
      <c r="F78" s="64"/>
      <c r="G78" s="132"/>
      <c r="H78" s="132"/>
      <c r="I78" s="132"/>
      <c r="J78" s="64"/>
      <c r="K78" s="64"/>
      <c r="L78" s="92"/>
      <c r="M78" s="92"/>
      <c r="N78" s="92"/>
    </row>
    <row r="79" spans="1:20" ht="18.75">
      <c r="A79" s="126"/>
      <c r="B79" s="312"/>
      <c r="C79" s="313"/>
      <c r="D79" s="313"/>
      <c r="E79" s="313"/>
      <c r="F79" s="313"/>
      <c r="G79" s="759" t="s">
        <v>541</v>
      </c>
      <c r="H79" s="784"/>
      <c r="I79" s="777"/>
      <c r="J79" s="759" t="s">
        <v>503</v>
      </c>
      <c r="K79" s="777"/>
      <c r="L79" s="92"/>
      <c r="M79" s="92"/>
      <c r="N79" s="92"/>
      <c r="O79" s="175" t="s">
        <v>504</v>
      </c>
      <c r="P79" s="486">
        <f>G80-J80+G45+H45-I45</f>
        <v>0</v>
      </c>
      <c r="Q79" s="175"/>
      <c r="R79" s="175"/>
      <c r="S79" s="175"/>
      <c r="T79" s="177"/>
    </row>
    <row r="80" spans="1:20" ht="18.75">
      <c r="A80" s="457"/>
      <c r="B80" s="742" t="s">
        <v>566</v>
      </c>
      <c r="C80" s="782"/>
      <c r="D80" s="782"/>
      <c r="E80" s="782"/>
      <c r="F80" s="783"/>
      <c r="G80" s="759">
        <f>O45</f>
        <v>200711.02000000002</v>
      </c>
      <c r="H80" s="784"/>
      <c r="I80" s="777"/>
      <c r="J80" s="759">
        <f>P45</f>
        <v>189829.84999999998</v>
      </c>
      <c r="K80" s="777"/>
      <c r="L80" s="92"/>
      <c r="M80" s="92"/>
      <c r="N80" s="92"/>
      <c r="O80" s="178"/>
      <c r="P80" s="179"/>
      <c r="Q80" s="179"/>
      <c r="R80" s="179"/>
      <c r="S80" s="179"/>
      <c r="T80" s="179"/>
    </row>
    <row r="81" spans="1:14" ht="18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8.75">
      <c r="A82" s="458" t="s">
        <v>554</v>
      </c>
      <c r="B82" s="92"/>
      <c r="C82" s="92"/>
      <c r="D82" s="92"/>
      <c r="E82" s="92"/>
      <c r="F82" s="92"/>
      <c r="G82" s="92"/>
      <c r="H82" s="92"/>
      <c r="I82" s="92"/>
      <c r="J82" s="458" t="s">
        <v>73</v>
      </c>
      <c r="K82" s="458"/>
      <c r="L82" s="92"/>
      <c r="M82" s="92"/>
      <c r="N82" s="92"/>
    </row>
    <row r="83" spans="1:11" s="92" customFormat="1" ht="18.75">
      <c r="A83" s="458" t="s">
        <v>469</v>
      </c>
      <c r="J83" s="458" t="s">
        <v>74</v>
      </c>
      <c r="K83" s="458"/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N36"/>
    <mergeCell ref="B44:D44"/>
    <mergeCell ref="B45:D45"/>
    <mergeCell ref="B46:D46"/>
    <mergeCell ref="B47:D47"/>
    <mergeCell ref="B48:D48"/>
    <mergeCell ref="B49:J49"/>
    <mergeCell ref="B51:E51"/>
    <mergeCell ref="B52:C52"/>
    <mergeCell ref="D52:E52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J77:K77"/>
    <mergeCell ref="B70:F70"/>
    <mergeCell ref="B71:F71"/>
    <mergeCell ref="B72:F72"/>
    <mergeCell ref="G74:I74"/>
    <mergeCell ref="J74:K74"/>
    <mergeCell ref="G75:I75"/>
    <mergeCell ref="J75:K75"/>
    <mergeCell ref="G79:I79"/>
    <mergeCell ref="J79:K79"/>
    <mergeCell ref="B80:F80"/>
    <mergeCell ref="G80:I80"/>
    <mergeCell ref="J80:K80"/>
    <mergeCell ref="B76:F76"/>
    <mergeCell ref="G76:I76"/>
    <mergeCell ref="J76:K76"/>
    <mergeCell ref="B77:F77"/>
    <mergeCell ref="G77:I77"/>
  </mergeCells>
  <conditionalFormatting sqref="P48">
    <cfRule type="iconSet" priority="2" dxfId="23">
      <iconSet iconSet="3TrafficLights1">
        <cfvo type="percent" val="0"/>
        <cfvo type="percent" val="33"/>
        <cfvo type="percent" val="67"/>
      </iconSet>
    </cfRule>
  </conditionalFormatting>
  <conditionalFormatting sqref="V45">
    <cfRule type="cellIs" priority="1" dxfId="0" operator="greaterThan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FF00"/>
  </sheetPr>
  <dimension ref="A1:AB83"/>
  <sheetViews>
    <sheetView view="pageBreakPreview" zoomScale="80" zoomScaleSheetLayoutView="80" zoomScalePageLayoutView="0" workbookViewId="0" topLeftCell="A50">
      <selection activeCell="M67" activeCellId="1" sqref="M65 M67"/>
    </sheetView>
  </sheetViews>
  <sheetFormatPr defaultColWidth="9.140625" defaultRowHeight="15" outlineLevelCol="1"/>
  <cols>
    <col min="1" max="1" width="7.57421875" style="61" customWidth="1"/>
    <col min="2" max="2" width="12.140625" style="58" customWidth="1"/>
    <col min="3" max="3" width="11.00390625" style="58" customWidth="1"/>
    <col min="4" max="4" width="10.57421875" style="58" customWidth="1"/>
    <col min="5" max="5" width="9.7109375" style="58" customWidth="1"/>
    <col min="6" max="6" width="12.140625" style="58" customWidth="1"/>
    <col min="7" max="8" width="11.57421875" style="58" customWidth="1"/>
    <col min="9" max="9" width="12.57421875" style="58" customWidth="1"/>
    <col min="10" max="10" width="13.00390625" style="58" customWidth="1"/>
    <col min="11" max="11" width="13.140625" style="58" customWidth="1"/>
    <col min="12" max="12" width="13.421875" style="58" customWidth="1"/>
    <col min="13" max="13" width="15.28125" style="58" hidden="1" customWidth="1" outlineLevel="1"/>
    <col min="14" max="14" width="18.421875" style="58" hidden="1" customWidth="1" outlineLevel="1"/>
    <col min="15" max="15" width="13.421875" style="58" hidden="1" customWidth="1" outlineLevel="1"/>
    <col min="16" max="16" width="13.57421875" style="58" hidden="1" customWidth="1" outlineLevel="1"/>
    <col min="17" max="17" width="10.7109375" style="58" hidden="1" customWidth="1" outlineLevel="1"/>
    <col min="18" max="18" width="10.28125" style="58" hidden="1" customWidth="1" outlineLevel="1"/>
    <col min="19" max="19" width="12.8515625" style="58" hidden="1" customWidth="1" outlineLevel="1"/>
    <col min="20" max="20" width="7.140625" style="58" hidden="1" customWidth="1" outlineLevel="1"/>
    <col min="21" max="21" width="11.28125" style="58" hidden="1" customWidth="1" outlineLevel="1"/>
    <col min="22" max="22" width="11.421875" style="58" hidden="1" customWidth="1" outlineLevel="1"/>
    <col min="23" max="24" width="11.140625" style="58" hidden="1" customWidth="1" outlineLevel="1"/>
    <col min="25" max="25" width="13.00390625" style="58" hidden="1" customWidth="1" outlineLevel="1"/>
    <col min="26" max="26" width="13.00390625" style="58" bestFit="1" customWidth="1" collapsed="1"/>
    <col min="27" max="28" width="13.00390625" style="58" bestFit="1" customWidth="1"/>
    <col min="29" max="32" width="9.140625" style="58" customWidth="1"/>
    <col min="33" max="33" width="9.8515625" style="58" bestFit="1" customWidth="1"/>
    <col min="34" max="16384" width="9.140625" style="58" customWidth="1"/>
  </cols>
  <sheetData>
    <row r="1" spans="1:14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4"/>
      <c r="J2" s="92"/>
      <c r="K2" s="92"/>
      <c r="L2" s="92"/>
      <c r="M2" s="92"/>
      <c r="N2" s="92"/>
    </row>
    <row r="3" spans="1:14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/>
      <c r="I6" s="96" t="s">
        <v>5</v>
      </c>
      <c r="J6" s="96" t="s">
        <v>6</v>
      </c>
      <c r="K6" s="96"/>
      <c r="L6" s="96"/>
      <c r="M6" s="97"/>
      <c r="N6" s="97"/>
    </row>
    <row r="7" spans="1:14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/>
      <c r="I7" s="96" t="s">
        <v>9</v>
      </c>
      <c r="J7" s="96" t="s">
        <v>10</v>
      </c>
      <c r="K7" s="96"/>
      <c r="L7" s="96"/>
      <c r="M7" s="97"/>
      <c r="N7" s="97"/>
    </row>
    <row r="8" spans="1:14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5"/>
      <c r="I8" s="98">
        <v>0</v>
      </c>
      <c r="J8" s="99">
        <v>48.28</v>
      </c>
      <c r="K8" s="99"/>
      <c r="L8" s="95"/>
      <c r="M8" s="100"/>
      <c r="N8" s="100"/>
    </row>
    <row r="9" spans="1:14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5"/>
      <c r="I9" s="98">
        <v>2795.32</v>
      </c>
      <c r="J9" s="99">
        <v>5702.29</v>
      </c>
      <c r="K9" s="99"/>
      <c r="L9" s="95"/>
      <c r="M9" s="100"/>
      <c r="N9" s="100"/>
    </row>
    <row r="10" spans="1:14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5"/>
      <c r="I10" s="98">
        <f>SUM(I8:I9)</f>
        <v>2795.32</v>
      </c>
      <c r="J10" s="95"/>
      <c r="K10" s="95"/>
      <c r="L10" s="95"/>
      <c r="M10" s="100"/>
      <c r="N10" s="100"/>
    </row>
    <row r="11" spans="1:14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20" ht="18.75" hidden="1">
      <c r="A14" s="92"/>
      <c r="B14" s="101" t="s">
        <v>386</v>
      </c>
      <c r="C14" s="666" t="s">
        <v>15</v>
      </c>
      <c r="D14" s="667"/>
      <c r="E14" s="532"/>
      <c r="F14" s="96"/>
      <c r="G14" s="96"/>
      <c r="H14" s="96"/>
      <c r="I14" s="96"/>
      <c r="J14" s="96" t="s">
        <v>21</v>
      </c>
      <c r="K14" s="97"/>
      <c r="L14" s="100"/>
      <c r="M14" s="100"/>
      <c r="N14" s="100"/>
      <c r="O14" s="60"/>
      <c r="P14" s="60"/>
      <c r="Q14" s="60"/>
      <c r="R14" s="60"/>
      <c r="S14" s="60"/>
      <c r="T14" s="60"/>
    </row>
    <row r="15" spans="1:20" ht="14.25" customHeight="1" hidden="1">
      <c r="A15" s="92"/>
      <c r="B15" s="103"/>
      <c r="C15" s="668"/>
      <c r="D15" s="669"/>
      <c r="E15" s="533"/>
      <c r="F15" s="96"/>
      <c r="G15" s="96"/>
      <c r="H15" s="96"/>
      <c r="I15" s="96" t="s">
        <v>311</v>
      </c>
      <c r="J15" s="96"/>
      <c r="K15" s="97"/>
      <c r="L15" s="100"/>
      <c r="M15" s="100"/>
      <c r="N15" s="100"/>
      <c r="O15" s="60"/>
      <c r="P15" s="60"/>
      <c r="Q15" s="60"/>
      <c r="R15" s="60"/>
      <c r="S15" s="60"/>
      <c r="T15" s="60"/>
    </row>
    <row r="16" spans="1:20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95"/>
      <c r="K16" s="100"/>
      <c r="L16" s="100"/>
      <c r="M16" s="100"/>
      <c r="N16" s="100"/>
      <c r="O16" s="60"/>
      <c r="P16" s="60"/>
      <c r="Q16" s="60"/>
      <c r="R16" s="60"/>
      <c r="S16" s="60"/>
      <c r="T16" s="60"/>
    </row>
    <row r="17" spans="1:20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95"/>
      <c r="K17" s="100"/>
      <c r="L17" s="100"/>
      <c r="M17" s="100"/>
      <c r="N17" s="100"/>
      <c r="O17" s="60"/>
      <c r="P17" s="60"/>
      <c r="Q17" s="60"/>
      <c r="R17" s="60"/>
      <c r="S17" s="60"/>
      <c r="T17" s="60"/>
    </row>
    <row r="18" spans="1:20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95"/>
      <c r="K18" s="100"/>
      <c r="L18" s="100"/>
      <c r="M18" s="100"/>
      <c r="N18" s="100"/>
      <c r="O18" s="60"/>
      <c r="P18" s="60"/>
      <c r="Q18" s="60"/>
      <c r="R18" s="60"/>
      <c r="S18" s="60"/>
      <c r="T18" s="60"/>
    </row>
    <row r="19" spans="1:20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95"/>
      <c r="K19" s="100"/>
      <c r="L19" s="100"/>
      <c r="M19" s="100"/>
      <c r="N19" s="100"/>
      <c r="O19" s="60"/>
      <c r="P19" s="60"/>
      <c r="Q19" s="60"/>
      <c r="R19" s="60"/>
      <c r="S19" s="60"/>
      <c r="T19" s="60"/>
    </row>
    <row r="20" spans="1:20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95"/>
      <c r="K20" s="100"/>
      <c r="L20" s="100"/>
      <c r="M20" s="100"/>
      <c r="N20" s="100"/>
      <c r="O20" s="60"/>
      <c r="P20" s="60"/>
      <c r="Q20" s="60"/>
      <c r="R20" s="60"/>
      <c r="S20" s="60"/>
      <c r="T20" s="60"/>
    </row>
    <row r="21" spans="1:20" ht="19.5" hidden="1" thickBot="1">
      <c r="A21" s="92"/>
      <c r="B21" s="95"/>
      <c r="C21" s="95"/>
      <c r="D21" s="95"/>
      <c r="E21" s="95"/>
      <c r="F21" s="95"/>
      <c r="G21" s="106" t="s">
        <v>387</v>
      </c>
      <c r="H21" s="106"/>
      <c r="I21" s="107" t="s">
        <v>310</v>
      </c>
      <c r="J21" s="95"/>
      <c r="K21" s="100"/>
      <c r="L21" s="100"/>
      <c r="M21" s="100"/>
      <c r="N21" s="100"/>
      <c r="O21" s="60"/>
      <c r="P21" s="60"/>
      <c r="Q21" s="60"/>
      <c r="R21" s="60"/>
      <c r="S21" s="60"/>
      <c r="T21" s="60"/>
    </row>
    <row r="22" spans="1:20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/>
      <c r="I22" s="95">
        <v>7.55</v>
      </c>
      <c r="J22" s="99">
        <f>G22*I22</f>
        <v>2625.89</v>
      </c>
      <c r="K22" s="418"/>
      <c r="L22" s="100"/>
      <c r="M22" s="100"/>
      <c r="N22" s="100"/>
      <c r="O22" s="60"/>
      <c r="P22" s="60"/>
      <c r="Q22" s="60"/>
      <c r="R22" s="60"/>
      <c r="S22" s="60"/>
      <c r="T22" s="60"/>
    </row>
    <row r="23" spans="1:20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95"/>
      <c r="K23" s="100"/>
      <c r="L23" s="100"/>
      <c r="M23" s="100"/>
      <c r="N23" s="100"/>
      <c r="O23" s="60"/>
      <c r="P23" s="60"/>
      <c r="Q23" s="60"/>
      <c r="R23" s="60"/>
      <c r="S23" s="60"/>
      <c r="T23" s="60"/>
    </row>
    <row r="24" spans="1:20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95"/>
      <c r="K24" s="100"/>
      <c r="L24" s="100"/>
      <c r="M24" s="100"/>
      <c r="N24" s="100"/>
      <c r="O24" s="60"/>
      <c r="P24" s="60"/>
      <c r="Q24" s="60"/>
      <c r="R24" s="60"/>
      <c r="S24" s="60"/>
      <c r="T24" s="60"/>
    </row>
    <row r="25" spans="1:20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95"/>
      <c r="K25" s="100"/>
      <c r="L25" s="100"/>
      <c r="M25" s="100"/>
      <c r="N25" s="100"/>
      <c r="O25" s="60"/>
      <c r="P25" s="60"/>
      <c r="Q25" s="60"/>
      <c r="R25" s="60"/>
      <c r="S25" s="60"/>
      <c r="T25" s="60"/>
    </row>
    <row r="26" spans="1:20" ht="18.75" hidden="1">
      <c r="A26" s="92"/>
      <c r="B26" s="95"/>
      <c r="C26" s="95"/>
      <c r="D26" s="95"/>
      <c r="E26" s="95"/>
      <c r="F26" s="95"/>
      <c r="G26" s="95"/>
      <c r="H26" s="95"/>
      <c r="I26" s="95"/>
      <c r="J26" s="95"/>
      <c r="K26" s="100"/>
      <c r="L26" s="100"/>
      <c r="M26" s="100"/>
      <c r="N26" s="100"/>
      <c r="O26" s="60"/>
      <c r="P26" s="60"/>
      <c r="Q26" s="60"/>
      <c r="R26" s="60"/>
      <c r="S26" s="60"/>
      <c r="T26" s="60"/>
    </row>
    <row r="27" spans="1:20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95"/>
      <c r="K27" s="100"/>
      <c r="L27" s="100"/>
      <c r="M27" s="100"/>
      <c r="N27" s="100"/>
      <c r="O27" s="60"/>
      <c r="P27" s="60"/>
      <c r="Q27" s="60"/>
      <c r="R27" s="60"/>
      <c r="S27" s="60"/>
      <c r="T27" s="60"/>
    </row>
    <row r="28" spans="1:20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95"/>
      <c r="K28" s="100"/>
      <c r="L28" s="100"/>
      <c r="M28" s="100"/>
      <c r="N28" s="100"/>
      <c r="O28" s="60"/>
      <c r="P28" s="60"/>
      <c r="Q28" s="60"/>
      <c r="R28" s="60"/>
      <c r="S28" s="60"/>
      <c r="T28" s="60"/>
    </row>
    <row r="29" spans="1:20" ht="18.75" hidden="1">
      <c r="A29" s="92"/>
      <c r="B29" s="95"/>
      <c r="C29" s="95"/>
      <c r="D29" s="95"/>
      <c r="E29" s="95"/>
      <c r="F29" s="95"/>
      <c r="G29" s="95"/>
      <c r="H29" s="95"/>
      <c r="I29" s="95"/>
      <c r="J29" s="95"/>
      <c r="K29" s="100"/>
      <c r="L29" s="100"/>
      <c r="M29" s="100"/>
      <c r="N29" s="100"/>
      <c r="O29" s="60"/>
      <c r="P29" s="60"/>
      <c r="Q29" s="60"/>
      <c r="R29" s="60"/>
      <c r="S29" s="60"/>
      <c r="T29" s="60"/>
    </row>
    <row r="30" spans="1:20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95"/>
      <c r="K30" s="100"/>
      <c r="L30" s="100"/>
      <c r="M30" s="100"/>
      <c r="N30" s="100"/>
      <c r="O30" s="60"/>
      <c r="P30" s="60"/>
      <c r="Q30" s="60"/>
      <c r="R30" s="60"/>
      <c r="S30" s="60"/>
      <c r="T30" s="60"/>
    </row>
    <row r="31" spans="1:20" ht="18.75" hidden="1">
      <c r="A31" s="92"/>
      <c r="B31" s="95"/>
      <c r="C31" s="95"/>
      <c r="D31" s="95"/>
      <c r="E31" s="95"/>
      <c r="F31" s="95"/>
      <c r="G31" s="95"/>
      <c r="H31" s="95"/>
      <c r="I31" s="95"/>
      <c r="J31" s="95"/>
      <c r="K31" s="100"/>
      <c r="L31" s="100"/>
      <c r="M31" s="100"/>
      <c r="N31" s="100"/>
      <c r="O31" s="60"/>
      <c r="P31" s="60"/>
      <c r="Q31" s="60"/>
      <c r="R31" s="60"/>
      <c r="S31" s="60"/>
      <c r="T31" s="60"/>
    </row>
    <row r="32" spans="1:20" ht="18.75" hidden="1">
      <c r="A32" s="92"/>
      <c r="B32" s="95"/>
      <c r="C32" s="95"/>
      <c r="D32" s="95"/>
      <c r="E32" s="95"/>
      <c r="F32" s="95"/>
      <c r="G32" s="95"/>
      <c r="H32" s="95"/>
      <c r="I32" s="95"/>
      <c r="J32" s="95"/>
      <c r="K32" s="100"/>
      <c r="L32" s="100"/>
      <c r="M32" s="100"/>
      <c r="N32" s="100"/>
      <c r="O32" s="60"/>
      <c r="P32" s="60"/>
      <c r="Q32" s="60"/>
      <c r="R32" s="60"/>
      <c r="S32" s="60"/>
      <c r="T32" s="60"/>
    </row>
    <row r="33" spans="1:20" ht="18.75" hidden="1">
      <c r="A33" s="92"/>
      <c r="B33" s="95"/>
      <c r="C33" s="95"/>
      <c r="D33" s="95"/>
      <c r="E33" s="95"/>
      <c r="F33" s="95"/>
      <c r="G33" s="96"/>
      <c r="H33" s="96"/>
      <c r="I33" s="96"/>
      <c r="J33" s="109"/>
      <c r="K33" s="419"/>
      <c r="L33" s="100"/>
      <c r="M33" s="100"/>
      <c r="N33" s="100"/>
      <c r="O33" s="60"/>
      <c r="P33" s="60"/>
      <c r="Q33" s="60"/>
      <c r="R33" s="60"/>
      <c r="S33" s="60"/>
      <c r="T33" s="60"/>
    </row>
    <row r="34" spans="1:20" ht="18.75" hidden="1">
      <c r="A34" s="92"/>
      <c r="B34" s="95"/>
      <c r="C34" s="95"/>
      <c r="D34" s="95"/>
      <c r="E34" s="95"/>
      <c r="F34" s="95"/>
      <c r="G34" s="95"/>
      <c r="H34" s="95"/>
      <c r="I34" s="95" t="s">
        <v>32</v>
      </c>
      <c r="J34" s="110">
        <f>SUM(J17:J33)</f>
        <v>2625.89</v>
      </c>
      <c r="K34" s="420"/>
      <c r="L34" s="100"/>
      <c r="M34" s="100"/>
      <c r="N34" s="100"/>
      <c r="O34" s="60"/>
      <c r="P34" s="60"/>
      <c r="Q34" s="60"/>
      <c r="R34" s="60"/>
      <c r="S34" s="60"/>
      <c r="T34" s="60"/>
    </row>
    <row r="35" spans="1:14" ht="15">
      <c r="A35" s="763" t="s">
        <v>388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</row>
    <row r="36" spans="1:14" ht="15">
      <c r="A36" s="763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</row>
    <row r="37" spans="1:14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8.75">
      <c r="A38" s="92"/>
      <c r="B38" s="64" t="s">
        <v>389</v>
      </c>
      <c r="C38" s="65"/>
      <c r="D38" s="65"/>
      <c r="E38" s="65"/>
      <c r="F38" s="65"/>
      <c r="G38" s="64"/>
      <c r="H38" s="64"/>
      <c r="I38" s="92"/>
      <c r="J38" s="92"/>
      <c r="K38" s="92"/>
      <c r="L38" s="92"/>
      <c r="M38" s="92"/>
      <c r="N38" s="92"/>
    </row>
    <row r="39" spans="1:14" ht="18.75">
      <c r="A39" s="64"/>
      <c r="B39" s="65" t="s">
        <v>390</v>
      </c>
      <c r="C39" s="250" t="s">
        <v>391</v>
      </c>
      <c r="D39" s="64"/>
      <c r="E39" s="64"/>
      <c r="F39" s="65"/>
      <c r="G39" s="64"/>
      <c r="H39" s="64"/>
      <c r="I39" s="64"/>
      <c r="J39" s="64"/>
      <c r="K39" s="64"/>
      <c r="L39" s="92"/>
      <c r="M39" s="92"/>
      <c r="N39" s="92"/>
    </row>
    <row r="40" spans="1:14" ht="18.75">
      <c r="A40" s="64"/>
      <c r="B40" s="65" t="s">
        <v>392</v>
      </c>
      <c r="C40" s="66">
        <v>5171</v>
      </c>
      <c r="D40" s="64" t="s">
        <v>393</v>
      </c>
      <c r="E40" s="64"/>
      <c r="F40" s="65"/>
      <c r="G40" s="64"/>
      <c r="H40" s="64"/>
      <c r="I40" s="65"/>
      <c r="J40" s="64"/>
      <c r="K40" s="64"/>
      <c r="L40" s="92"/>
      <c r="M40" s="92"/>
      <c r="N40" s="92"/>
    </row>
    <row r="41" spans="1:14" ht="18.75">
      <c r="A41" s="64"/>
      <c r="B41" s="65" t="s">
        <v>394</v>
      </c>
      <c r="C41" s="67" t="s">
        <v>117</v>
      </c>
      <c r="D41" s="64" t="s">
        <v>518</v>
      </c>
      <c r="E41" s="64"/>
      <c r="F41" s="64"/>
      <c r="G41" s="64"/>
      <c r="H41" s="64"/>
      <c r="I41" s="65"/>
      <c r="J41" s="64"/>
      <c r="K41" s="64"/>
      <c r="L41" s="92"/>
      <c r="M41" s="92"/>
      <c r="N41" s="92"/>
    </row>
    <row r="42" spans="1:28" ht="18.75">
      <c r="A42" s="64"/>
      <c r="E42" s="64"/>
      <c r="F42" s="64"/>
      <c r="G42" s="64"/>
      <c r="H42" s="64"/>
      <c r="I42" s="65"/>
      <c r="J42" s="64"/>
      <c r="K42" s="64"/>
      <c r="L42" s="92"/>
      <c r="M42" s="92"/>
      <c r="N42" s="92"/>
      <c r="V42" s="60"/>
      <c r="W42" s="60"/>
      <c r="X42" s="60"/>
      <c r="Y42" s="60"/>
      <c r="Z42" s="60"/>
      <c r="AA42" s="60"/>
      <c r="AB42" s="60"/>
    </row>
    <row r="43" spans="1:28" ht="56.25">
      <c r="A43" s="64"/>
      <c r="B43" s="139"/>
      <c r="C43" s="140"/>
      <c r="D43" s="62"/>
      <c r="E43" s="421" t="s">
        <v>397</v>
      </c>
      <c r="F43" s="422" t="s">
        <v>527</v>
      </c>
      <c r="G43" s="424" t="s">
        <v>2</v>
      </c>
      <c r="H43" s="490" t="s">
        <v>565</v>
      </c>
      <c r="I43" s="423" t="s">
        <v>3</v>
      </c>
      <c r="J43" s="424" t="s">
        <v>528</v>
      </c>
      <c r="K43" s="424" t="s">
        <v>529</v>
      </c>
      <c r="L43" s="425" t="s">
        <v>530</v>
      </c>
      <c r="V43" s="60"/>
      <c r="W43" s="371"/>
      <c r="X43" s="426"/>
      <c r="Y43" s="426"/>
      <c r="Z43" s="426"/>
      <c r="AA43" s="426"/>
      <c r="AB43" s="426"/>
    </row>
    <row r="44" spans="1:28" s="61" customFormat="1" ht="54.75" customHeight="1">
      <c r="A44" s="62"/>
      <c r="B44" s="765" t="s">
        <v>404</v>
      </c>
      <c r="C44" s="766"/>
      <c r="D44" s="767"/>
      <c r="E44" s="111" t="s">
        <v>53</v>
      </c>
      <c r="F44" s="111" t="s">
        <v>53</v>
      </c>
      <c r="G44" s="111" t="s">
        <v>53</v>
      </c>
      <c r="H44" s="111" t="s">
        <v>53</v>
      </c>
      <c r="I44" s="111" t="s">
        <v>53</v>
      </c>
      <c r="J44" s="111" t="s">
        <v>53</v>
      </c>
      <c r="K44" s="111" t="s">
        <v>53</v>
      </c>
      <c r="L44" s="111" t="s">
        <v>53</v>
      </c>
      <c r="O44" s="427" t="s">
        <v>531</v>
      </c>
      <c r="P44" s="427" t="s">
        <v>532</v>
      </c>
      <c r="Q44" s="427" t="s">
        <v>544</v>
      </c>
      <c r="R44" s="427" t="s">
        <v>401</v>
      </c>
      <c r="S44" s="427" t="s">
        <v>545</v>
      </c>
      <c r="T44" s="427" t="s">
        <v>546</v>
      </c>
      <c r="U44" s="427" t="s">
        <v>533</v>
      </c>
      <c r="V44" s="427" t="s">
        <v>424</v>
      </c>
      <c r="W44" s="428" t="s">
        <v>534</v>
      </c>
      <c r="X44" s="374"/>
      <c r="Y44" s="374"/>
      <c r="Z44" s="374"/>
      <c r="AA44" s="374"/>
      <c r="AB44" s="374"/>
    </row>
    <row r="45" spans="1:28" ht="33" customHeight="1">
      <c r="A45" s="64"/>
      <c r="B45" s="768" t="s">
        <v>535</v>
      </c>
      <c r="C45" s="769"/>
      <c r="D45" s="770"/>
      <c r="E45" s="114">
        <f aca="true" t="shared" si="0" ref="E45:L45">E46+E47+E48</f>
        <v>16.1</v>
      </c>
      <c r="F45" s="114">
        <f t="shared" si="0"/>
        <v>189829.722</v>
      </c>
      <c r="G45" s="114">
        <f t="shared" si="0"/>
        <v>82996.6</v>
      </c>
      <c r="H45" s="114">
        <f t="shared" si="0"/>
        <v>0</v>
      </c>
      <c r="I45" s="114">
        <f t="shared" si="0"/>
        <v>94589.12</v>
      </c>
      <c r="J45" s="114">
        <f t="shared" si="0"/>
        <v>61641.15000000001</v>
      </c>
      <c r="K45" s="114">
        <f t="shared" si="0"/>
        <v>32947.96999999999</v>
      </c>
      <c r="L45" s="114">
        <f t="shared" si="0"/>
        <v>178237.202</v>
      </c>
      <c r="O45" s="470">
        <v>189829.84999999998</v>
      </c>
      <c r="P45" s="470">
        <v>178237.33</v>
      </c>
      <c r="Q45" s="332">
        <v>85620.26</v>
      </c>
      <c r="R45" s="332">
        <v>197.59</v>
      </c>
      <c r="S45" s="332">
        <v>0</v>
      </c>
      <c r="T45" s="332">
        <v>1565.88</v>
      </c>
      <c r="U45" s="226">
        <v>7500</v>
      </c>
      <c r="V45" s="471">
        <v>8771.27</v>
      </c>
      <c r="W45" s="226">
        <v>7132.359999999997</v>
      </c>
      <c r="X45" s="432"/>
      <c r="Y45" s="432"/>
      <c r="Z45" s="432"/>
      <c r="AA45" s="374"/>
      <c r="AB45" s="433"/>
    </row>
    <row r="46" spans="1:28" ht="18" customHeight="1">
      <c r="A46" s="64"/>
      <c r="B46" s="672" t="s">
        <v>12</v>
      </c>
      <c r="C46" s="673"/>
      <c r="D46" s="674"/>
      <c r="E46" s="117">
        <f>G58</f>
        <v>10.030000000000001</v>
      </c>
      <c r="F46" s="534">
        <f>'11 15 г'!L46</f>
        <v>0</v>
      </c>
      <c r="G46" s="534">
        <f>E46*C40</f>
        <v>51865.130000000005</v>
      </c>
      <c r="H46" s="534">
        <v>0</v>
      </c>
      <c r="I46" s="534">
        <f>G46</f>
        <v>51865.130000000005</v>
      </c>
      <c r="J46" s="534">
        <f>H58</f>
        <v>51865.130000000005</v>
      </c>
      <c r="K46" s="534">
        <f>H46+I46-J46</f>
        <v>0</v>
      </c>
      <c r="L46" s="286">
        <v>0</v>
      </c>
      <c r="V46" s="60"/>
      <c r="W46" s="373"/>
      <c r="X46" s="432"/>
      <c r="Y46" s="432"/>
      <c r="Z46" s="432"/>
      <c r="AA46" s="374"/>
      <c r="AB46" s="433"/>
    </row>
    <row r="47" spans="1:28" ht="18" customHeight="1" thickBot="1">
      <c r="A47" s="64"/>
      <c r="B47" s="672" t="s">
        <v>65</v>
      </c>
      <c r="C47" s="673"/>
      <c r="D47" s="674"/>
      <c r="E47" s="117">
        <v>4.57</v>
      </c>
      <c r="F47" s="534">
        <f>'11 15 г'!L47</f>
        <v>181426.092</v>
      </c>
      <c r="G47" s="534">
        <f>E47*C40</f>
        <v>23631.47</v>
      </c>
      <c r="H47" s="534">
        <v>0</v>
      </c>
      <c r="I47" s="534">
        <f>Q45+R45-I46</f>
        <v>33952.71999999999</v>
      </c>
      <c r="J47" s="534">
        <f>H64-H65</f>
        <v>1004.75</v>
      </c>
      <c r="K47" s="534">
        <f>H47+I47-J47</f>
        <v>32947.96999999999</v>
      </c>
      <c r="L47" s="286">
        <f>F45-F48+(G45-G48)+H45-(I45-I48)</f>
        <v>171104.842</v>
      </c>
      <c r="P47" s="434"/>
      <c r="V47" s="60"/>
      <c r="W47" s="373"/>
      <c r="X47" s="435"/>
      <c r="Y47" s="435"/>
      <c r="Z47" s="435"/>
      <c r="AA47" s="374"/>
      <c r="AB47" s="436"/>
    </row>
    <row r="48" spans="1:28" ht="18" customHeight="1" thickBot="1">
      <c r="A48" s="64"/>
      <c r="B48" s="672" t="s">
        <v>561</v>
      </c>
      <c r="C48" s="673"/>
      <c r="D48" s="674"/>
      <c r="E48" s="117">
        <v>1.5</v>
      </c>
      <c r="F48" s="534">
        <f>'11 15 г'!L48</f>
        <v>8403.63</v>
      </c>
      <c r="G48" s="534">
        <f>E48*C40-(171*E48)</f>
        <v>7500</v>
      </c>
      <c r="H48" s="534">
        <v>0</v>
      </c>
      <c r="I48" s="534">
        <f>V45</f>
        <v>8771.27</v>
      </c>
      <c r="J48" s="534">
        <f>H65</f>
        <v>8771.27</v>
      </c>
      <c r="K48" s="534">
        <f>H48+I48-J48</f>
        <v>0</v>
      </c>
      <c r="L48" s="286">
        <f>W45</f>
        <v>7132.359999999997</v>
      </c>
      <c r="M48" s="186"/>
      <c r="P48" s="438"/>
      <c r="V48" s="60"/>
      <c r="W48" s="373"/>
      <c r="X48" s="432"/>
      <c r="Y48" s="432"/>
      <c r="Z48" s="432"/>
      <c r="AA48" s="374"/>
      <c r="AB48" s="433"/>
    </row>
    <row r="49" spans="1:28" ht="21" customHeight="1">
      <c r="A49" s="64"/>
      <c r="B49" s="791" t="s">
        <v>564</v>
      </c>
      <c r="C49" s="791"/>
      <c r="D49" s="791"/>
      <c r="E49" s="791"/>
      <c r="F49" s="791"/>
      <c r="G49" s="791"/>
      <c r="H49" s="791"/>
      <c r="I49" s="791"/>
      <c r="J49" s="791"/>
      <c r="K49" s="92"/>
      <c r="L49" s="92"/>
      <c r="M49" s="92"/>
      <c r="N49" s="92"/>
      <c r="O49" s="186"/>
      <c r="V49" s="60"/>
      <c r="W49" s="373"/>
      <c r="X49" s="432"/>
      <c r="Y49" s="432"/>
      <c r="Z49" s="432"/>
      <c r="AA49" s="374"/>
      <c r="AB49" s="433"/>
    </row>
    <row r="50" spans="1:28" ht="18.75" customHeight="1">
      <c r="A50" s="64"/>
      <c r="F50" s="485" t="s">
        <v>438</v>
      </c>
      <c r="G50" s="485" t="s">
        <v>2</v>
      </c>
      <c r="H50" s="485" t="s">
        <v>3</v>
      </c>
      <c r="I50" s="485" t="s">
        <v>439</v>
      </c>
      <c r="J50" s="485" t="s">
        <v>562</v>
      </c>
      <c r="K50" s="443"/>
      <c r="L50" s="440"/>
      <c r="M50" s="440">
        <f>H45+I45-J45</f>
        <v>32947.96999999999</v>
      </c>
      <c r="N50" s="440"/>
      <c r="O50" s="441"/>
      <c r="P50" s="60"/>
      <c r="V50" s="60"/>
      <c r="W50" s="379"/>
      <c r="X50" s="380"/>
      <c r="Y50" s="380"/>
      <c r="Z50" s="380"/>
      <c r="AA50" s="380"/>
      <c r="AB50" s="380"/>
    </row>
    <row r="51" spans="1:28" ht="18" customHeight="1">
      <c r="A51" s="92"/>
      <c r="B51" s="771" t="s">
        <v>536</v>
      </c>
      <c r="C51" s="771"/>
      <c r="D51" s="771"/>
      <c r="E51" s="771"/>
      <c r="F51" s="528">
        <f>'11 15 г'!I51</f>
        <v>8972.190000000004</v>
      </c>
      <c r="G51" s="76">
        <f>S45</f>
        <v>0</v>
      </c>
      <c r="H51" s="76">
        <f>T45</f>
        <v>1565.88</v>
      </c>
      <c r="I51" s="76">
        <f>F51+G51-H51</f>
        <v>7406.310000000004</v>
      </c>
      <c r="J51" s="76">
        <f>D52+H51</f>
        <v>1565.88</v>
      </c>
      <c r="K51" s="444"/>
      <c r="N51" s="120"/>
      <c r="V51" s="60"/>
      <c r="W51" s="60"/>
      <c r="X51" s="60"/>
      <c r="Y51" s="60"/>
      <c r="Z51" s="60"/>
      <c r="AA51" s="60"/>
      <c r="AB51" s="60"/>
    </row>
    <row r="52" spans="1:28" ht="18" customHeight="1">
      <c r="A52" s="92"/>
      <c r="B52" s="789"/>
      <c r="C52" s="789"/>
      <c r="D52" s="790"/>
      <c r="E52" s="790"/>
      <c r="F52" s="230" t="s">
        <v>563</v>
      </c>
      <c r="G52" s="65"/>
      <c r="H52" s="65"/>
      <c r="J52" s="64"/>
      <c r="K52" s="64"/>
      <c r="M52" s="554" t="s">
        <v>403</v>
      </c>
      <c r="N52" s="120"/>
      <c r="V52" s="60"/>
      <c r="W52" s="60"/>
      <c r="X52" s="60"/>
      <c r="Y52" s="60"/>
      <c r="Z52" s="60"/>
      <c r="AA52" s="60"/>
      <c r="AB52" s="60"/>
    </row>
    <row r="53" spans="1:28" ht="18" customHeight="1">
      <c r="A53" s="92"/>
      <c r="M53" s="555">
        <f>H51+'10 15 г'!H51+'08 15 г'!H51+'07 15 г'!H53+'06 15 г'!H53+'03 15 г'!H54+'01 15 г'!H54</f>
        <v>2299.4700000000003</v>
      </c>
      <c r="N53" s="92"/>
      <c r="O53" s="445"/>
      <c r="V53" s="60"/>
      <c r="W53" s="60"/>
      <c r="X53" s="60"/>
      <c r="Y53" s="60"/>
      <c r="Z53" s="60"/>
      <c r="AA53" s="60"/>
      <c r="AB53" s="60"/>
    </row>
    <row r="54" spans="1:20" ht="10.5" customHeight="1">
      <c r="A54" s="92"/>
      <c r="L54" s="92"/>
      <c r="M54" s="92"/>
      <c r="N54" s="92"/>
      <c r="S54" s="446"/>
      <c r="T54" s="447"/>
    </row>
    <row r="55" spans="1:20" ht="18.75">
      <c r="A55" s="64"/>
      <c r="B55" s="73"/>
      <c r="C55" s="74"/>
      <c r="D55" s="75"/>
      <c r="E55" s="75"/>
      <c r="F55" s="75"/>
      <c r="G55" s="76" t="s">
        <v>397</v>
      </c>
      <c r="H55" s="76" t="s">
        <v>407</v>
      </c>
      <c r="I55" s="444"/>
      <c r="J55" s="64"/>
      <c r="K55" s="64"/>
      <c r="L55" s="92"/>
      <c r="M55" s="694" t="s">
        <v>411</v>
      </c>
      <c r="N55" s="694"/>
      <c r="O55" s="705" t="s">
        <v>539</v>
      </c>
      <c r="Q55" s="448"/>
      <c r="S55" s="448"/>
      <c r="T55" s="448"/>
    </row>
    <row r="56" spans="1:20" s="61" customFormat="1" ht="11.25" customHeight="1">
      <c r="A56" s="77"/>
      <c r="B56" s="135"/>
      <c r="C56" s="136"/>
      <c r="D56" s="137"/>
      <c r="E56" s="137"/>
      <c r="F56" s="137"/>
      <c r="G56" s="138" t="s">
        <v>53</v>
      </c>
      <c r="H56" s="495" t="s">
        <v>53</v>
      </c>
      <c r="I56" s="448"/>
      <c r="J56" s="62"/>
      <c r="K56" s="62"/>
      <c r="M56" s="694"/>
      <c r="N56" s="694"/>
      <c r="O56" s="705"/>
      <c r="P56" s="545"/>
      <c r="Q56" s="130"/>
      <c r="S56" s="449"/>
      <c r="T56" s="449"/>
    </row>
    <row r="57" spans="1:20" ht="48" customHeight="1">
      <c r="A57" s="78" t="s">
        <v>408</v>
      </c>
      <c r="B57" s="676" t="s">
        <v>436</v>
      </c>
      <c r="C57" s="677"/>
      <c r="D57" s="677"/>
      <c r="E57" s="677"/>
      <c r="F57" s="677"/>
      <c r="G57" s="95"/>
      <c r="H57" s="496">
        <f>H58+H64</f>
        <v>61641.15000000001</v>
      </c>
      <c r="I57" s="492"/>
      <c r="J57" s="64"/>
      <c r="K57" s="64"/>
      <c r="L57" s="92"/>
      <c r="M57" s="59" t="s">
        <v>577</v>
      </c>
      <c r="N57" s="792" t="s">
        <v>578</v>
      </c>
      <c r="O57" s="793"/>
      <c r="P57" s="546" t="s">
        <v>579</v>
      </c>
      <c r="Q57" s="547" t="s">
        <v>580</v>
      </c>
      <c r="S57" s="100"/>
      <c r="T57" s="100"/>
    </row>
    <row r="58" spans="1:24" ht="18.75">
      <c r="A58" s="80" t="s">
        <v>410</v>
      </c>
      <c r="B58" s="678" t="s">
        <v>411</v>
      </c>
      <c r="C58" s="679"/>
      <c r="D58" s="679"/>
      <c r="E58" s="679"/>
      <c r="F58" s="680"/>
      <c r="G58" s="529">
        <f>G60+G61+G62+G63+G59</f>
        <v>10.030000000000001</v>
      </c>
      <c r="H58" s="527">
        <f>SUM(H59:H63)</f>
        <v>51865.130000000005</v>
      </c>
      <c r="I58" s="457"/>
      <c r="J58" s="64"/>
      <c r="K58" s="64"/>
      <c r="L58" s="92"/>
      <c r="M58" s="110">
        <f>H58+'11 15 г'!H58+'10 15 г'!H58+'09 15 г'!H58+'08 15 г'!H58+'07 15 г'!H60+'06 15 г'!H60+'05 15 г'!H60+'04 15 г'!H60+'03 15 г'!H59+'02 15 г'!H59+'01 15 г'!H59</f>
        <v>602134.0220000001</v>
      </c>
      <c r="N58" s="548">
        <f>G46*5</f>
        <v>259325.65000000002</v>
      </c>
      <c r="O58" s="549">
        <f>G47*5</f>
        <v>118157.35</v>
      </c>
      <c r="P58" s="549">
        <f>N58+O58</f>
        <v>377483</v>
      </c>
      <c r="Q58" s="549">
        <f>I46+I47+'11 15 г'!I46+'11 15 г'!I47+'10 15 г'!I46+'10 15 г'!I47+'09 15 г'!I46+'09 15 г'!I47+'08 15 г'!I46+'08 15 г'!I47</f>
        <v>387659.73</v>
      </c>
      <c r="S58" s="126"/>
      <c r="T58" s="126"/>
      <c r="X58" s="186"/>
    </row>
    <row r="59" spans="1:24" ht="18.75" customHeight="1">
      <c r="A59" s="531" t="s">
        <v>412</v>
      </c>
      <c r="B59" s="681" t="s">
        <v>413</v>
      </c>
      <c r="C59" s="679"/>
      <c r="D59" s="679"/>
      <c r="E59" s="679"/>
      <c r="F59" s="680"/>
      <c r="G59" s="535">
        <v>1.5600000000000005</v>
      </c>
      <c r="H59" s="530">
        <f>G59*$C$40</f>
        <v>8066.760000000003</v>
      </c>
      <c r="I59" s="129"/>
      <c r="J59" s="64"/>
      <c r="K59" s="64"/>
      <c r="L59" s="92"/>
      <c r="M59" s="110"/>
      <c r="N59" s="548">
        <f>H59*5</f>
        <v>40333.80000000002</v>
      </c>
      <c r="O59" s="549"/>
      <c r="P59" s="549"/>
      <c r="Q59" s="549"/>
      <c r="S59" s="126"/>
      <c r="T59" s="126"/>
      <c r="X59" s="186"/>
    </row>
    <row r="60" spans="1:17" ht="34.5" customHeight="1">
      <c r="A60" s="531" t="s">
        <v>414</v>
      </c>
      <c r="B60" s="682" t="s">
        <v>415</v>
      </c>
      <c r="C60" s="683"/>
      <c r="D60" s="683"/>
      <c r="E60" s="683"/>
      <c r="F60" s="683"/>
      <c r="G60" s="528">
        <v>1.8400000000000005</v>
      </c>
      <c r="H60" s="530">
        <f>G60*$C$40</f>
        <v>9514.640000000003</v>
      </c>
      <c r="I60" s="129"/>
      <c r="J60" s="64"/>
      <c r="K60" s="64"/>
      <c r="L60" s="92"/>
      <c r="M60" s="110"/>
      <c r="N60" s="548">
        <f>H60*5</f>
        <v>47573.20000000001</v>
      </c>
      <c r="O60" s="549"/>
      <c r="P60" s="549"/>
      <c r="Q60" s="549"/>
    </row>
    <row r="61" spans="1:17" ht="34.5" customHeight="1">
      <c r="A61" s="480" t="s">
        <v>416</v>
      </c>
      <c r="B61" s="786" t="s">
        <v>537</v>
      </c>
      <c r="C61" s="787"/>
      <c r="D61" s="787"/>
      <c r="E61" s="787"/>
      <c r="F61" s="788"/>
      <c r="G61" s="481">
        <v>1.33</v>
      </c>
      <c r="H61" s="530">
        <f>G61*$C$40</f>
        <v>6877.43</v>
      </c>
      <c r="I61" s="129"/>
      <c r="J61" s="64"/>
      <c r="K61" s="64"/>
      <c r="L61" s="92"/>
      <c r="M61" s="110"/>
      <c r="N61" s="548">
        <f>H61*5</f>
        <v>34387.15</v>
      </c>
      <c r="O61" s="549"/>
      <c r="P61" s="549">
        <f>N59+N60+N61+N62</f>
        <v>157456.95</v>
      </c>
      <c r="Q61" s="549"/>
    </row>
    <row r="62" spans="1:17" ht="34.5" customHeight="1">
      <c r="A62" s="480" t="s">
        <v>418</v>
      </c>
      <c r="B62" s="786" t="s">
        <v>419</v>
      </c>
      <c r="C62" s="787"/>
      <c r="D62" s="787"/>
      <c r="E62" s="787"/>
      <c r="F62" s="788"/>
      <c r="G62" s="481">
        <v>1.36</v>
      </c>
      <c r="H62" s="530">
        <f>G62*$C$40</f>
        <v>7032.56</v>
      </c>
      <c r="I62" s="129"/>
      <c r="J62" s="64"/>
      <c r="K62" s="64"/>
      <c r="L62" s="92"/>
      <c r="M62" s="110"/>
      <c r="N62" s="548">
        <f>H62*5</f>
        <v>35162.8</v>
      </c>
      <c r="O62" s="549"/>
      <c r="P62" s="549"/>
      <c r="Q62" s="549"/>
    </row>
    <row r="63" spans="1:18" ht="18.75" customHeight="1">
      <c r="A63" s="531" t="s">
        <v>420</v>
      </c>
      <c r="B63" s="685" t="s">
        <v>555</v>
      </c>
      <c r="C63" s="685"/>
      <c r="D63" s="685"/>
      <c r="E63" s="685"/>
      <c r="F63" s="685"/>
      <c r="G63" s="76">
        <v>3.94</v>
      </c>
      <c r="H63" s="497">
        <f>G63*$C$40</f>
        <v>20373.739999999998</v>
      </c>
      <c r="I63" s="75"/>
      <c r="J63" s="64"/>
      <c r="K63" s="64"/>
      <c r="L63" s="92"/>
      <c r="M63" s="110"/>
      <c r="N63" s="548">
        <f>H63*5</f>
        <v>101868.69999999998</v>
      </c>
      <c r="O63" s="549"/>
      <c r="P63" s="549"/>
      <c r="Q63" s="549"/>
      <c r="R63" s="230"/>
    </row>
    <row r="64" spans="1:18" ht="18.75">
      <c r="A64" s="79" t="s">
        <v>422</v>
      </c>
      <c r="B64" s="688" t="s">
        <v>423</v>
      </c>
      <c r="C64" s="689"/>
      <c r="D64" s="689"/>
      <c r="E64" s="689"/>
      <c r="F64" s="689"/>
      <c r="G64" s="79"/>
      <c r="H64" s="496">
        <f>SUM(H65:H72)</f>
        <v>9776.02</v>
      </c>
      <c r="I64" s="492"/>
      <c r="J64" s="64"/>
      <c r="K64" s="64"/>
      <c r="L64" s="92"/>
      <c r="M64" s="58" t="s">
        <v>582</v>
      </c>
      <c r="N64" s="550"/>
      <c r="O64" s="551"/>
      <c r="P64" s="551"/>
      <c r="Q64" s="551"/>
      <c r="R64" s="551"/>
    </row>
    <row r="65" spans="1:18" ht="18.75">
      <c r="A65" s="126"/>
      <c r="B65" s="690" t="s">
        <v>424</v>
      </c>
      <c r="C65" s="683"/>
      <c r="D65" s="683"/>
      <c r="E65" s="683"/>
      <c r="F65" s="683"/>
      <c r="G65" s="127"/>
      <c r="H65" s="497">
        <v>8771.27</v>
      </c>
      <c r="I65" s="75"/>
      <c r="J65" s="64"/>
      <c r="K65" s="64"/>
      <c r="L65" s="92"/>
      <c r="M65" s="186">
        <f>H65+'11 15 г'!H65+'10 15 г'!H65+'09 15 г'!H65+'08 15 г'!H65+'07 15 г'!H69+'06 15 г'!H69+'05 15 г'!H69+'04 15 г'!H69+'03 15 г'!H68+'02 15 г'!H68+'01 15 г'!H68</f>
        <v>61395.45</v>
      </c>
      <c r="N65" s="550"/>
      <c r="O65" s="551"/>
      <c r="P65" s="551"/>
      <c r="Q65" s="551"/>
      <c r="R65" s="551"/>
    </row>
    <row r="66" spans="1:23" ht="18.75">
      <c r="A66" s="126"/>
      <c r="B66" s="690" t="s">
        <v>538</v>
      </c>
      <c r="C66" s="683"/>
      <c r="D66" s="683"/>
      <c r="E66" s="683"/>
      <c r="F66" s="683"/>
      <c r="G66" s="125"/>
      <c r="H66" s="497"/>
      <c r="I66" s="75"/>
      <c r="J66" s="64"/>
      <c r="K66" s="64"/>
      <c r="L66" s="92"/>
      <c r="M66" s="186" t="s">
        <v>539</v>
      </c>
      <c r="N66" s="550"/>
      <c r="O66" s="58" t="s">
        <v>581</v>
      </c>
      <c r="P66" s="551"/>
      <c r="Q66" s="551"/>
      <c r="R66" s="551"/>
      <c r="W66" s="186"/>
    </row>
    <row r="67" spans="1:18" ht="18.75" customHeight="1">
      <c r="A67" s="126"/>
      <c r="B67" s="721" t="s">
        <v>575</v>
      </c>
      <c r="C67" s="722"/>
      <c r="D67" s="722"/>
      <c r="E67" s="722"/>
      <c r="F67" s="723"/>
      <c r="G67" s="286"/>
      <c r="H67" s="498">
        <v>777.05</v>
      </c>
      <c r="I67" s="493"/>
      <c r="J67" s="64"/>
      <c r="K67" s="64"/>
      <c r="L67" s="92"/>
      <c r="M67" s="551">
        <f>H64+'11 15 г'!H64+'10 15 г'!H64+'09 15 г'!H64+'08 15 г'!H64+'07 15 г'!H68+'06 15 г'!H68+'05 15 г'!H68+'04 15 г'!H68+'03 15 г'!H67+'02 15 г'!H67+'01 15 г'!H67-M65</f>
        <v>108088.26999999997</v>
      </c>
      <c r="N67" s="550"/>
      <c r="O67" s="552">
        <f>H67+H68+'11 15 г'!H67+'11 15 г'!H68+'11 15 г'!H69+'11 15 г'!H70+'10 15 г'!H67+'10 15 г'!H68+'09 15 г'!H67+'09 15 г'!H68+'08 15 г'!H67+'08 15 г'!H68+'08 15 г'!H69+'08 15 г'!H70+'08 15 г'!H71</f>
        <v>41029.2</v>
      </c>
      <c r="P67" s="551"/>
      <c r="Q67" s="551"/>
      <c r="R67" s="551"/>
    </row>
    <row r="68" spans="1:18" ht="18.75" customHeight="1">
      <c r="A68" s="126"/>
      <c r="B68" s="721" t="s">
        <v>576</v>
      </c>
      <c r="C68" s="722"/>
      <c r="D68" s="722"/>
      <c r="E68" s="722"/>
      <c r="F68" s="723"/>
      <c r="G68" s="286"/>
      <c r="H68" s="303">
        <v>227.7</v>
      </c>
      <c r="I68" s="494"/>
      <c r="J68" s="64"/>
      <c r="K68" s="64"/>
      <c r="L68" s="92"/>
      <c r="M68" s="550"/>
      <c r="N68" s="550"/>
      <c r="O68" s="551"/>
      <c r="P68" s="551"/>
      <c r="Q68" s="551"/>
      <c r="R68" s="551"/>
    </row>
    <row r="69" spans="1:18" ht="19.5" customHeight="1">
      <c r="A69" s="126"/>
      <c r="B69" s="721" t="s">
        <v>435</v>
      </c>
      <c r="C69" s="722"/>
      <c r="D69" s="722"/>
      <c r="E69" s="722"/>
      <c r="F69" s="723"/>
      <c r="G69" s="286"/>
      <c r="H69" s="303"/>
      <c r="I69" s="494"/>
      <c r="J69" s="64"/>
      <c r="K69" s="64"/>
      <c r="L69" s="92"/>
      <c r="M69" s="550"/>
      <c r="N69" s="550"/>
      <c r="O69" s="551"/>
      <c r="P69" s="551"/>
      <c r="Q69" s="551"/>
      <c r="R69" s="551"/>
    </row>
    <row r="70" spans="1:14" ht="18.75" customHeight="1">
      <c r="A70" s="126"/>
      <c r="B70" s="721" t="s">
        <v>435</v>
      </c>
      <c r="C70" s="722"/>
      <c r="D70" s="722"/>
      <c r="E70" s="722"/>
      <c r="F70" s="723"/>
      <c r="G70" s="286"/>
      <c r="H70" s="303"/>
      <c r="I70" s="494"/>
      <c r="J70" s="64"/>
      <c r="K70" s="64"/>
      <c r="L70" s="92"/>
      <c r="M70" s="92"/>
      <c r="N70" s="92"/>
    </row>
    <row r="71" spans="1:14" ht="18.75" customHeight="1">
      <c r="A71" s="126"/>
      <c r="B71" s="721" t="s">
        <v>435</v>
      </c>
      <c r="C71" s="722"/>
      <c r="D71" s="722"/>
      <c r="E71" s="722"/>
      <c r="F71" s="723"/>
      <c r="G71" s="286"/>
      <c r="H71" s="303"/>
      <c r="I71" s="494"/>
      <c r="J71" s="64"/>
      <c r="K71" s="64"/>
      <c r="L71" s="92"/>
      <c r="M71" s="92"/>
      <c r="N71" s="92"/>
    </row>
    <row r="72" spans="1:14" ht="18.75" customHeight="1">
      <c r="A72" s="126"/>
      <c r="B72" s="721" t="s">
        <v>435</v>
      </c>
      <c r="C72" s="722"/>
      <c r="D72" s="722"/>
      <c r="E72" s="722"/>
      <c r="F72" s="723"/>
      <c r="G72" s="286"/>
      <c r="H72" s="286"/>
      <c r="I72" s="494"/>
      <c r="J72" s="64"/>
      <c r="K72" s="64"/>
      <c r="L72" s="92"/>
      <c r="M72" s="92"/>
      <c r="N72" s="92"/>
    </row>
    <row r="73" spans="1:14" ht="18.75" customHeight="1">
      <c r="A73" s="126"/>
      <c r="B73" s="487"/>
      <c r="C73" s="488"/>
      <c r="D73" s="488"/>
      <c r="E73" s="488"/>
      <c r="F73" s="488"/>
      <c r="G73" s="489"/>
      <c r="H73" s="489"/>
      <c r="I73" s="491"/>
      <c r="J73" s="64"/>
      <c r="K73" s="64"/>
      <c r="L73" s="92"/>
      <c r="M73" s="92"/>
      <c r="N73" s="92"/>
    </row>
    <row r="74" spans="1:14" ht="18.75" customHeight="1">
      <c r="A74" s="126"/>
      <c r="B74" s="129"/>
      <c r="C74" s="130"/>
      <c r="D74" s="130"/>
      <c r="G74" s="694" t="s">
        <v>65</v>
      </c>
      <c r="H74" s="694"/>
      <c r="I74" s="694"/>
      <c r="J74" s="778" t="s">
        <v>406</v>
      </c>
      <c r="K74" s="779"/>
      <c r="L74" s="450"/>
      <c r="M74" s="451"/>
      <c r="N74" s="92"/>
    </row>
    <row r="75" spans="1:17" s="61" customFormat="1" ht="15">
      <c r="A75" s="82"/>
      <c r="B75" s="143"/>
      <c r="C75" s="144"/>
      <c r="D75" s="144"/>
      <c r="G75" s="780" t="s">
        <v>53</v>
      </c>
      <c r="H75" s="780"/>
      <c r="I75" s="780"/>
      <c r="J75" s="697" t="s">
        <v>53</v>
      </c>
      <c r="K75" s="781"/>
      <c r="L75" s="143"/>
      <c r="M75" s="452"/>
      <c r="P75" s="453" t="s">
        <v>539</v>
      </c>
      <c r="Q75" s="453" t="s">
        <v>540</v>
      </c>
    </row>
    <row r="76" spans="1:17" s="60" customFormat="1" ht="18.75">
      <c r="A76" s="126"/>
      <c r="B76" s="774" t="s">
        <v>506</v>
      </c>
      <c r="C76" s="774"/>
      <c r="D76" s="774"/>
      <c r="E76" s="774"/>
      <c r="F76" s="774"/>
      <c r="G76" s="775">
        <f>'11 15 г'!G77:I77</f>
        <v>87358.09999999985</v>
      </c>
      <c r="H76" s="785"/>
      <c r="I76" s="776"/>
      <c r="J76" s="775">
        <f>'11 15 г'!J77:K77</f>
        <v>0</v>
      </c>
      <c r="K76" s="776"/>
      <c r="L76" s="129"/>
      <c r="M76" s="447"/>
      <c r="N76" s="100"/>
      <c r="P76" s="455">
        <f>G77</f>
        <v>121871.94999999984</v>
      </c>
      <c r="Q76" s="455">
        <f>J77</f>
        <v>0</v>
      </c>
    </row>
    <row r="77" spans="1:22" ht="18.75">
      <c r="A77" s="65"/>
      <c r="B77" s="774" t="s">
        <v>507</v>
      </c>
      <c r="C77" s="774"/>
      <c r="D77" s="774"/>
      <c r="E77" s="774"/>
      <c r="F77" s="774"/>
      <c r="G77" s="775">
        <f>G76+K45+J51</f>
        <v>121871.94999999984</v>
      </c>
      <c r="H77" s="785"/>
      <c r="I77" s="776"/>
      <c r="J77" s="775">
        <f>J76+H51+D52-J51</f>
        <v>0</v>
      </c>
      <c r="K77" s="776"/>
      <c r="L77" s="130"/>
      <c r="M77" s="456"/>
      <c r="N77" s="92"/>
      <c r="V77" s="186"/>
    </row>
    <row r="78" spans="1:14" ht="22.5" customHeight="1">
      <c r="A78" s="64"/>
      <c r="B78" s="64"/>
      <c r="C78" s="64"/>
      <c r="D78" s="64"/>
      <c r="E78" s="64"/>
      <c r="F78" s="64"/>
      <c r="G78" s="132"/>
      <c r="H78" s="132"/>
      <c r="I78" s="132"/>
      <c r="J78" s="64"/>
      <c r="K78" s="64"/>
      <c r="L78" s="92"/>
      <c r="M78" s="92"/>
      <c r="N78" s="92"/>
    </row>
    <row r="79" spans="1:20" ht="18.75">
      <c r="A79" s="126"/>
      <c r="B79" s="312"/>
      <c r="C79" s="313"/>
      <c r="D79" s="313"/>
      <c r="E79" s="313"/>
      <c r="F79" s="313"/>
      <c r="G79" s="759" t="s">
        <v>541</v>
      </c>
      <c r="H79" s="784"/>
      <c r="I79" s="777"/>
      <c r="J79" s="759" t="s">
        <v>503</v>
      </c>
      <c r="K79" s="777"/>
      <c r="L79" s="92"/>
      <c r="M79" s="92"/>
      <c r="N79" s="92"/>
      <c r="O79" s="175" t="s">
        <v>504</v>
      </c>
      <c r="P79" s="486">
        <f>G80-J80+G45+H45-I45</f>
        <v>0</v>
      </c>
      <c r="Q79" s="175"/>
      <c r="R79" s="175"/>
      <c r="S79" s="175"/>
      <c r="T79" s="177"/>
    </row>
    <row r="80" spans="1:20" ht="18.75">
      <c r="A80" s="457"/>
      <c r="B80" s="742" t="s">
        <v>566</v>
      </c>
      <c r="C80" s="782"/>
      <c r="D80" s="782"/>
      <c r="E80" s="782"/>
      <c r="F80" s="783"/>
      <c r="G80" s="759">
        <f>O45</f>
        <v>189829.84999999998</v>
      </c>
      <c r="H80" s="784"/>
      <c r="I80" s="777"/>
      <c r="J80" s="759">
        <f>P45</f>
        <v>178237.33</v>
      </c>
      <c r="K80" s="777"/>
      <c r="L80" s="92"/>
      <c r="M80" s="92"/>
      <c r="N80" s="92"/>
      <c r="O80" s="178"/>
      <c r="P80" s="179"/>
      <c r="Q80" s="179"/>
      <c r="R80" s="179"/>
      <c r="S80" s="179"/>
      <c r="T80" s="179"/>
    </row>
    <row r="81" spans="1:14" ht="18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8.75">
      <c r="A82" s="458" t="s">
        <v>554</v>
      </c>
      <c r="B82" s="92"/>
      <c r="C82" s="92"/>
      <c r="D82" s="92"/>
      <c r="E82" s="92"/>
      <c r="F82" s="92"/>
      <c r="G82" s="92"/>
      <c r="H82" s="92"/>
      <c r="I82" s="92"/>
      <c r="J82" s="458" t="s">
        <v>73</v>
      </c>
      <c r="K82" s="458"/>
      <c r="L82" s="92"/>
      <c r="M82" s="92"/>
      <c r="N82" s="92"/>
    </row>
    <row r="83" spans="1:11" s="92" customFormat="1" ht="18.75">
      <c r="A83" s="458" t="s">
        <v>469</v>
      </c>
      <c r="J83" s="458" t="s">
        <v>74</v>
      </c>
      <c r="K83" s="458"/>
    </row>
  </sheetData>
  <sheetProtection password="ECC7" sheet="1" formatCells="0" formatColumns="0" formatRows="0" insertColumns="0" insertRows="0" insertHyperlinks="0" deleteColumns="0" deleteRows="0" sort="0" autoFilter="0" pivotTables="0"/>
  <mergeCells count="45">
    <mergeCell ref="J74:K74"/>
    <mergeCell ref="G75:I75"/>
    <mergeCell ref="J75:K75"/>
    <mergeCell ref="G79:I79"/>
    <mergeCell ref="J79:K79"/>
    <mergeCell ref="B80:F80"/>
    <mergeCell ref="G80:I80"/>
    <mergeCell ref="J80:K80"/>
    <mergeCell ref="B76:F76"/>
    <mergeCell ref="G76:I76"/>
    <mergeCell ref="J76:K76"/>
    <mergeCell ref="B77:F77"/>
    <mergeCell ref="G77:I77"/>
    <mergeCell ref="B65:F65"/>
    <mergeCell ref="B66:F66"/>
    <mergeCell ref="B67:F67"/>
    <mergeCell ref="B68:F68"/>
    <mergeCell ref="B69:F69"/>
    <mergeCell ref="J77:K77"/>
    <mergeCell ref="B70:F70"/>
    <mergeCell ref="B71:F71"/>
    <mergeCell ref="B72:F72"/>
    <mergeCell ref="G74:I74"/>
    <mergeCell ref="B59:F59"/>
    <mergeCell ref="B60:F60"/>
    <mergeCell ref="B61:F61"/>
    <mergeCell ref="B62:F62"/>
    <mergeCell ref="B63:F63"/>
    <mergeCell ref="B64:F64"/>
    <mergeCell ref="B49:J49"/>
    <mergeCell ref="B51:E51"/>
    <mergeCell ref="B52:C52"/>
    <mergeCell ref="D52:E52"/>
    <mergeCell ref="B57:F57"/>
    <mergeCell ref="B58:F58"/>
    <mergeCell ref="M55:N56"/>
    <mergeCell ref="O55:O56"/>
    <mergeCell ref="N57:O57"/>
    <mergeCell ref="C14:D15"/>
    <mergeCell ref="A35:N36"/>
    <mergeCell ref="B44:D44"/>
    <mergeCell ref="B45:D45"/>
    <mergeCell ref="B46:D46"/>
    <mergeCell ref="B47:D47"/>
    <mergeCell ref="B48:D48"/>
  </mergeCells>
  <conditionalFormatting sqref="P48">
    <cfRule type="iconSet" priority="2" dxfId="23">
      <iconSet iconSet="3TrafficLights1">
        <cfvo type="percent" val="0"/>
        <cfvo type="percent" val="33"/>
        <cfvo type="percent" val="67"/>
      </iconSet>
    </cfRule>
  </conditionalFormatting>
  <conditionalFormatting sqref="V45">
    <cfRule type="cellIs" priority="1" dxfId="0" operator="greaterThan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B83"/>
  <sheetViews>
    <sheetView view="pageBreakPreview" zoomScale="80" zoomScaleSheetLayoutView="80" zoomScalePageLayoutView="0" workbookViewId="0" topLeftCell="A53">
      <selection activeCell="O45" sqref="O45:P45"/>
    </sheetView>
  </sheetViews>
  <sheetFormatPr defaultColWidth="9.140625" defaultRowHeight="15" outlineLevelCol="1"/>
  <cols>
    <col min="1" max="1" width="7.57421875" style="61" customWidth="1"/>
    <col min="2" max="2" width="12.140625" style="58" customWidth="1"/>
    <col min="3" max="3" width="11.00390625" style="58" customWidth="1"/>
    <col min="4" max="4" width="10.57421875" style="58" customWidth="1"/>
    <col min="5" max="5" width="9.7109375" style="58" customWidth="1"/>
    <col min="6" max="6" width="12.140625" style="58" customWidth="1"/>
    <col min="7" max="8" width="11.57421875" style="58" customWidth="1"/>
    <col min="9" max="9" width="12.57421875" style="58" customWidth="1"/>
    <col min="10" max="10" width="13.00390625" style="58" customWidth="1"/>
    <col min="11" max="11" width="13.140625" style="58" customWidth="1"/>
    <col min="12" max="12" width="13.421875" style="58" customWidth="1"/>
    <col min="13" max="13" width="15.28125" style="58" hidden="1" customWidth="1" outlineLevel="1"/>
    <col min="14" max="14" width="18.421875" style="58" hidden="1" customWidth="1" outlineLevel="1"/>
    <col min="15" max="15" width="13.421875" style="58" hidden="1" customWidth="1" outlineLevel="1"/>
    <col min="16" max="16" width="13.57421875" style="58" hidden="1" customWidth="1" outlineLevel="1"/>
    <col min="17" max="17" width="10.7109375" style="58" hidden="1" customWidth="1" outlineLevel="1"/>
    <col min="18" max="18" width="10.28125" style="58" hidden="1" customWidth="1" outlineLevel="1"/>
    <col min="19" max="19" width="12.8515625" style="58" hidden="1" customWidth="1" outlineLevel="1"/>
    <col min="20" max="20" width="7.140625" style="58" hidden="1" customWidth="1" outlineLevel="1"/>
    <col min="21" max="21" width="11.28125" style="58" hidden="1" customWidth="1" outlineLevel="1"/>
    <col min="22" max="22" width="11.421875" style="58" hidden="1" customWidth="1" outlineLevel="1"/>
    <col min="23" max="24" width="11.140625" style="58" hidden="1" customWidth="1" outlineLevel="1"/>
    <col min="25" max="25" width="13.00390625" style="58" hidden="1" customWidth="1" outlineLevel="1"/>
    <col min="26" max="26" width="13.00390625" style="58" bestFit="1" customWidth="1" collapsed="1"/>
    <col min="27" max="28" width="13.00390625" style="58" bestFit="1" customWidth="1"/>
    <col min="29" max="32" width="9.140625" style="58" customWidth="1"/>
    <col min="33" max="33" width="9.8515625" style="58" bestFit="1" customWidth="1"/>
    <col min="34" max="16384" width="9.140625" style="58" customWidth="1"/>
  </cols>
  <sheetData>
    <row r="1" spans="1:14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4"/>
      <c r="J2" s="92"/>
      <c r="K2" s="92"/>
      <c r="L2" s="92"/>
      <c r="M2" s="92"/>
      <c r="N2" s="92"/>
    </row>
    <row r="3" spans="1:14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/>
      <c r="I6" s="96" t="s">
        <v>5</v>
      </c>
      <c r="J6" s="96" t="s">
        <v>6</v>
      </c>
      <c r="K6" s="96"/>
      <c r="L6" s="96"/>
      <c r="M6" s="97"/>
      <c r="N6" s="97"/>
    </row>
    <row r="7" spans="1:14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/>
      <c r="I7" s="96" t="s">
        <v>9</v>
      </c>
      <c r="J7" s="96" t="s">
        <v>10</v>
      </c>
      <c r="K7" s="96"/>
      <c r="L7" s="96"/>
      <c r="M7" s="97"/>
      <c r="N7" s="97"/>
    </row>
    <row r="8" spans="1:14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5"/>
      <c r="I8" s="98">
        <v>0</v>
      </c>
      <c r="J8" s="99">
        <v>48.28</v>
      </c>
      <c r="K8" s="99"/>
      <c r="L8" s="95"/>
      <c r="M8" s="100"/>
      <c r="N8" s="100"/>
    </row>
    <row r="9" spans="1:14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5"/>
      <c r="I9" s="98">
        <v>2795.32</v>
      </c>
      <c r="J9" s="99">
        <v>5702.29</v>
      </c>
      <c r="K9" s="99"/>
      <c r="L9" s="95"/>
      <c r="M9" s="100"/>
      <c r="N9" s="100"/>
    </row>
    <row r="10" spans="1:14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5"/>
      <c r="I10" s="98">
        <f>SUM(I8:I9)</f>
        <v>2795.32</v>
      </c>
      <c r="J10" s="95"/>
      <c r="K10" s="95"/>
      <c r="L10" s="95"/>
      <c r="M10" s="100"/>
      <c r="N10" s="100"/>
    </row>
    <row r="11" spans="1:14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20" ht="18.75" hidden="1">
      <c r="A14" s="92"/>
      <c r="B14" s="101" t="s">
        <v>386</v>
      </c>
      <c r="C14" s="666" t="s">
        <v>15</v>
      </c>
      <c r="D14" s="667"/>
      <c r="E14" s="541"/>
      <c r="F14" s="96"/>
      <c r="G14" s="96"/>
      <c r="H14" s="96"/>
      <c r="I14" s="96"/>
      <c r="J14" s="96" t="s">
        <v>21</v>
      </c>
      <c r="K14" s="97"/>
      <c r="L14" s="100"/>
      <c r="M14" s="100"/>
      <c r="N14" s="100"/>
      <c r="O14" s="60"/>
      <c r="P14" s="60"/>
      <c r="Q14" s="60"/>
      <c r="R14" s="60"/>
      <c r="S14" s="60"/>
      <c r="T14" s="60"/>
    </row>
    <row r="15" spans="1:20" ht="14.25" customHeight="1" hidden="1">
      <c r="A15" s="92"/>
      <c r="B15" s="103"/>
      <c r="C15" s="668"/>
      <c r="D15" s="669"/>
      <c r="E15" s="542"/>
      <c r="F15" s="96"/>
      <c r="G15" s="96"/>
      <c r="H15" s="96"/>
      <c r="I15" s="96" t="s">
        <v>311</v>
      </c>
      <c r="J15" s="96"/>
      <c r="K15" s="97"/>
      <c r="L15" s="100"/>
      <c r="M15" s="100"/>
      <c r="N15" s="100"/>
      <c r="O15" s="60"/>
      <c r="P15" s="60"/>
      <c r="Q15" s="60"/>
      <c r="R15" s="60"/>
      <c r="S15" s="60"/>
      <c r="T15" s="60"/>
    </row>
    <row r="16" spans="1:20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95"/>
      <c r="K16" s="100"/>
      <c r="L16" s="100"/>
      <c r="M16" s="100"/>
      <c r="N16" s="100"/>
      <c r="O16" s="60"/>
      <c r="P16" s="60"/>
      <c r="Q16" s="60"/>
      <c r="R16" s="60"/>
      <c r="S16" s="60"/>
      <c r="T16" s="60"/>
    </row>
    <row r="17" spans="1:20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95"/>
      <c r="K17" s="100"/>
      <c r="L17" s="100"/>
      <c r="M17" s="100"/>
      <c r="N17" s="100"/>
      <c r="O17" s="60"/>
      <c r="P17" s="60"/>
      <c r="Q17" s="60"/>
      <c r="R17" s="60"/>
      <c r="S17" s="60"/>
      <c r="T17" s="60"/>
    </row>
    <row r="18" spans="1:20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95"/>
      <c r="K18" s="100"/>
      <c r="L18" s="100"/>
      <c r="M18" s="100"/>
      <c r="N18" s="100"/>
      <c r="O18" s="60"/>
      <c r="P18" s="60"/>
      <c r="Q18" s="60"/>
      <c r="R18" s="60"/>
      <c r="S18" s="60"/>
      <c r="T18" s="60"/>
    </row>
    <row r="19" spans="1:20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95"/>
      <c r="K19" s="100"/>
      <c r="L19" s="100"/>
      <c r="M19" s="100"/>
      <c r="N19" s="100"/>
      <c r="O19" s="60"/>
      <c r="P19" s="60"/>
      <c r="Q19" s="60"/>
      <c r="R19" s="60"/>
      <c r="S19" s="60"/>
      <c r="T19" s="60"/>
    </row>
    <row r="20" spans="1:20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95"/>
      <c r="K20" s="100"/>
      <c r="L20" s="100"/>
      <c r="M20" s="100"/>
      <c r="N20" s="100"/>
      <c r="O20" s="60"/>
      <c r="P20" s="60"/>
      <c r="Q20" s="60"/>
      <c r="R20" s="60"/>
      <c r="S20" s="60"/>
      <c r="T20" s="60"/>
    </row>
    <row r="21" spans="1:20" ht="19.5" hidden="1" thickBot="1">
      <c r="A21" s="92"/>
      <c r="B21" s="95"/>
      <c r="C21" s="95"/>
      <c r="D21" s="95"/>
      <c r="E21" s="95"/>
      <c r="F21" s="95"/>
      <c r="G21" s="106" t="s">
        <v>387</v>
      </c>
      <c r="H21" s="106"/>
      <c r="I21" s="107" t="s">
        <v>310</v>
      </c>
      <c r="J21" s="95"/>
      <c r="K21" s="100"/>
      <c r="L21" s="100"/>
      <c r="M21" s="100"/>
      <c r="N21" s="100"/>
      <c r="O21" s="60"/>
      <c r="P21" s="60"/>
      <c r="Q21" s="60"/>
      <c r="R21" s="60"/>
      <c r="S21" s="60"/>
      <c r="T21" s="60"/>
    </row>
    <row r="22" spans="1:20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/>
      <c r="I22" s="95">
        <v>7.55</v>
      </c>
      <c r="J22" s="99">
        <f>G22*I22</f>
        <v>2625.89</v>
      </c>
      <c r="K22" s="418"/>
      <c r="L22" s="100"/>
      <c r="M22" s="100"/>
      <c r="N22" s="100"/>
      <c r="O22" s="60"/>
      <c r="P22" s="60"/>
      <c r="Q22" s="60"/>
      <c r="R22" s="60"/>
      <c r="S22" s="60"/>
      <c r="T22" s="60"/>
    </row>
    <row r="23" spans="1:20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95"/>
      <c r="K23" s="100"/>
      <c r="L23" s="100"/>
      <c r="M23" s="100"/>
      <c r="N23" s="100"/>
      <c r="O23" s="60"/>
      <c r="P23" s="60"/>
      <c r="Q23" s="60"/>
      <c r="R23" s="60"/>
      <c r="S23" s="60"/>
      <c r="T23" s="60"/>
    </row>
    <row r="24" spans="1:20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95"/>
      <c r="K24" s="100"/>
      <c r="L24" s="100"/>
      <c r="M24" s="100"/>
      <c r="N24" s="100"/>
      <c r="O24" s="60"/>
      <c r="P24" s="60"/>
      <c r="Q24" s="60"/>
      <c r="R24" s="60"/>
      <c r="S24" s="60"/>
      <c r="T24" s="60"/>
    </row>
    <row r="25" spans="1:20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95"/>
      <c r="K25" s="100"/>
      <c r="L25" s="100"/>
      <c r="M25" s="100"/>
      <c r="N25" s="100"/>
      <c r="O25" s="60"/>
      <c r="P25" s="60"/>
      <c r="Q25" s="60"/>
      <c r="R25" s="60"/>
      <c r="S25" s="60"/>
      <c r="T25" s="60"/>
    </row>
    <row r="26" spans="1:20" ht="18.75" hidden="1">
      <c r="A26" s="92"/>
      <c r="B26" s="95"/>
      <c r="C26" s="95"/>
      <c r="D26" s="95"/>
      <c r="E26" s="95"/>
      <c r="F26" s="95"/>
      <c r="G26" s="95"/>
      <c r="H26" s="95"/>
      <c r="I26" s="95"/>
      <c r="J26" s="95"/>
      <c r="K26" s="100"/>
      <c r="L26" s="100"/>
      <c r="M26" s="100"/>
      <c r="N26" s="100"/>
      <c r="O26" s="60"/>
      <c r="P26" s="60"/>
      <c r="Q26" s="60"/>
      <c r="R26" s="60"/>
      <c r="S26" s="60"/>
      <c r="T26" s="60"/>
    </row>
    <row r="27" spans="1:20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95"/>
      <c r="K27" s="100"/>
      <c r="L27" s="100"/>
      <c r="M27" s="100"/>
      <c r="N27" s="100"/>
      <c r="O27" s="60"/>
      <c r="P27" s="60"/>
      <c r="Q27" s="60"/>
      <c r="R27" s="60"/>
      <c r="S27" s="60"/>
      <c r="T27" s="60"/>
    </row>
    <row r="28" spans="1:20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95"/>
      <c r="K28" s="100"/>
      <c r="L28" s="100"/>
      <c r="M28" s="100"/>
      <c r="N28" s="100"/>
      <c r="O28" s="60"/>
      <c r="P28" s="60"/>
      <c r="Q28" s="60"/>
      <c r="R28" s="60"/>
      <c r="S28" s="60"/>
      <c r="T28" s="60"/>
    </row>
    <row r="29" spans="1:20" ht="18.75" hidden="1">
      <c r="A29" s="92"/>
      <c r="B29" s="95"/>
      <c r="C29" s="95"/>
      <c r="D29" s="95"/>
      <c r="E29" s="95"/>
      <c r="F29" s="95"/>
      <c r="G29" s="95"/>
      <c r="H29" s="95"/>
      <c r="I29" s="95"/>
      <c r="J29" s="95"/>
      <c r="K29" s="100"/>
      <c r="L29" s="100"/>
      <c r="M29" s="100"/>
      <c r="N29" s="100"/>
      <c r="O29" s="60"/>
      <c r="P29" s="60"/>
      <c r="Q29" s="60"/>
      <c r="R29" s="60"/>
      <c r="S29" s="60"/>
      <c r="T29" s="60"/>
    </row>
    <row r="30" spans="1:20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95"/>
      <c r="K30" s="100"/>
      <c r="L30" s="100"/>
      <c r="M30" s="100"/>
      <c r="N30" s="100"/>
      <c r="O30" s="60"/>
      <c r="P30" s="60"/>
      <c r="Q30" s="60"/>
      <c r="R30" s="60"/>
      <c r="S30" s="60"/>
      <c r="T30" s="60"/>
    </row>
    <row r="31" spans="1:20" ht="18.75" hidden="1">
      <c r="A31" s="92"/>
      <c r="B31" s="95"/>
      <c r="C31" s="95"/>
      <c r="D31" s="95"/>
      <c r="E31" s="95"/>
      <c r="F31" s="95"/>
      <c r="G31" s="95"/>
      <c r="H31" s="95"/>
      <c r="I31" s="95"/>
      <c r="J31" s="95"/>
      <c r="K31" s="100"/>
      <c r="L31" s="100"/>
      <c r="M31" s="100"/>
      <c r="N31" s="100"/>
      <c r="O31" s="60"/>
      <c r="P31" s="60"/>
      <c r="Q31" s="60"/>
      <c r="R31" s="60"/>
      <c r="S31" s="60"/>
      <c r="T31" s="60"/>
    </row>
    <row r="32" spans="1:20" ht="18.75" hidden="1">
      <c r="A32" s="92"/>
      <c r="B32" s="95"/>
      <c r="C32" s="95"/>
      <c r="D32" s="95"/>
      <c r="E32" s="95"/>
      <c r="F32" s="95"/>
      <c r="G32" s="95"/>
      <c r="H32" s="95"/>
      <c r="I32" s="95"/>
      <c r="J32" s="95"/>
      <c r="K32" s="100"/>
      <c r="L32" s="100"/>
      <c r="M32" s="100"/>
      <c r="N32" s="100"/>
      <c r="O32" s="60"/>
      <c r="P32" s="60"/>
      <c r="Q32" s="60"/>
      <c r="R32" s="60"/>
      <c r="S32" s="60"/>
      <c r="T32" s="60"/>
    </row>
    <row r="33" spans="1:20" ht="18.75" hidden="1">
      <c r="A33" s="92"/>
      <c r="B33" s="95"/>
      <c r="C33" s="95"/>
      <c r="D33" s="95"/>
      <c r="E33" s="95"/>
      <c r="F33" s="95"/>
      <c r="G33" s="96"/>
      <c r="H33" s="96"/>
      <c r="I33" s="96"/>
      <c r="J33" s="109"/>
      <c r="K33" s="419"/>
      <c r="L33" s="100"/>
      <c r="M33" s="100"/>
      <c r="N33" s="100"/>
      <c r="O33" s="60"/>
      <c r="P33" s="60"/>
      <c r="Q33" s="60"/>
      <c r="R33" s="60"/>
      <c r="S33" s="60"/>
      <c r="T33" s="60"/>
    </row>
    <row r="34" spans="1:20" ht="18.75" hidden="1">
      <c r="A34" s="92"/>
      <c r="B34" s="95"/>
      <c r="C34" s="95"/>
      <c r="D34" s="95"/>
      <c r="E34" s="95"/>
      <c r="F34" s="95"/>
      <c r="G34" s="95"/>
      <c r="H34" s="95"/>
      <c r="I34" s="95" t="s">
        <v>32</v>
      </c>
      <c r="J34" s="110">
        <f>SUM(J17:J33)</f>
        <v>2625.89</v>
      </c>
      <c r="K34" s="420"/>
      <c r="L34" s="100"/>
      <c r="M34" s="100"/>
      <c r="N34" s="100"/>
      <c r="O34" s="60"/>
      <c r="P34" s="60"/>
      <c r="Q34" s="60"/>
      <c r="R34" s="60"/>
      <c r="S34" s="60"/>
      <c r="T34" s="60"/>
    </row>
    <row r="35" spans="1:14" ht="15">
      <c r="A35" s="763" t="s">
        <v>388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</row>
    <row r="36" spans="1:14" ht="15">
      <c r="A36" s="763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</row>
    <row r="37" spans="1:14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8.75">
      <c r="A38" s="92"/>
      <c r="B38" s="64" t="s">
        <v>389</v>
      </c>
      <c r="C38" s="65"/>
      <c r="D38" s="65"/>
      <c r="E38" s="65"/>
      <c r="F38" s="65"/>
      <c r="G38" s="64"/>
      <c r="H38" s="64"/>
      <c r="I38" s="92"/>
      <c r="J38" s="92"/>
      <c r="K38" s="92"/>
      <c r="L38" s="92"/>
      <c r="M38" s="92"/>
      <c r="N38" s="92"/>
    </row>
    <row r="39" spans="1:14" ht="18.75">
      <c r="A39" s="64"/>
      <c r="B39" s="65" t="s">
        <v>390</v>
      </c>
      <c r="C39" s="250" t="s">
        <v>391</v>
      </c>
      <c r="D39" s="64"/>
      <c r="E39" s="64"/>
      <c r="F39" s="65"/>
      <c r="G39" s="64"/>
      <c r="H39" s="64"/>
      <c r="I39" s="64"/>
      <c r="J39" s="64"/>
      <c r="K39" s="64"/>
      <c r="L39" s="92"/>
      <c r="M39" s="92"/>
      <c r="N39" s="92"/>
    </row>
    <row r="40" spans="1:14" ht="18.75">
      <c r="A40" s="64"/>
      <c r="B40" s="65" t="s">
        <v>392</v>
      </c>
      <c r="C40" s="66">
        <v>5171</v>
      </c>
      <c r="D40" s="64" t="s">
        <v>393</v>
      </c>
      <c r="E40" s="64"/>
      <c r="F40" s="65"/>
      <c r="G40" s="64"/>
      <c r="H40" s="64"/>
      <c r="I40" s="65"/>
      <c r="J40" s="64"/>
      <c r="K40" s="64"/>
      <c r="L40" s="92"/>
      <c r="M40" s="92"/>
      <c r="N40" s="92"/>
    </row>
    <row r="41" spans="1:14" ht="18.75">
      <c r="A41" s="64"/>
      <c r="B41" s="65" t="s">
        <v>394</v>
      </c>
      <c r="C41" s="67" t="s">
        <v>161</v>
      </c>
      <c r="D41" s="64" t="s">
        <v>583</v>
      </c>
      <c r="E41" s="64"/>
      <c r="F41" s="64"/>
      <c r="G41" s="64"/>
      <c r="H41" s="64"/>
      <c r="I41" s="65"/>
      <c r="J41" s="64"/>
      <c r="K41" s="64"/>
      <c r="L41" s="92"/>
      <c r="M41" s="92"/>
      <c r="N41" s="92"/>
    </row>
    <row r="42" spans="1:28" ht="18.75">
      <c r="A42" s="64"/>
      <c r="E42" s="64"/>
      <c r="F42" s="64"/>
      <c r="G42" s="64"/>
      <c r="H42" s="64"/>
      <c r="I42" s="65"/>
      <c r="J42" s="64"/>
      <c r="K42" s="64"/>
      <c r="L42" s="92"/>
      <c r="M42" s="92"/>
      <c r="N42" s="92"/>
      <c r="V42" s="60"/>
      <c r="W42" s="60"/>
      <c r="X42" s="60"/>
      <c r="Y42" s="60"/>
      <c r="Z42" s="60"/>
      <c r="AA42" s="60"/>
      <c r="AB42" s="60"/>
    </row>
    <row r="43" spans="1:28" ht="56.25">
      <c r="A43" s="64"/>
      <c r="B43" s="139"/>
      <c r="C43" s="140"/>
      <c r="D43" s="62"/>
      <c r="E43" s="421" t="s">
        <v>397</v>
      </c>
      <c r="F43" s="422" t="s">
        <v>527</v>
      </c>
      <c r="G43" s="424" t="s">
        <v>2</v>
      </c>
      <c r="H43" s="490" t="s">
        <v>565</v>
      </c>
      <c r="I43" s="423" t="s">
        <v>3</v>
      </c>
      <c r="J43" s="424" t="s">
        <v>528</v>
      </c>
      <c r="K43" s="424" t="s">
        <v>529</v>
      </c>
      <c r="L43" s="425" t="s">
        <v>530</v>
      </c>
      <c r="V43" s="60"/>
      <c r="W43" s="371"/>
      <c r="X43" s="426"/>
      <c r="Y43" s="426"/>
      <c r="Z43" s="426"/>
      <c r="AA43" s="426"/>
      <c r="AB43" s="426"/>
    </row>
    <row r="44" spans="1:28" s="61" customFormat="1" ht="54.75" customHeight="1">
      <c r="A44" s="62"/>
      <c r="B44" s="765" t="s">
        <v>404</v>
      </c>
      <c r="C44" s="766"/>
      <c r="D44" s="767"/>
      <c r="E44" s="111" t="s">
        <v>53</v>
      </c>
      <c r="F44" s="111" t="s">
        <v>53</v>
      </c>
      <c r="G44" s="111" t="s">
        <v>53</v>
      </c>
      <c r="H44" s="111" t="s">
        <v>53</v>
      </c>
      <c r="I44" s="111" t="s">
        <v>53</v>
      </c>
      <c r="J44" s="111" t="s">
        <v>53</v>
      </c>
      <c r="K44" s="111" t="s">
        <v>53</v>
      </c>
      <c r="L44" s="111" t="s">
        <v>53</v>
      </c>
      <c r="O44" s="427" t="s">
        <v>531</v>
      </c>
      <c r="P44" s="427" t="s">
        <v>532</v>
      </c>
      <c r="Q44" s="427" t="s">
        <v>544</v>
      </c>
      <c r="R44" s="427" t="s">
        <v>401</v>
      </c>
      <c r="S44" s="427" t="s">
        <v>545</v>
      </c>
      <c r="T44" s="427" t="s">
        <v>546</v>
      </c>
      <c r="U44" s="427" t="s">
        <v>533</v>
      </c>
      <c r="V44" s="427" t="s">
        <v>424</v>
      </c>
      <c r="W44" s="428" t="s">
        <v>534</v>
      </c>
      <c r="X44" s="374"/>
      <c r="Y44" s="374"/>
      <c r="Z44" s="374"/>
      <c r="AA44" s="374"/>
      <c r="AB44" s="374"/>
    </row>
    <row r="45" spans="1:28" ht="33" customHeight="1">
      <c r="A45" s="64"/>
      <c r="B45" s="768" t="s">
        <v>535</v>
      </c>
      <c r="C45" s="769"/>
      <c r="D45" s="770"/>
      <c r="E45" s="114">
        <f aca="true" t="shared" si="0" ref="E45:L45">E46+E47+E48</f>
        <v>16.1</v>
      </c>
      <c r="F45" s="114">
        <f t="shared" si="0"/>
        <v>178237.202</v>
      </c>
      <c r="G45" s="114">
        <f t="shared" si="0"/>
        <v>82996.6</v>
      </c>
      <c r="H45" s="114">
        <f t="shared" si="0"/>
        <v>0</v>
      </c>
      <c r="I45" s="114">
        <f t="shared" si="0"/>
        <v>76716.18999999999</v>
      </c>
      <c r="J45" s="114">
        <f t="shared" si="0"/>
        <v>58195.3</v>
      </c>
      <c r="K45" s="114">
        <f t="shared" si="0"/>
        <v>18520.889999999985</v>
      </c>
      <c r="L45" s="114">
        <f t="shared" si="0"/>
        <v>184517.61200000002</v>
      </c>
      <c r="O45" s="470">
        <v>178237.33</v>
      </c>
      <c r="P45" s="470">
        <v>184517.74</v>
      </c>
      <c r="Q45" s="553">
        <v>70231.73999999999</v>
      </c>
      <c r="R45" s="332">
        <v>154.28</v>
      </c>
      <c r="S45" s="332">
        <v>0</v>
      </c>
      <c r="T45" s="332">
        <v>116.25</v>
      </c>
      <c r="U45" s="226">
        <v>7500</v>
      </c>
      <c r="V45" s="471">
        <v>6330.17</v>
      </c>
      <c r="W45" s="226">
        <v>8302.189999999997</v>
      </c>
      <c r="X45" s="432"/>
      <c r="Y45" s="432"/>
      <c r="Z45" s="432"/>
      <c r="AA45" s="374"/>
      <c r="AB45" s="433"/>
    </row>
    <row r="46" spans="1:28" ht="18" customHeight="1">
      <c r="A46" s="64"/>
      <c r="B46" s="672" t="s">
        <v>12</v>
      </c>
      <c r="C46" s="673"/>
      <c r="D46" s="674"/>
      <c r="E46" s="117">
        <f>G58</f>
        <v>10.030000000000001</v>
      </c>
      <c r="F46" s="543">
        <f>'12 15 г'!L46</f>
        <v>0</v>
      </c>
      <c r="G46" s="543">
        <f>E46*C40</f>
        <v>51865.130000000005</v>
      </c>
      <c r="H46" s="543">
        <v>0</v>
      </c>
      <c r="I46" s="543">
        <f>G46</f>
        <v>51865.130000000005</v>
      </c>
      <c r="J46" s="543">
        <f>H58</f>
        <v>51865.130000000005</v>
      </c>
      <c r="K46" s="543">
        <f>H46+I46-J46</f>
        <v>0</v>
      </c>
      <c r="L46" s="286">
        <v>0</v>
      </c>
      <c r="V46" s="60"/>
      <c r="W46" s="373"/>
      <c r="X46" s="432"/>
      <c r="Y46" s="432"/>
      <c r="Z46" s="432"/>
      <c r="AA46" s="374"/>
      <c r="AB46" s="433"/>
    </row>
    <row r="47" spans="1:28" ht="18" customHeight="1" thickBot="1">
      <c r="A47" s="64"/>
      <c r="B47" s="672" t="s">
        <v>65</v>
      </c>
      <c r="C47" s="673"/>
      <c r="D47" s="674"/>
      <c r="E47" s="117">
        <v>4.57</v>
      </c>
      <c r="F47" s="543">
        <f>'12 15 г'!L47</f>
        <v>171104.842</v>
      </c>
      <c r="G47" s="543">
        <f>E47*C40</f>
        <v>23631.47</v>
      </c>
      <c r="H47" s="543">
        <v>0</v>
      </c>
      <c r="I47" s="543">
        <f>Q45+R45-I46</f>
        <v>18520.889999999985</v>
      </c>
      <c r="J47" s="543">
        <f>H64-H65</f>
        <v>0</v>
      </c>
      <c r="K47" s="543">
        <f>H47+I47-J47</f>
        <v>18520.889999999985</v>
      </c>
      <c r="L47" s="286">
        <f>F45-F48+(G45-G48)+H45-(I45-I48)</f>
        <v>176215.42200000002</v>
      </c>
      <c r="P47" s="434"/>
      <c r="V47" s="60"/>
      <c r="W47" s="373"/>
      <c r="X47" s="435"/>
      <c r="Y47" s="435"/>
      <c r="Z47" s="435"/>
      <c r="AA47" s="374"/>
      <c r="AB47" s="436"/>
    </row>
    <row r="48" spans="1:28" ht="18" customHeight="1" thickBot="1">
      <c r="A48" s="64"/>
      <c r="B48" s="672" t="s">
        <v>561</v>
      </c>
      <c r="C48" s="673"/>
      <c r="D48" s="674"/>
      <c r="E48" s="117">
        <v>1.5</v>
      </c>
      <c r="F48" s="543">
        <f>'12 15 г'!L48</f>
        <v>7132.359999999997</v>
      </c>
      <c r="G48" s="543">
        <f>E48*C40-(171*E48)</f>
        <v>7500</v>
      </c>
      <c r="H48" s="543">
        <v>0</v>
      </c>
      <c r="I48" s="543">
        <f>V45</f>
        <v>6330.17</v>
      </c>
      <c r="J48" s="543">
        <f>H65</f>
        <v>6330.17</v>
      </c>
      <c r="K48" s="543">
        <f>H48+I48-J48</f>
        <v>0</v>
      </c>
      <c r="L48" s="286">
        <f>W45</f>
        <v>8302.189999999997</v>
      </c>
      <c r="M48" s="186"/>
      <c r="P48" s="438"/>
      <c r="V48" s="60"/>
      <c r="W48" s="373"/>
      <c r="X48" s="432"/>
      <c r="Y48" s="432"/>
      <c r="Z48" s="432"/>
      <c r="AA48" s="374"/>
      <c r="AB48" s="433"/>
    </row>
    <row r="49" spans="1:28" ht="21" customHeight="1">
      <c r="A49" s="64"/>
      <c r="B49" s="791" t="s">
        <v>564</v>
      </c>
      <c r="C49" s="791"/>
      <c r="D49" s="791"/>
      <c r="E49" s="791"/>
      <c r="F49" s="791"/>
      <c r="G49" s="791"/>
      <c r="H49" s="791"/>
      <c r="I49" s="791"/>
      <c r="J49" s="791"/>
      <c r="K49" s="92"/>
      <c r="L49" s="92"/>
      <c r="M49" s="92"/>
      <c r="N49" s="92"/>
      <c r="O49" s="186"/>
      <c r="V49" s="60"/>
      <c r="W49" s="373"/>
      <c r="X49" s="432"/>
      <c r="Y49" s="432"/>
      <c r="Z49" s="432"/>
      <c r="AA49" s="374"/>
      <c r="AB49" s="433"/>
    </row>
    <row r="50" spans="1:28" ht="18.75" customHeight="1">
      <c r="A50" s="64"/>
      <c r="F50" s="485" t="s">
        <v>438</v>
      </c>
      <c r="G50" s="485" t="s">
        <v>2</v>
      </c>
      <c r="H50" s="485" t="s">
        <v>3</v>
      </c>
      <c r="I50" s="485" t="s">
        <v>439</v>
      </c>
      <c r="J50" s="485" t="s">
        <v>562</v>
      </c>
      <c r="K50" s="443"/>
      <c r="L50" s="440"/>
      <c r="M50" s="440">
        <f>H45+I45-J45</f>
        <v>18520.889999999985</v>
      </c>
      <c r="N50" s="440"/>
      <c r="O50" s="441"/>
      <c r="P50" s="60"/>
      <c r="V50" s="60"/>
      <c r="W50" s="379"/>
      <c r="X50" s="380"/>
      <c r="Y50" s="380"/>
      <c r="Z50" s="380"/>
      <c r="AA50" s="380"/>
      <c r="AB50" s="380"/>
    </row>
    <row r="51" spans="1:28" ht="18" customHeight="1">
      <c r="A51" s="92"/>
      <c r="B51" s="771" t="s">
        <v>536</v>
      </c>
      <c r="C51" s="771"/>
      <c r="D51" s="771"/>
      <c r="E51" s="771"/>
      <c r="F51" s="537">
        <f>'12 15 г'!I51</f>
        <v>7406.310000000004</v>
      </c>
      <c r="G51" s="76">
        <f>S45</f>
        <v>0</v>
      </c>
      <c r="H51" s="76">
        <f>T45</f>
        <v>116.25</v>
      </c>
      <c r="I51" s="76">
        <f>F51+G51-H51</f>
        <v>7290.060000000004</v>
      </c>
      <c r="J51" s="76">
        <f>D52+H51</f>
        <v>116.25</v>
      </c>
      <c r="K51" s="444"/>
      <c r="N51" s="120"/>
      <c r="V51" s="60"/>
      <c r="W51" s="60"/>
      <c r="X51" s="60"/>
      <c r="Y51" s="60"/>
      <c r="Z51" s="60"/>
      <c r="AA51" s="60"/>
      <c r="AB51" s="60"/>
    </row>
    <row r="52" spans="1:28" ht="18" customHeight="1">
      <c r="A52" s="92"/>
      <c r="B52" s="789"/>
      <c r="C52" s="789"/>
      <c r="D52" s="790"/>
      <c r="E52" s="790"/>
      <c r="F52" s="230" t="s">
        <v>563</v>
      </c>
      <c r="G52" s="65"/>
      <c r="H52" s="65"/>
      <c r="J52" s="64"/>
      <c r="K52" s="64"/>
      <c r="M52" s="443"/>
      <c r="N52" s="120"/>
      <c r="V52" s="60"/>
      <c r="W52" s="60"/>
      <c r="X52" s="60"/>
      <c r="Y52" s="60"/>
      <c r="Z52" s="60"/>
      <c r="AA52" s="60"/>
      <c r="AB52" s="60"/>
    </row>
    <row r="53" spans="1:28" ht="18" customHeight="1">
      <c r="A53" s="92"/>
      <c r="M53" s="444"/>
      <c r="N53" s="92"/>
      <c r="O53" s="445"/>
      <c r="V53" s="60"/>
      <c r="W53" s="60"/>
      <c r="X53" s="60"/>
      <c r="Y53" s="60"/>
      <c r="Z53" s="60"/>
      <c r="AA53" s="60"/>
      <c r="AB53" s="60"/>
    </row>
    <row r="54" spans="1:20" ht="10.5" customHeight="1">
      <c r="A54" s="92"/>
      <c r="L54" s="92"/>
      <c r="M54" s="92"/>
      <c r="N54" s="92"/>
      <c r="S54" s="446"/>
      <c r="T54" s="447"/>
    </row>
    <row r="55" spans="1:20" ht="18.75">
      <c r="A55" s="64"/>
      <c r="B55" s="73"/>
      <c r="C55" s="74"/>
      <c r="D55" s="75"/>
      <c r="E55" s="75"/>
      <c r="F55" s="75"/>
      <c r="G55" s="76" t="s">
        <v>397</v>
      </c>
      <c r="H55" s="76" t="s">
        <v>407</v>
      </c>
      <c r="I55" s="444"/>
      <c r="J55" s="64"/>
      <c r="K55" s="64"/>
      <c r="L55" s="92"/>
      <c r="M55" s="694" t="s">
        <v>411</v>
      </c>
      <c r="N55" s="694"/>
      <c r="O55" s="705" t="s">
        <v>539</v>
      </c>
      <c r="Q55" s="448"/>
      <c r="S55" s="448"/>
      <c r="T55" s="448"/>
    </row>
    <row r="56" spans="1:20" s="61" customFormat="1" ht="11.25" customHeight="1">
      <c r="A56" s="77"/>
      <c r="B56" s="135"/>
      <c r="C56" s="136"/>
      <c r="D56" s="137"/>
      <c r="E56" s="137"/>
      <c r="F56" s="137"/>
      <c r="G56" s="138" t="s">
        <v>53</v>
      </c>
      <c r="H56" s="495" t="s">
        <v>53</v>
      </c>
      <c r="I56" s="448"/>
      <c r="J56" s="62"/>
      <c r="K56" s="62"/>
      <c r="M56" s="694"/>
      <c r="N56" s="694"/>
      <c r="O56" s="705"/>
      <c r="P56" s="545"/>
      <c r="Q56" s="130"/>
      <c r="S56" s="449"/>
      <c r="T56" s="449"/>
    </row>
    <row r="57" spans="1:20" ht="48" customHeight="1">
      <c r="A57" s="78" t="s">
        <v>408</v>
      </c>
      <c r="B57" s="676" t="s">
        <v>436</v>
      </c>
      <c r="C57" s="677"/>
      <c r="D57" s="677"/>
      <c r="E57" s="677"/>
      <c r="F57" s="677"/>
      <c r="G57" s="95"/>
      <c r="H57" s="496">
        <f>H58+H64</f>
        <v>58195.3</v>
      </c>
      <c r="I57" s="492"/>
      <c r="J57" s="64"/>
      <c r="K57" s="64"/>
      <c r="L57" s="92"/>
      <c r="M57" s="59" t="s">
        <v>577</v>
      </c>
      <c r="N57" s="792" t="s">
        <v>578</v>
      </c>
      <c r="O57" s="793"/>
      <c r="P57" s="546" t="s">
        <v>579</v>
      </c>
      <c r="Q57" s="547" t="s">
        <v>580</v>
      </c>
      <c r="S57" s="100"/>
      <c r="T57" s="100"/>
    </row>
    <row r="58" spans="1:24" ht="18.75">
      <c r="A58" s="80" t="s">
        <v>410</v>
      </c>
      <c r="B58" s="678" t="s">
        <v>411</v>
      </c>
      <c r="C58" s="679"/>
      <c r="D58" s="679"/>
      <c r="E58" s="679"/>
      <c r="F58" s="680"/>
      <c r="G58" s="538">
        <f>G60+G61+G62+G63+G59</f>
        <v>10.030000000000001</v>
      </c>
      <c r="H58" s="536">
        <f>SUM(H59:H63)</f>
        <v>51865.130000000005</v>
      </c>
      <c r="I58" s="457"/>
      <c r="J58" s="64"/>
      <c r="K58" s="64"/>
      <c r="L58" s="92"/>
      <c r="M58" s="110"/>
      <c r="N58" s="548"/>
      <c r="O58" s="549"/>
      <c r="P58" s="549"/>
      <c r="Q58" s="549"/>
      <c r="S58" s="126"/>
      <c r="T58" s="126"/>
      <c r="X58" s="186"/>
    </row>
    <row r="59" spans="1:24" ht="18.75" customHeight="1">
      <c r="A59" s="540" t="s">
        <v>412</v>
      </c>
      <c r="B59" s="681" t="s">
        <v>413</v>
      </c>
      <c r="C59" s="679"/>
      <c r="D59" s="679"/>
      <c r="E59" s="679"/>
      <c r="F59" s="680"/>
      <c r="G59" s="544">
        <v>1.5600000000000005</v>
      </c>
      <c r="H59" s="539">
        <f>G59*$C$40</f>
        <v>8066.760000000003</v>
      </c>
      <c r="I59" s="129"/>
      <c r="J59" s="64"/>
      <c r="K59" s="64"/>
      <c r="L59" s="92"/>
      <c r="M59" s="110"/>
      <c r="N59" s="548"/>
      <c r="O59" s="549"/>
      <c r="P59" s="549"/>
      <c r="Q59" s="549"/>
      <c r="S59" s="126"/>
      <c r="T59" s="126"/>
      <c r="X59" s="186"/>
    </row>
    <row r="60" spans="1:17" ht="34.5" customHeight="1">
      <c r="A60" s="540" t="s">
        <v>414</v>
      </c>
      <c r="B60" s="682" t="s">
        <v>415</v>
      </c>
      <c r="C60" s="683"/>
      <c r="D60" s="683"/>
      <c r="E60" s="683"/>
      <c r="F60" s="683"/>
      <c r="G60" s="537">
        <v>1.8400000000000005</v>
      </c>
      <c r="H60" s="539">
        <f>G60*$C$40</f>
        <v>9514.640000000003</v>
      </c>
      <c r="I60" s="129"/>
      <c r="J60" s="64"/>
      <c r="K60" s="64"/>
      <c r="L60" s="92"/>
      <c r="M60" s="110"/>
      <c r="N60" s="548"/>
      <c r="O60" s="549"/>
      <c r="P60" s="549"/>
      <c r="Q60" s="549"/>
    </row>
    <row r="61" spans="1:17" ht="34.5" customHeight="1">
      <c r="A61" s="480" t="s">
        <v>416</v>
      </c>
      <c r="B61" s="786" t="s">
        <v>537</v>
      </c>
      <c r="C61" s="787"/>
      <c r="D61" s="787"/>
      <c r="E61" s="787"/>
      <c r="F61" s="788"/>
      <c r="G61" s="481">
        <v>1.33</v>
      </c>
      <c r="H61" s="539">
        <f>G61*$C$40</f>
        <v>6877.43</v>
      </c>
      <c r="I61" s="129"/>
      <c r="J61" s="64"/>
      <c r="K61" s="64"/>
      <c r="L61" s="92"/>
      <c r="M61" s="110"/>
      <c r="N61" s="548"/>
      <c r="O61" s="549"/>
      <c r="P61" s="549"/>
      <c r="Q61" s="549"/>
    </row>
    <row r="62" spans="1:17" ht="34.5" customHeight="1">
      <c r="A62" s="480" t="s">
        <v>418</v>
      </c>
      <c r="B62" s="786" t="s">
        <v>419</v>
      </c>
      <c r="C62" s="787"/>
      <c r="D62" s="787"/>
      <c r="E62" s="787"/>
      <c r="F62" s="788"/>
      <c r="G62" s="481">
        <v>1.36</v>
      </c>
      <c r="H62" s="539">
        <f>G62*$C$40</f>
        <v>7032.56</v>
      </c>
      <c r="I62" s="129"/>
      <c r="J62" s="64"/>
      <c r="K62" s="64"/>
      <c r="L62" s="92"/>
      <c r="M62" s="110"/>
      <c r="N62" s="548"/>
      <c r="O62" s="549"/>
      <c r="P62" s="549"/>
      <c r="Q62" s="549"/>
    </row>
    <row r="63" spans="1:18" ht="18.75" customHeight="1">
      <c r="A63" s="540" t="s">
        <v>420</v>
      </c>
      <c r="B63" s="685" t="s">
        <v>555</v>
      </c>
      <c r="C63" s="685"/>
      <c r="D63" s="685"/>
      <c r="E63" s="685"/>
      <c r="F63" s="685"/>
      <c r="G63" s="76">
        <v>3.94</v>
      </c>
      <c r="H63" s="497">
        <f>G63*$C$40</f>
        <v>20373.739999999998</v>
      </c>
      <c r="I63" s="75"/>
      <c r="J63" s="64"/>
      <c r="K63" s="64"/>
      <c r="L63" s="92"/>
      <c r="M63" s="110"/>
      <c r="N63" s="548"/>
      <c r="O63" s="549"/>
      <c r="P63" s="549"/>
      <c r="Q63" s="549"/>
      <c r="R63" s="230"/>
    </row>
    <row r="64" spans="1:18" ht="18.75">
      <c r="A64" s="79" t="s">
        <v>422</v>
      </c>
      <c r="B64" s="688" t="s">
        <v>423</v>
      </c>
      <c r="C64" s="689"/>
      <c r="D64" s="689"/>
      <c r="E64" s="689"/>
      <c r="F64" s="689"/>
      <c r="G64" s="79"/>
      <c r="H64" s="496">
        <f>SUM(H65:H72)</f>
        <v>6330.17</v>
      </c>
      <c r="I64" s="492"/>
      <c r="J64" s="64"/>
      <c r="K64" s="64"/>
      <c r="L64" s="92"/>
      <c r="M64" s="58" t="s">
        <v>582</v>
      </c>
      <c r="N64" s="550"/>
      <c r="O64" s="551"/>
      <c r="P64" s="551"/>
      <c r="Q64" s="551"/>
      <c r="R64" s="551"/>
    </row>
    <row r="65" spans="1:18" ht="18.75">
      <c r="A65" s="126"/>
      <c r="B65" s="690" t="s">
        <v>424</v>
      </c>
      <c r="C65" s="683"/>
      <c r="D65" s="683"/>
      <c r="E65" s="683"/>
      <c r="F65" s="683"/>
      <c r="G65" s="127"/>
      <c r="H65" s="497">
        <v>6330.17</v>
      </c>
      <c r="I65" s="75"/>
      <c r="J65" s="64"/>
      <c r="K65" s="64"/>
      <c r="L65" s="92"/>
      <c r="M65" s="186"/>
      <c r="N65" s="550"/>
      <c r="O65" s="551"/>
      <c r="P65" s="551"/>
      <c r="Q65" s="551"/>
      <c r="R65" s="551"/>
    </row>
    <row r="66" spans="1:23" ht="18.75">
      <c r="A66" s="126"/>
      <c r="B66" s="690" t="s">
        <v>538</v>
      </c>
      <c r="C66" s="683"/>
      <c r="D66" s="683"/>
      <c r="E66" s="683"/>
      <c r="F66" s="683"/>
      <c r="G66" s="125"/>
      <c r="H66" s="497"/>
      <c r="I66" s="75"/>
      <c r="J66" s="64"/>
      <c r="K66" s="64"/>
      <c r="L66" s="92"/>
      <c r="M66" s="186" t="s">
        <v>539</v>
      </c>
      <c r="N66" s="550"/>
      <c r="O66" s="58" t="s">
        <v>581</v>
      </c>
      <c r="P66" s="551"/>
      <c r="Q66" s="551"/>
      <c r="R66" s="551"/>
      <c r="W66" s="186"/>
    </row>
    <row r="67" spans="1:18" ht="18.75" customHeight="1">
      <c r="A67" s="126"/>
      <c r="B67" s="721" t="s">
        <v>435</v>
      </c>
      <c r="C67" s="722"/>
      <c r="D67" s="722"/>
      <c r="E67" s="722"/>
      <c r="F67" s="723"/>
      <c r="G67" s="286"/>
      <c r="H67" s="498"/>
      <c r="I67" s="493"/>
      <c r="J67" s="64"/>
      <c r="K67" s="64"/>
      <c r="L67" s="92"/>
      <c r="M67" s="551"/>
      <c r="N67" s="550"/>
      <c r="O67" s="552"/>
      <c r="P67" s="551"/>
      <c r="Q67" s="551"/>
      <c r="R67" s="551"/>
    </row>
    <row r="68" spans="1:18" ht="18.75" customHeight="1">
      <c r="A68" s="126"/>
      <c r="B68" s="721" t="s">
        <v>435</v>
      </c>
      <c r="C68" s="722"/>
      <c r="D68" s="722"/>
      <c r="E68" s="722"/>
      <c r="F68" s="723"/>
      <c r="G68" s="286"/>
      <c r="H68" s="303"/>
      <c r="I68" s="494"/>
      <c r="J68" s="64"/>
      <c r="K68" s="64"/>
      <c r="L68" s="92"/>
      <c r="M68" s="550"/>
      <c r="N68" s="550"/>
      <c r="O68" s="551"/>
      <c r="P68" s="551"/>
      <c r="Q68" s="551"/>
      <c r="R68" s="551"/>
    </row>
    <row r="69" spans="1:18" ht="19.5" customHeight="1" hidden="1">
      <c r="A69" s="126"/>
      <c r="B69" s="721" t="s">
        <v>435</v>
      </c>
      <c r="C69" s="722"/>
      <c r="D69" s="722"/>
      <c r="E69" s="722"/>
      <c r="F69" s="723"/>
      <c r="G69" s="286"/>
      <c r="H69" s="303"/>
      <c r="I69" s="494"/>
      <c r="J69" s="64"/>
      <c r="K69" s="64"/>
      <c r="L69" s="92"/>
      <c r="M69" s="550"/>
      <c r="N69" s="550"/>
      <c r="O69" s="551"/>
      <c r="P69" s="551"/>
      <c r="Q69" s="551"/>
      <c r="R69" s="551"/>
    </row>
    <row r="70" spans="1:14" ht="18.75" customHeight="1" hidden="1">
      <c r="A70" s="126"/>
      <c r="B70" s="721" t="s">
        <v>435</v>
      </c>
      <c r="C70" s="722"/>
      <c r="D70" s="722"/>
      <c r="E70" s="722"/>
      <c r="F70" s="723"/>
      <c r="G70" s="286"/>
      <c r="H70" s="303"/>
      <c r="I70" s="494"/>
      <c r="J70" s="64"/>
      <c r="K70" s="64"/>
      <c r="L70" s="92"/>
      <c r="M70" s="92"/>
      <c r="N70" s="92"/>
    </row>
    <row r="71" spans="1:14" ht="18.75" customHeight="1" hidden="1">
      <c r="A71" s="126"/>
      <c r="B71" s="721" t="s">
        <v>435</v>
      </c>
      <c r="C71" s="722"/>
      <c r="D71" s="722"/>
      <c r="E71" s="722"/>
      <c r="F71" s="723"/>
      <c r="G71" s="286"/>
      <c r="H71" s="303"/>
      <c r="I71" s="494"/>
      <c r="J71" s="64"/>
      <c r="K71" s="64"/>
      <c r="L71" s="92"/>
      <c r="M71" s="92"/>
      <c r="N71" s="92"/>
    </row>
    <row r="72" spans="1:14" ht="18.75" customHeight="1">
      <c r="A72" s="126"/>
      <c r="B72" s="721" t="s">
        <v>435</v>
      </c>
      <c r="C72" s="722"/>
      <c r="D72" s="722"/>
      <c r="E72" s="722"/>
      <c r="F72" s="723"/>
      <c r="G72" s="286"/>
      <c r="H72" s="286"/>
      <c r="I72" s="494"/>
      <c r="J72" s="64"/>
      <c r="K72" s="64"/>
      <c r="L72" s="92"/>
      <c r="M72" s="92"/>
      <c r="N72" s="92"/>
    </row>
    <row r="73" spans="1:14" ht="18.75" customHeight="1">
      <c r="A73" s="126"/>
      <c r="B73" s="487"/>
      <c r="C73" s="488"/>
      <c r="D73" s="488"/>
      <c r="E73" s="488"/>
      <c r="F73" s="488"/>
      <c r="G73" s="489"/>
      <c r="H73" s="489"/>
      <c r="I73" s="491"/>
      <c r="J73" s="64"/>
      <c r="K73" s="64"/>
      <c r="L73" s="92"/>
      <c r="M73" s="92"/>
      <c r="N73" s="92"/>
    </row>
    <row r="74" spans="1:14" ht="18.75" customHeight="1">
      <c r="A74" s="126"/>
      <c r="B74" s="129"/>
      <c r="C74" s="130"/>
      <c r="D74" s="130"/>
      <c r="G74" s="694" t="s">
        <v>65</v>
      </c>
      <c r="H74" s="694"/>
      <c r="I74" s="694"/>
      <c r="J74" s="778" t="s">
        <v>406</v>
      </c>
      <c r="K74" s="779"/>
      <c r="L74" s="450"/>
      <c r="M74" s="451"/>
      <c r="N74" s="92"/>
    </row>
    <row r="75" spans="1:17" s="61" customFormat="1" ht="15">
      <c r="A75" s="82"/>
      <c r="B75" s="143"/>
      <c r="C75" s="144"/>
      <c r="D75" s="144"/>
      <c r="G75" s="780" t="s">
        <v>53</v>
      </c>
      <c r="H75" s="780"/>
      <c r="I75" s="780"/>
      <c r="J75" s="697" t="s">
        <v>53</v>
      </c>
      <c r="K75" s="781"/>
      <c r="L75" s="143"/>
      <c r="M75" s="452"/>
      <c r="P75" s="453" t="s">
        <v>539</v>
      </c>
      <c r="Q75" s="453" t="s">
        <v>540</v>
      </c>
    </row>
    <row r="76" spans="1:17" s="60" customFormat="1" ht="18.75">
      <c r="A76" s="126"/>
      <c r="B76" s="774" t="s">
        <v>506</v>
      </c>
      <c r="C76" s="774"/>
      <c r="D76" s="774"/>
      <c r="E76" s="774"/>
      <c r="F76" s="774"/>
      <c r="G76" s="775">
        <f>'12 15 г'!G77:I77</f>
        <v>121871.94999999984</v>
      </c>
      <c r="H76" s="785"/>
      <c r="I76" s="776"/>
      <c r="J76" s="775">
        <f>'12 15 г'!J77:K77</f>
        <v>0</v>
      </c>
      <c r="K76" s="776"/>
      <c r="L76" s="129"/>
      <c r="M76" s="447"/>
      <c r="N76" s="100"/>
      <c r="P76" s="455">
        <f>G77</f>
        <v>140509.08999999982</v>
      </c>
      <c r="Q76" s="455">
        <f>J77</f>
        <v>0</v>
      </c>
    </row>
    <row r="77" spans="1:22" ht="18.75">
      <c r="A77" s="65"/>
      <c r="B77" s="774" t="s">
        <v>507</v>
      </c>
      <c r="C77" s="774"/>
      <c r="D77" s="774"/>
      <c r="E77" s="774"/>
      <c r="F77" s="774"/>
      <c r="G77" s="775">
        <f>G76+K45+J51</f>
        <v>140509.08999999982</v>
      </c>
      <c r="H77" s="785"/>
      <c r="I77" s="776"/>
      <c r="J77" s="775">
        <f>J76+H51+D52-J51</f>
        <v>0</v>
      </c>
      <c r="K77" s="776"/>
      <c r="L77" s="130"/>
      <c r="M77" s="456"/>
      <c r="N77" s="92"/>
      <c r="V77" s="186"/>
    </row>
    <row r="78" spans="1:14" ht="22.5" customHeight="1">
      <c r="A78" s="64"/>
      <c r="B78" s="64"/>
      <c r="C78" s="64"/>
      <c r="D78" s="64"/>
      <c r="E78" s="64"/>
      <c r="F78" s="64"/>
      <c r="G78" s="132"/>
      <c r="H78" s="132"/>
      <c r="I78" s="132"/>
      <c r="J78" s="64"/>
      <c r="K78" s="64"/>
      <c r="L78" s="92"/>
      <c r="M78" s="92"/>
      <c r="N78" s="92"/>
    </row>
    <row r="79" spans="1:20" ht="18.75">
      <c r="A79" s="126"/>
      <c r="B79" s="312"/>
      <c r="C79" s="313"/>
      <c r="D79" s="313"/>
      <c r="E79" s="313"/>
      <c r="F79" s="313"/>
      <c r="G79" s="759" t="s">
        <v>541</v>
      </c>
      <c r="H79" s="784"/>
      <c r="I79" s="777"/>
      <c r="J79" s="759" t="s">
        <v>503</v>
      </c>
      <c r="K79" s="777"/>
      <c r="L79" s="92"/>
      <c r="M79" s="92"/>
      <c r="N79" s="92"/>
      <c r="O79" s="175" t="s">
        <v>504</v>
      </c>
      <c r="P79" s="486">
        <f>G80-J80+G45+H45-I45</f>
        <v>0</v>
      </c>
      <c r="Q79" s="175"/>
      <c r="R79" s="175"/>
      <c r="S79" s="175"/>
      <c r="T79" s="177"/>
    </row>
    <row r="80" spans="1:20" ht="18.75">
      <c r="A80" s="457"/>
      <c r="B80" s="742" t="s">
        <v>566</v>
      </c>
      <c r="C80" s="782"/>
      <c r="D80" s="782"/>
      <c r="E80" s="782"/>
      <c r="F80" s="783"/>
      <c r="G80" s="759">
        <f>O45</f>
        <v>178237.33</v>
      </c>
      <c r="H80" s="784"/>
      <c r="I80" s="777"/>
      <c r="J80" s="759">
        <f>P45</f>
        <v>184517.74</v>
      </c>
      <c r="K80" s="777"/>
      <c r="L80" s="92"/>
      <c r="M80" s="92"/>
      <c r="N80" s="92"/>
      <c r="O80" s="178"/>
      <c r="P80" s="179"/>
      <c r="Q80" s="179"/>
      <c r="R80" s="179"/>
      <c r="S80" s="179"/>
      <c r="T80" s="179"/>
    </row>
    <row r="81" spans="1:14" ht="18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8.75">
      <c r="A82" s="458" t="s">
        <v>554</v>
      </c>
      <c r="B82" s="92"/>
      <c r="C82" s="92"/>
      <c r="D82" s="92"/>
      <c r="E82" s="92"/>
      <c r="F82" s="92"/>
      <c r="G82" s="92"/>
      <c r="H82" s="92"/>
      <c r="I82" s="92"/>
      <c r="J82" s="458" t="s">
        <v>73</v>
      </c>
      <c r="K82" s="458"/>
      <c r="L82" s="92"/>
      <c r="M82" s="92"/>
      <c r="N82" s="92"/>
    </row>
    <row r="83" spans="1:11" s="92" customFormat="1" ht="18.75">
      <c r="A83" s="458" t="s">
        <v>469</v>
      </c>
      <c r="J83" s="458" t="s">
        <v>74</v>
      </c>
      <c r="K83" s="45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45">
    <mergeCell ref="B77:F77"/>
    <mergeCell ref="G77:I77"/>
    <mergeCell ref="J77:K77"/>
    <mergeCell ref="G79:I79"/>
    <mergeCell ref="J79:K79"/>
    <mergeCell ref="B80:F80"/>
    <mergeCell ref="G80:I80"/>
    <mergeCell ref="J80:K80"/>
    <mergeCell ref="G74:I74"/>
    <mergeCell ref="J74:K74"/>
    <mergeCell ref="G75:I75"/>
    <mergeCell ref="J75:K75"/>
    <mergeCell ref="B76:F76"/>
    <mergeCell ref="G76:I76"/>
    <mergeCell ref="J76:K76"/>
    <mergeCell ref="B67:F67"/>
    <mergeCell ref="B68:F68"/>
    <mergeCell ref="B69:F69"/>
    <mergeCell ref="B70:F70"/>
    <mergeCell ref="B71:F71"/>
    <mergeCell ref="B72:F72"/>
    <mergeCell ref="B61:F61"/>
    <mergeCell ref="B62:F62"/>
    <mergeCell ref="B63:F63"/>
    <mergeCell ref="B64:F64"/>
    <mergeCell ref="B65:F65"/>
    <mergeCell ref="B66:F66"/>
    <mergeCell ref="O55:O56"/>
    <mergeCell ref="B57:F57"/>
    <mergeCell ref="N57:O57"/>
    <mergeCell ref="B58:F58"/>
    <mergeCell ref="B59:F59"/>
    <mergeCell ref="B60:F60"/>
    <mergeCell ref="B48:D48"/>
    <mergeCell ref="B49:J49"/>
    <mergeCell ref="B51:E51"/>
    <mergeCell ref="B52:C52"/>
    <mergeCell ref="D52:E52"/>
    <mergeCell ref="M55:N56"/>
    <mergeCell ref="C14:D15"/>
    <mergeCell ref="A35:N36"/>
    <mergeCell ref="B44:D44"/>
    <mergeCell ref="B45:D45"/>
    <mergeCell ref="B46:D46"/>
    <mergeCell ref="B47:D47"/>
  </mergeCells>
  <conditionalFormatting sqref="P48">
    <cfRule type="iconSet" priority="2" dxfId="23">
      <iconSet iconSet="3TrafficLights1">
        <cfvo type="percent" val="0"/>
        <cfvo type="percent" val="33"/>
        <cfvo type="percent" val="67"/>
      </iconSet>
    </cfRule>
  </conditionalFormatting>
  <conditionalFormatting sqref="V45">
    <cfRule type="cellIs" priority="1" dxfId="0" operator="greaterThan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B83"/>
  <sheetViews>
    <sheetView view="pageBreakPreview" zoomScale="80" zoomScaleSheetLayoutView="80" zoomScalePageLayoutView="0" workbookViewId="0" topLeftCell="A44">
      <selection activeCell="H72" sqref="H72"/>
    </sheetView>
  </sheetViews>
  <sheetFormatPr defaultColWidth="9.140625" defaultRowHeight="15" outlineLevelCol="1"/>
  <cols>
    <col min="1" max="1" width="7.57421875" style="61" customWidth="1"/>
    <col min="2" max="2" width="12.140625" style="58" customWidth="1"/>
    <col min="3" max="3" width="11.00390625" style="58" customWidth="1"/>
    <col min="4" max="4" width="10.57421875" style="58" customWidth="1"/>
    <col min="5" max="5" width="9.7109375" style="58" customWidth="1"/>
    <col min="6" max="6" width="12.140625" style="58" customWidth="1"/>
    <col min="7" max="7" width="11.57421875" style="58" customWidth="1"/>
    <col min="8" max="8" width="12.140625" style="58" customWidth="1"/>
    <col min="9" max="9" width="12.57421875" style="58" customWidth="1"/>
    <col min="10" max="10" width="13.00390625" style="58" customWidth="1"/>
    <col min="11" max="11" width="13.140625" style="58" customWidth="1"/>
    <col min="12" max="12" width="13.421875" style="58" customWidth="1"/>
    <col min="13" max="13" width="15.28125" style="58" hidden="1" customWidth="1" outlineLevel="1"/>
    <col min="14" max="14" width="18.421875" style="58" hidden="1" customWidth="1" outlineLevel="1"/>
    <col min="15" max="15" width="13.421875" style="58" hidden="1" customWidth="1" outlineLevel="1"/>
    <col min="16" max="16" width="13.57421875" style="58" hidden="1" customWidth="1" outlineLevel="1"/>
    <col min="17" max="17" width="10.7109375" style="58" hidden="1" customWidth="1" outlineLevel="1"/>
    <col min="18" max="18" width="10.28125" style="58" hidden="1" customWidth="1" outlineLevel="1"/>
    <col min="19" max="19" width="12.8515625" style="58" hidden="1" customWidth="1" outlineLevel="1"/>
    <col min="20" max="20" width="7.140625" style="58" hidden="1" customWidth="1" outlineLevel="1"/>
    <col min="21" max="21" width="11.28125" style="58" hidden="1" customWidth="1" outlineLevel="1"/>
    <col min="22" max="22" width="11.421875" style="58" hidden="1" customWidth="1" outlineLevel="1"/>
    <col min="23" max="24" width="11.140625" style="58" hidden="1" customWidth="1" outlineLevel="1"/>
    <col min="25" max="25" width="13.00390625" style="58" hidden="1" customWidth="1" outlineLevel="1"/>
    <col min="26" max="26" width="13.00390625" style="58" bestFit="1" customWidth="1" collapsed="1"/>
    <col min="27" max="28" width="13.00390625" style="58" bestFit="1" customWidth="1"/>
    <col min="29" max="32" width="9.140625" style="58" customWidth="1"/>
    <col min="33" max="33" width="9.8515625" style="58" bestFit="1" customWidth="1"/>
    <col min="34" max="16384" width="9.140625" style="58" customWidth="1"/>
  </cols>
  <sheetData>
    <row r="1" spans="1:14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4"/>
      <c r="J2" s="92"/>
      <c r="K2" s="92"/>
      <c r="L2" s="92"/>
      <c r="M2" s="92"/>
      <c r="N2" s="92"/>
    </row>
    <row r="3" spans="1:14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/>
      <c r="I6" s="96" t="s">
        <v>5</v>
      </c>
      <c r="J6" s="96" t="s">
        <v>6</v>
      </c>
      <c r="K6" s="96"/>
      <c r="L6" s="96"/>
      <c r="M6" s="97"/>
      <c r="N6" s="97"/>
    </row>
    <row r="7" spans="1:14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/>
      <c r="I7" s="96" t="s">
        <v>9</v>
      </c>
      <c r="J7" s="96" t="s">
        <v>10</v>
      </c>
      <c r="K7" s="96"/>
      <c r="L7" s="96"/>
      <c r="M7" s="97"/>
      <c r="N7" s="97"/>
    </row>
    <row r="8" spans="1:14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5"/>
      <c r="I8" s="98">
        <v>0</v>
      </c>
      <c r="J8" s="99">
        <v>48.28</v>
      </c>
      <c r="K8" s="99"/>
      <c r="L8" s="95"/>
      <c r="M8" s="100"/>
      <c r="N8" s="100"/>
    </row>
    <row r="9" spans="1:14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5"/>
      <c r="I9" s="98">
        <v>2795.32</v>
      </c>
      <c r="J9" s="99">
        <v>5702.29</v>
      </c>
      <c r="K9" s="99"/>
      <c r="L9" s="95"/>
      <c r="M9" s="100"/>
      <c r="N9" s="100"/>
    </row>
    <row r="10" spans="1:14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5"/>
      <c r="I10" s="98">
        <f>SUM(I8:I9)</f>
        <v>2795.32</v>
      </c>
      <c r="J10" s="95"/>
      <c r="K10" s="95"/>
      <c r="L10" s="95"/>
      <c r="M10" s="100"/>
      <c r="N10" s="100"/>
    </row>
    <row r="11" spans="1:14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20" ht="18.75" hidden="1">
      <c r="A14" s="92"/>
      <c r="B14" s="101" t="s">
        <v>386</v>
      </c>
      <c r="C14" s="666" t="s">
        <v>15</v>
      </c>
      <c r="D14" s="667"/>
      <c r="E14" s="556"/>
      <c r="F14" s="96"/>
      <c r="G14" s="96"/>
      <c r="H14" s="96"/>
      <c r="I14" s="96"/>
      <c r="J14" s="96" t="s">
        <v>21</v>
      </c>
      <c r="K14" s="97"/>
      <c r="L14" s="100"/>
      <c r="M14" s="100"/>
      <c r="N14" s="100"/>
      <c r="O14" s="60"/>
      <c r="P14" s="60"/>
      <c r="Q14" s="60"/>
      <c r="R14" s="60"/>
      <c r="S14" s="60"/>
      <c r="T14" s="60"/>
    </row>
    <row r="15" spans="1:20" ht="14.25" customHeight="1" hidden="1">
      <c r="A15" s="92"/>
      <c r="B15" s="103"/>
      <c r="C15" s="668"/>
      <c r="D15" s="669"/>
      <c r="E15" s="557"/>
      <c r="F15" s="96"/>
      <c r="G15" s="96"/>
      <c r="H15" s="96"/>
      <c r="I15" s="96" t="s">
        <v>311</v>
      </c>
      <c r="J15" s="96"/>
      <c r="K15" s="97"/>
      <c r="L15" s="100"/>
      <c r="M15" s="100"/>
      <c r="N15" s="100"/>
      <c r="O15" s="60"/>
      <c r="P15" s="60"/>
      <c r="Q15" s="60"/>
      <c r="R15" s="60"/>
      <c r="S15" s="60"/>
      <c r="T15" s="60"/>
    </row>
    <row r="16" spans="1:20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95"/>
      <c r="K16" s="100"/>
      <c r="L16" s="100"/>
      <c r="M16" s="100"/>
      <c r="N16" s="100"/>
      <c r="O16" s="60"/>
      <c r="P16" s="60"/>
      <c r="Q16" s="60"/>
      <c r="R16" s="60"/>
      <c r="S16" s="60"/>
      <c r="T16" s="60"/>
    </row>
    <row r="17" spans="1:20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95"/>
      <c r="K17" s="100"/>
      <c r="L17" s="100"/>
      <c r="M17" s="100"/>
      <c r="N17" s="100"/>
      <c r="O17" s="60"/>
      <c r="P17" s="60"/>
      <c r="Q17" s="60"/>
      <c r="R17" s="60"/>
      <c r="S17" s="60"/>
      <c r="T17" s="60"/>
    </row>
    <row r="18" spans="1:20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95"/>
      <c r="K18" s="100"/>
      <c r="L18" s="100"/>
      <c r="M18" s="100"/>
      <c r="N18" s="100"/>
      <c r="O18" s="60"/>
      <c r="P18" s="60"/>
      <c r="Q18" s="60"/>
      <c r="R18" s="60"/>
      <c r="S18" s="60"/>
      <c r="T18" s="60"/>
    </row>
    <row r="19" spans="1:20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95"/>
      <c r="K19" s="100"/>
      <c r="L19" s="100"/>
      <c r="M19" s="100"/>
      <c r="N19" s="100"/>
      <c r="O19" s="60"/>
      <c r="P19" s="60"/>
      <c r="Q19" s="60"/>
      <c r="R19" s="60"/>
      <c r="S19" s="60"/>
      <c r="T19" s="60"/>
    </row>
    <row r="20" spans="1:20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95"/>
      <c r="K20" s="100"/>
      <c r="L20" s="100"/>
      <c r="M20" s="100"/>
      <c r="N20" s="100"/>
      <c r="O20" s="60"/>
      <c r="P20" s="60"/>
      <c r="Q20" s="60"/>
      <c r="R20" s="60"/>
      <c r="S20" s="60"/>
      <c r="T20" s="60"/>
    </row>
    <row r="21" spans="1:20" ht="19.5" hidden="1" thickBot="1">
      <c r="A21" s="92"/>
      <c r="B21" s="95"/>
      <c r="C21" s="95"/>
      <c r="D21" s="95"/>
      <c r="E21" s="95"/>
      <c r="F21" s="95"/>
      <c r="G21" s="106" t="s">
        <v>387</v>
      </c>
      <c r="H21" s="106"/>
      <c r="I21" s="107" t="s">
        <v>310</v>
      </c>
      <c r="J21" s="95"/>
      <c r="K21" s="100"/>
      <c r="L21" s="100"/>
      <c r="M21" s="100"/>
      <c r="N21" s="100"/>
      <c r="O21" s="60"/>
      <c r="P21" s="60"/>
      <c r="Q21" s="60"/>
      <c r="R21" s="60"/>
      <c r="S21" s="60"/>
      <c r="T21" s="60"/>
    </row>
    <row r="22" spans="1:20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/>
      <c r="I22" s="95">
        <v>7.55</v>
      </c>
      <c r="J22" s="99">
        <f>G22*I22</f>
        <v>2625.89</v>
      </c>
      <c r="K22" s="418"/>
      <c r="L22" s="100"/>
      <c r="M22" s="100"/>
      <c r="N22" s="100"/>
      <c r="O22" s="60"/>
      <c r="P22" s="60"/>
      <c r="Q22" s="60"/>
      <c r="R22" s="60"/>
      <c r="S22" s="60"/>
      <c r="T22" s="60"/>
    </row>
    <row r="23" spans="1:20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95"/>
      <c r="K23" s="100"/>
      <c r="L23" s="100"/>
      <c r="M23" s="100"/>
      <c r="N23" s="100"/>
      <c r="O23" s="60"/>
      <c r="P23" s="60"/>
      <c r="Q23" s="60"/>
      <c r="R23" s="60"/>
      <c r="S23" s="60"/>
      <c r="T23" s="60"/>
    </row>
    <row r="24" spans="1:20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95"/>
      <c r="K24" s="100"/>
      <c r="L24" s="100"/>
      <c r="M24" s="100"/>
      <c r="N24" s="100"/>
      <c r="O24" s="60"/>
      <c r="P24" s="60"/>
      <c r="Q24" s="60"/>
      <c r="R24" s="60"/>
      <c r="S24" s="60"/>
      <c r="T24" s="60"/>
    </row>
    <row r="25" spans="1:20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95"/>
      <c r="K25" s="100"/>
      <c r="L25" s="100"/>
      <c r="M25" s="100"/>
      <c r="N25" s="100"/>
      <c r="O25" s="60"/>
      <c r="P25" s="60"/>
      <c r="Q25" s="60"/>
      <c r="R25" s="60"/>
      <c r="S25" s="60"/>
      <c r="T25" s="60"/>
    </row>
    <row r="26" spans="1:20" ht="18.75" hidden="1">
      <c r="A26" s="92"/>
      <c r="B26" s="95"/>
      <c r="C26" s="95"/>
      <c r="D26" s="95"/>
      <c r="E26" s="95"/>
      <c r="F26" s="95"/>
      <c r="G26" s="95"/>
      <c r="H26" s="95"/>
      <c r="I26" s="95"/>
      <c r="J26" s="95"/>
      <c r="K26" s="100"/>
      <c r="L26" s="100"/>
      <c r="M26" s="100"/>
      <c r="N26" s="100"/>
      <c r="O26" s="60"/>
      <c r="P26" s="60"/>
      <c r="Q26" s="60"/>
      <c r="R26" s="60"/>
      <c r="S26" s="60"/>
      <c r="T26" s="60"/>
    </row>
    <row r="27" spans="1:20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95"/>
      <c r="K27" s="100"/>
      <c r="L27" s="100"/>
      <c r="M27" s="100"/>
      <c r="N27" s="100"/>
      <c r="O27" s="60"/>
      <c r="P27" s="60"/>
      <c r="Q27" s="60"/>
      <c r="R27" s="60"/>
      <c r="S27" s="60"/>
      <c r="T27" s="60"/>
    </row>
    <row r="28" spans="1:20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95"/>
      <c r="K28" s="100"/>
      <c r="L28" s="100"/>
      <c r="M28" s="100"/>
      <c r="N28" s="100"/>
      <c r="O28" s="60"/>
      <c r="P28" s="60"/>
      <c r="Q28" s="60"/>
      <c r="R28" s="60"/>
      <c r="S28" s="60"/>
      <c r="T28" s="60"/>
    </row>
    <row r="29" spans="1:20" ht="18.75" hidden="1">
      <c r="A29" s="92"/>
      <c r="B29" s="95"/>
      <c r="C29" s="95"/>
      <c r="D29" s="95"/>
      <c r="E29" s="95"/>
      <c r="F29" s="95"/>
      <c r="G29" s="95"/>
      <c r="H29" s="95"/>
      <c r="I29" s="95"/>
      <c r="J29" s="95"/>
      <c r="K29" s="100"/>
      <c r="L29" s="100"/>
      <c r="M29" s="100"/>
      <c r="N29" s="100"/>
      <c r="O29" s="60"/>
      <c r="P29" s="60"/>
      <c r="Q29" s="60"/>
      <c r="R29" s="60"/>
      <c r="S29" s="60"/>
      <c r="T29" s="60"/>
    </row>
    <row r="30" spans="1:20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95"/>
      <c r="K30" s="100"/>
      <c r="L30" s="100"/>
      <c r="M30" s="100"/>
      <c r="N30" s="100"/>
      <c r="O30" s="60"/>
      <c r="P30" s="60"/>
      <c r="Q30" s="60"/>
      <c r="R30" s="60"/>
      <c r="S30" s="60"/>
      <c r="T30" s="60"/>
    </row>
    <row r="31" spans="1:20" ht="18.75" hidden="1">
      <c r="A31" s="92"/>
      <c r="B31" s="95"/>
      <c r="C31" s="95"/>
      <c r="D31" s="95"/>
      <c r="E31" s="95"/>
      <c r="F31" s="95"/>
      <c r="G31" s="95"/>
      <c r="H31" s="95"/>
      <c r="I31" s="95"/>
      <c r="J31" s="95"/>
      <c r="K31" s="100"/>
      <c r="L31" s="100"/>
      <c r="M31" s="100"/>
      <c r="N31" s="100"/>
      <c r="O31" s="60"/>
      <c r="P31" s="60"/>
      <c r="Q31" s="60"/>
      <c r="R31" s="60"/>
      <c r="S31" s="60"/>
      <c r="T31" s="60"/>
    </row>
    <row r="32" spans="1:20" ht="18.75" hidden="1">
      <c r="A32" s="92"/>
      <c r="B32" s="95"/>
      <c r="C32" s="95"/>
      <c r="D32" s="95"/>
      <c r="E32" s="95"/>
      <c r="F32" s="95"/>
      <c r="G32" s="95"/>
      <c r="H32" s="95"/>
      <c r="I32" s="95"/>
      <c r="J32" s="95"/>
      <c r="K32" s="100"/>
      <c r="L32" s="100"/>
      <c r="M32" s="100"/>
      <c r="N32" s="100"/>
      <c r="O32" s="60"/>
      <c r="P32" s="60"/>
      <c r="Q32" s="60"/>
      <c r="R32" s="60"/>
      <c r="S32" s="60"/>
      <c r="T32" s="60"/>
    </row>
    <row r="33" spans="1:20" ht="18.75" hidden="1">
      <c r="A33" s="92"/>
      <c r="B33" s="95"/>
      <c r="C33" s="95"/>
      <c r="D33" s="95"/>
      <c r="E33" s="95"/>
      <c r="F33" s="95"/>
      <c r="G33" s="96"/>
      <c r="H33" s="96"/>
      <c r="I33" s="96"/>
      <c r="J33" s="109"/>
      <c r="K33" s="419"/>
      <c r="L33" s="100"/>
      <c r="M33" s="100"/>
      <c r="N33" s="100"/>
      <c r="O33" s="60"/>
      <c r="P33" s="60"/>
      <c r="Q33" s="60"/>
      <c r="R33" s="60"/>
      <c r="S33" s="60"/>
      <c r="T33" s="60"/>
    </row>
    <row r="34" spans="1:20" ht="18.75" hidden="1">
      <c r="A34" s="92"/>
      <c r="B34" s="95"/>
      <c r="C34" s="95"/>
      <c r="D34" s="95"/>
      <c r="E34" s="95"/>
      <c r="F34" s="95"/>
      <c r="G34" s="95"/>
      <c r="H34" s="95"/>
      <c r="I34" s="95" t="s">
        <v>32</v>
      </c>
      <c r="J34" s="110">
        <f>SUM(J17:J33)</f>
        <v>2625.89</v>
      </c>
      <c r="K34" s="420"/>
      <c r="L34" s="100"/>
      <c r="M34" s="100"/>
      <c r="N34" s="100"/>
      <c r="O34" s="60"/>
      <c r="P34" s="60"/>
      <c r="Q34" s="60"/>
      <c r="R34" s="60"/>
      <c r="S34" s="60"/>
      <c r="T34" s="60"/>
    </row>
    <row r="35" spans="1:14" ht="15">
      <c r="A35" s="763" t="s">
        <v>388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</row>
    <row r="36" spans="1:14" ht="15">
      <c r="A36" s="763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</row>
    <row r="37" spans="1:14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8.75">
      <c r="A38" s="92"/>
      <c r="B38" s="64" t="s">
        <v>389</v>
      </c>
      <c r="C38" s="65"/>
      <c r="D38" s="65"/>
      <c r="E38" s="65"/>
      <c r="F38" s="65"/>
      <c r="G38" s="64"/>
      <c r="H38" s="64"/>
      <c r="I38" s="92"/>
      <c r="J38" s="92"/>
      <c r="K38" s="92"/>
      <c r="L38" s="92"/>
      <c r="M38" s="92"/>
      <c r="N38" s="92"/>
    </row>
    <row r="39" spans="1:14" ht="18.75">
      <c r="A39" s="64"/>
      <c r="B39" s="65" t="s">
        <v>390</v>
      </c>
      <c r="C39" s="250" t="s">
        <v>391</v>
      </c>
      <c r="D39" s="64"/>
      <c r="E39" s="64"/>
      <c r="F39" s="65"/>
      <c r="G39" s="64"/>
      <c r="H39" s="64"/>
      <c r="I39" s="64"/>
      <c r="J39" s="64"/>
      <c r="K39" s="64"/>
      <c r="L39" s="92"/>
      <c r="M39" s="92"/>
      <c r="N39" s="92"/>
    </row>
    <row r="40" spans="1:14" ht="18.75">
      <c r="A40" s="64"/>
      <c r="B40" s="65" t="s">
        <v>392</v>
      </c>
      <c r="C40" s="66">
        <v>5171</v>
      </c>
      <c r="D40" s="64" t="s">
        <v>393</v>
      </c>
      <c r="E40" s="64"/>
      <c r="F40" s="65"/>
      <c r="G40" s="64"/>
      <c r="H40" s="64"/>
      <c r="I40" s="65"/>
      <c r="J40" s="64"/>
      <c r="K40" s="64"/>
      <c r="L40" s="92"/>
      <c r="M40" s="92"/>
      <c r="N40" s="92"/>
    </row>
    <row r="41" spans="1:14" ht="18.75">
      <c r="A41" s="64"/>
      <c r="B41" s="65" t="s">
        <v>394</v>
      </c>
      <c r="C41" s="67" t="s">
        <v>463</v>
      </c>
      <c r="D41" s="64" t="s">
        <v>583</v>
      </c>
      <c r="E41" s="64"/>
      <c r="F41" s="64"/>
      <c r="G41" s="64"/>
      <c r="H41" s="64"/>
      <c r="I41" s="65"/>
      <c r="J41" s="64"/>
      <c r="K41" s="64"/>
      <c r="L41" s="92"/>
      <c r="M41" s="92"/>
      <c r="N41" s="92"/>
    </row>
    <row r="42" spans="1:28" ht="18.75">
      <c r="A42" s="64"/>
      <c r="E42" s="64"/>
      <c r="F42" s="64"/>
      <c r="G42" s="64"/>
      <c r="H42" s="64"/>
      <c r="I42" s="65"/>
      <c r="J42" s="64"/>
      <c r="K42" s="64"/>
      <c r="L42" s="92"/>
      <c r="M42" s="92"/>
      <c r="N42" s="92"/>
      <c r="V42" s="60"/>
      <c r="W42" s="60"/>
      <c r="X42" s="60"/>
      <c r="Y42" s="60"/>
      <c r="Z42" s="60"/>
      <c r="AA42" s="60"/>
      <c r="AB42" s="60"/>
    </row>
    <row r="43" spans="1:28" ht="56.25">
      <c r="A43" s="64"/>
      <c r="B43" s="139"/>
      <c r="C43" s="140"/>
      <c r="D43" s="62"/>
      <c r="E43" s="421" t="s">
        <v>397</v>
      </c>
      <c r="F43" s="422" t="s">
        <v>527</v>
      </c>
      <c r="G43" s="424" t="s">
        <v>2</v>
      </c>
      <c r="H43" s="490" t="s">
        <v>565</v>
      </c>
      <c r="I43" s="423" t="s">
        <v>3</v>
      </c>
      <c r="J43" s="424" t="s">
        <v>528</v>
      </c>
      <c r="K43" s="424" t="s">
        <v>529</v>
      </c>
      <c r="L43" s="425" t="s">
        <v>530</v>
      </c>
      <c r="V43" s="60"/>
      <c r="W43" s="371"/>
      <c r="X43" s="426"/>
      <c r="Y43" s="426"/>
      <c r="Z43" s="426"/>
      <c r="AA43" s="426"/>
      <c r="AB43" s="426"/>
    </row>
    <row r="44" spans="1:28" s="61" customFormat="1" ht="54.75" customHeight="1">
      <c r="A44" s="62"/>
      <c r="B44" s="765" t="s">
        <v>404</v>
      </c>
      <c r="C44" s="766"/>
      <c r="D44" s="767"/>
      <c r="E44" s="111" t="s">
        <v>53</v>
      </c>
      <c r="F44" s="111" t="s">
        <v>53</v>
      </c>
      <c r="G44" s="111" t="s">
        <v>53</v>
      </c>
      <c r="H44" s="111" t="s">
        <v>53</v>
      </c>
      <c r="I44" s="111" t="s">
        <v>53</v>
      </c>
      <c r="J44" s="111" t="s">
        <v>53</v>
      </c>
      <c r="K44" s="111" t="s">
        <v>53</v>
      </c>
      <c r="L44" s="111" t="s">
        <v>53</v>
      </c>
      <c r="O44" s="427" t="s">
        <v>531</v>
      </c>
      <c r="P44" s="427" t="s">
        <v>532</v>
      </c>
      <c r="Q44" s="427" t="s">
        <v>544</v>
      </c>
      <c r="R44" s="427" t="s">
        <v>401</v>
      </c>
      <c r="S44" s="427" t="s">
        <v>545</v>
      </c>
      <c r="T44" s="427" t="s">
        <v>546</v>
      </c>
      <c r="U44" s="427" t="s">
        <v>533</v>
      </c>
      <c r="V44" s="427" t="s">
        <v>424</v>
      </c>
      <c r="W44" s="428" t="s">
        <v>534</v>
      </c>
      <c r="X44" s="374"/>
      <c r="Y44" s="374"/>
      <c r="Z44" s="374"/>
      <c r="AA44" s="374"/>
      <c r="AB44" s="374"/>
    </row>
    <row r="45" spans="1:28" ht="33" customHeight="1">
      <c r="A45" s="64"/>
      <c r="B45" s="768" t="s">
        <v>535</v>
      </c>
      <c r="C45" s="769"/>
      <c r="D45" s="770"/>
      <c r="E45" s="114">
        <f aca="true" t="shared" si="0" ref="E45:L45">E46+E47+E48</f>
        <v>16.1</v>
      </c>
      <c r="F45" s="114">
        <f t="shared" si="0"/>
        <v>184517.61200000002</v>
      </c>
      <c r="G45" s="114">
        <f t="shared" si="0"/>
        <v>82996.6</v>
      </c>
      <c r="H45" s="114">
        <f t="shared" si="0"/>
        <v>0</v>
      </c>
      <c r="I45" s="114">
        <f t="shared" si="0"/>
        <v>74759.29999999999</v>
      </c>
      <c r="J45" s="114">
        <f t="shared" si="0"/>
        <v>208372.02000000002</v>
      </c>
      <c r="K45" s="114">
        <f t="shared" si="0"/>
        <v>-133612.72000000003</v>
      </c>
      <c r="L45" s="114">
        <f t="shared" si="0"/>
        <v>192754.91200000004</v>
      </c>
      <c r="O45" s="470">
        <v>184517.74</v>
      </c>
      <c r="P45" s="470">
        <v>192755.03999999995</v>
      </c>
      <c r="Q45" s="553">
        <v>67420.9</v>
      </c>
      <c r="R45" s="332">
        <v>8.79</v>
      </c>
      <c r="S45" s="332">
        <v>0</v>
      </c>
      <c r="T45" s="332">
        <v>153.03</v>
      </c>
      <c r="U45" s="226">
        <v>7500</v>
      </c>
      <c r="V45" s="471">
        <v>7329.61</v>
      </c>
      <c r="W45" s="226">
        <v>8472.579999999998</v>
      </c>
      <c r="X45" s="432"/>
      <c r="Y45" s="432"/>
      <c r="Z45" s="432"/>
      <c r="AA45" s="374"/>
      <c r="AB45" s="433"/>
    </row>
    <row r="46" spans="1:28" ht="18" customHeight="1">
      <c r="A46" s="64"/>
      <c r="B46" s="672" t="s">
        <v>12</v>
      </c>
      <c r="C46" s="673"/>
      <c r="D46" s="674"/>
      <c r="E46" s="117">
        <f>G58</f>
        <v>10.030000000000001</v>
      </c>
      <c r="F46" s="563">
        <f>'01 16 г'!L46</f>
        <v>0</v>
      </c>
      <c r="G46" s="563">
        <f>E46*C40</f>
        <v>51865.130000000005</v>
      </c>
      <c r="H46" s="563">
        <v>0</v>
      </c>
      <c r="I46" s="563">
        <f>G46</f>
        <v>51865.130000000005</v>
      </c>
      <c r="J46" s="563">
        <f>H58</f>
        <v>51865.130000000005</v>
      </c>
      <c r="K46" s="563">
        <f>H46+I46-J46</f>
        <v>0</v>
      </c>
      <c r="L46" s="286">
        <v>0</v>
      </c>
      <c r="V46" s="60"/>
      <c r="W46" s="373"/>
      <c r="X46" s="432"/>
      <c r="Y46" s="432"/>
      <c r="Z46" s="432"/>
      <c r="AA46" s="374"/>
      <c r="AB46" s="433"/>
    </row>
    <row r="47" spans="1:28" ht="18" customHeight="1" thickBot="1">
      <c r="A47" s="64"/>
      <c r="B47" s="672" t="s">
        <v>65</v>
      </c>
      <c r="C47" s="673"/>
      <c r="D47" s="674"/>
      <c r="E47" s="117">
        <v>4.57</v>
      </c>
      <c r="F47" s="563">
        <f>'01 16 г'!L47</f>
        <v>176215.42200000002</v>
      </c>
      <c r="G47" s="563">
        <f>E47*C40</f>
        <v>23631.47</v>
      </c>
      <c r="H47" s="563">
        <v>0</v>
      </c>
      <c r="I47" s="563">
        <f>Q45+R45-I46</f>
        <v>15564.559999999983</v>
      </c>
      <c r="J47" s="563">
        <f>H64-H65</f>
        <v>149177.28000000003</v>
      </c>
      <c r="K47" s="563">
        <f>H47+I47-J47</f>
        <v>-133612.72000000003</v>
      </c>
      <c r="L47" s="286">
        <f>F45-F48+(G45-G48)+H45-(I45-I48)</f>
        <v>184282.33200000005</v>
      </c>
      <c r="P47" s="434"/>
      <c r="V47" s="60"/>
      <c r="W47" s="373"/>
      <c r="X47" s="435"/>
      <c r="Y47" s="435"/>
      <c r="Z47" s="435"/>
      <c r="AA47" s="374"/>
      <c r="AB47" s="436"/>
    </row>
    <row r="48" spans="1:28" ht="18" customHeight="1" thickBot="1">
      <c r="A48" s="64"/>
      <c r="B48" s="672" t="s">
        <v>561</v>
      </c>
      <c r="C48" s="673"/>
      <c r="D48" s="674"/>
      <c r="E48" s="117">
        <v>1.5</v>
      </c>
      <c r="F48" s="563">
        <f>'01 16 г'!L48</f>
        <v>8302.189999999997</v>
      </c>
      <c r="G48" s="563">
        <f>E48*C40-(171*E48)</f>
        <v>7500</v>
      </c>
      <c r="H48" s="563">
        <v>0</v>
      </c>
      <c r="I48" s="563">
        <f>V45</f>
        <v>7329.61</v>
      </c>
      <c r="J48" s="563">
        <f>H65</f>
        <v>7329.61</v>
      </c>
      <c r="K48" s="563">
        <f>H48+I48-J48</f>
        <v>0</v>
      </c>
      <c r="L48" s="286">
        <f>W45</f>
        <v>8472.579999999998</v>
      </c>
      <c r="M48" s="186"/>
      <c r="P48" s="438"/>
      <c r="V48" s="60"/>
      <c r="W48" s="373"/>
      <c r="X48" s="432"/>
      <c r="Y48" s="432"/>
      <c r="Z48" s="432"/>
      <c r="AA48" s="374"/>
      <c r="AB48" s="433"/>
    </row>
    <row r="49" spans="1:28" ht="21" customHeight="1">
      <c r="A49" s="64"/>
      <c r="B49" s="791" t="s">
        <v>564</v>
      </c>
      <c r="C49" s="791"/>
      <c r="D49" s="791"/>
      <c r="E49" s="791"/>
      <c r="F49" s="791"/>
      <c r="G49" s="791"/>
      <c r="H49" s="791"/>
      <c r="I49" s="791"/>
      <c r="J49" s="791"/>
      <c r="K49" s="92"/>
      <c r="L49" s="92"/>
      <c r="M49" s="92"/>
      <c r="N49" s="92"/>
      <c r="O49" s="186"/>
      <c r="V49" s="60"/>
      <c r="W49" s="373"/>
      <c r="X49" s="432"/>
      <c r="Y49" s="432"/>
      <c r="Z49" s="432"/>
      <c r="AA49" s="374"/>
      <c r="AB49" s="433"/>
    </row>
    <row r="50" spans="1:28" ht="18.75" customHeight="1">
      <c r="A50" s="64"/>
      <c r="F50" s="485" t="s">
        <v>438</v>
      </c>
      <c r="G50" s="485" t="s">
        <v>2</v>
      </c>
      <c r="H50" s="485" t="s">
        <v>3</v>
      </c>
      <c r="I50" s="485" t="s">
        <v>439</v>
      </c>
      <c r="J50" s="485" t="s">
        <v>562</v>
      </c>
      <c r="K50" s="554"/>
      <c r="L50" s="440"/>
      <c r="M50" s="440">
        <f>H45+I45-J45</f>
        <v>-133612.72000000003</v>
      </c>
      <c r="N50" s="440"/>
      <c r="O50" s="441"/>
      <c r="P50" s="60"/>
      <c r="V50" s="60"/>
      <c r="W50" s="379"/>
      <c r="X50" s="380"/>
      <c r="Y50" s="380"/>
      <c r="Z50" s="380"/>
      <c r="AA50" s="380"/>
      <c r="AB50" s="380"/>
    </row>
    <row r="51" spans="1:28" ht="18" customHeight="1">
      <c r="A51" s="92"/>
      <c r="B51" s="771" t="s">
        <v>536</v>
      </c>
      <c r="C51" s="771"/>
      <c r="D51" s="771"/>
      <c r="E51" s="771"/>
      <c r="F51" s="559">
        <f>'01 16 г'!I51</f>
        <v>7290.060000000004</v>
      </c>
      <c r="G51" s="76">
        <f>S45</f>
        <v>0</v>
      </c>
      <c r="H51" s="76">
        <f>T45</f>
        <v>153.03</v>
      </c>
      <c r="I51" s="76">
        <f>F51+G51-H51</f>
        <v>7137.030000000004</v>
      </c>
      <c r="J51" s="76">
        <f>D52+H51</f>
        <v>153.03</v>
      </c>
      <c r="K51" s="444"/>
      <c r="N51" s="120"/>
      <c r="V51" s="60"/>
      <c r="W51" s="60"/>
      <c r="X51" s="60"/>
      <c r="Y51" s="60"/>
      <c r="Z51" s="60"/>
      <c r="AA51" s="60"/>
      <c r="AB51" s="60"/>
    </row>
    <row r="52" spans="1:28" ht="18" customHeight="1">
      <c r="A52" s="92"/>
      <c r="B52" s="789"/>
      <c r="C52" s="789"/>
      <c r="D52" s="790"/>
      <c r="E52" s="790"/>
      <c r="F52" s="230" t="s">
        <v>563</v>
      </c>
      <c r="G52" s="65"/>
      <c r="H52" s="65"/>
      <c r="J52" s="64"/>
      <c r="K52" s="64"/>
      <c r="M52" s="554"/>
      <c r="N52" s="120"/>
      <c r="V52" s="60"/>
      <c r="W52" s="60"/>
      <c r="X52" s="60"/>
      <c r="Y52" s="60"/>
      <c r="Z52" s="60"/>
      <c r="AA52" s="60"/>
      <c r="AB52" s="60"/>
    </row>
    <row r="53" spans="1:28" ht="18" customHeight="1">
      <c r="A53" s="92"/>
      <c r="M53" s="444"/>
      <c r="N53" s="92"/>
      <c r="O53" s="445"/>
      <c r="V53" s="60"/>
      <c r="W53" s="60"/>
      <c r="X53" s="60"/>
      <c r="Y53" s="60"/>
      <c r="Z53" s="60"/>
      <c r="AA53" s="60"/>
      <c r="AB53" s="60"/>
    </row>
    <row r="54" spans="1:20" ht="10.5" customHeight="1">
      <c r="A54" s="92"/>
      <c r="L54" s="92"/>
      <c r="M54" s="92"/>
      <c r="N54" s="92"/>
      <c r="S54" s="446"/>
      <c r="T54" s="447"/>
    </row>
    <row r="55" spans="1:20" ht="18.75">
      <c r="A55" s="64"/>
      <c r="B55" s="73"/>
      <c r="C55" s="74"/>
      <c r="D55" s="75"/>
      <c r="E55" s="75"/>
      <c r="F55" s="75"/>
      <c r="G55" s="76" t="s">
        <v>397</v>
      </c>
      <c r="H55" s="76" t="s">
        <v>407</v>
      </c>
      <c r="I55" s="444"/>
      <c r="J55" s="64"/>
      <c r="K55" s="64"/>
      <c r="L55" s="92"/>
      <c r="M55" s="694" t="s">
        <v>411</v>
      </c>
      <c r="N55" s="694"/>
      <c r="O55" s="705" t="s">
        <v>539</v>
      </c>
      <c r="Q55" s="448"/>
      <c r="S55" s="448"/>
      <c r="T55" s="448"/>
    </row>
    <row r="56" spans="1:20" s="61" customFormat="1" ht="11.25" customHeight="1">
      <c r="A56" s="77"/>
      <c r="B56" s="135"/>
      <c r="C56" s="136"/>
      <c r="D56" s="137"/>
      <c r="E56" s="137"/>
      <c r="F56" s="137"/>
      <c r="G56" s="138" t="s">
        <v>53</v>
      </c>
      <c r="H56" s="495" t="s">
        <v>53</v>
      </c>
      <c r="I56" s="448"/>
      <c r="J56" s="62"/>
      <c r="K56" s="62"/>
      <c r="M56" s="694"/>
      <c r="N56" s="694"/>
      <c r="O56" s="705"/>
      <c r="P56" s="545"/>
      <c r="Q56" s="130"/>
      <c r="S56" s="449"/>
      <c r="T56" s="449"/>
    </row>
    <row r="57" spans="1:20" ht="48" customHeight="1">
      <c r="A57" s="78" t="s">
        <v>408</v>
      </c>
      <c r="B57" s="676" t="s">
        <v>436</v>
      </c>
      <c r="C57" s="677"/>
      <c r="D57" s="677"/>
      <c r="E57" s="677"/>
      <c r="F57" s="677"/>
      <c r="G57" s="95"/>
      <c r="H57" s="496">
        <f>H58+H64</f>
        <v>208372.02000000002</v>
      </c>
      <c r="I57" s="492"/>
      <c r="J57" s="64"/>
      <c r="K57" s="64"/>
      <c r="L57" s="92"/>
      <c r="M57" s="59" t="s">
        <v>577</v>
      </c>
      <c r="N57" s="792" t="s">
        <v>578</v>
      </c>
      <c r="O57" s="793"/>
      <c r="P57" s="546" t="s">
        <v>579</v>
      </c>
      <c r="Q57" s="547" t="s">
        <v>580</v>
      </c>
      <c r="S57" s="100"/>
      <c r="T57" s="100"/>
    </row>
    <row r="58" spans="1:24" ht="18.75">
      <c r="A58" s="80" t="s">
        <v>410</v>
      </c>
      <c r="B58" s="678" t="s">
        <v>411</v>
      </c>
      <c r="C58" s="679"/>
      <c r="D58" s="679"/>
      <c r="E58" s="679"/>
      <c r="F58" s="680"/>
      <c r="G58" s="561">
        <f>G60+G61+G62+G63+G59</f>
        <v>10.030000000000001</v>
      </c>
      <c r="H58" s="562">
        <f>SUM(H59:H63)</f>
        <v>51865.130000000005</v>
      </c>
      <c r="I58" s="457"/>
      <c r="J58" s="64"/>
      <c r="K58" s="64"/>
      <c r="L58" s="92"/>
      <c r="M58" s="110"/>
      <c r="N58" s="548"/>
      <c r="O58" s="549"/>
      <c r="P58" s="549"/>
      <c r="Q58" s="549"/>
      <c r="S58" s="126"/>
      <c r="T58" s="126"/>
      <c r="X58" s="186"/>
    </row>
    <row r="59" spans="1:24" ht="18.75" customHeight="1">
      <c r="A59" s="558" t="s">
        <v>412</v>
      </c>
      <c r="B59" s="681" t="s">
        <v>413</v>
      </c>
      <c r="C59" s="679"/>
      <c r="D59" s="679"/>
      <c r="E59" s="679"/>
      <c r="F59" s="680"/>
      <c r="G59" s="564">
        <v>1.5600000000000005</v>
      </c>
      <c r="H59" s="560">
        <f>G59*$C$40</f>
        <v>8066.760000000003</v>
      </c>
      <c r="I59" s="129"/>
      <c r="J59" s="64"/>
      <c r="K59" s="64"/>
      <c r="L59" s="92"/>
      <c r="M59" s="110"/>
      <c r="N59" s="548"/>
      <c r="O59" s="549"/>
      <c r="P59" s="549"/>
      <c r="Q59" s="549"/>
      <c r="S59" s="126"/>
      <c r="T59" s="126"/>
      <c r="X59" s="186"/>
    </row>
    <row r="60" spans="1:17" ht="34.5" customHeight="1">
      <c r="A60" s="558" t="s">
        <v>414</v>
      </c>
      <c r="B60" s="682" t="s">
        <v>415</v>
      </c>
      <c r="C60" s="683"/>
      <c r="D60" s="683"/>
      <c r="E60" s="683"/>
      <c r="F60" s="683"/>
      <c r="G60" s="559">
        <v>1.8400000000000005</v>
      </c>
      <c r="H60" s="560">
        <f>G60*$C$40</f>
        <v>9514.640000000003</v>
      </c>
      <c r="I60" s="129"/>
      <c r="J60" s="64"/>
      <c r="K60" s="64"/>
      <c r="L60" s="92"/>
      <c r="M60" s="110"/>
      <c r="N60" s="548"/>
      <c r="O60" s="549"/>
      <c r="P60" s="549"/>
      <c r="Q60" s="549"/>
    </row>
    <row r="61" spans="1:17" ht="34.5" customHeight="1">
      <c r="A61" s="480" t="s">
        <v>416</v>
      </c>
      <c r="B61" s="786" t="s">
        <v>537</v>
      </c>
      <c r="C61" s="787"/>
      <c r="D61" s="787"/>
      <c r="E61" s="787"/>
      <c r="F61" s="788"/>
      <c r="G61" s="481">
        <v>1.33</v>
      </c>
      <c r="H61" s="560">
        <f>G61*$C$40</f>
        <v>6877.43</v>
      </c>
      <c r="I61" s="129"/>
      <c r="J61" s="64"/>
      <c r="K61" s="64"/>
      <c r="L61" s="92"/>
      <c r="M61" s="110"/>
      <c r="N61" s="548"/>
      <c r="O61" s="549"/>
      <c r="P61" s="549"/>
      <c r="Q61" s="549"/>
    </row>
    <row r="62" spans="1:17" ht="34.5" customHeight="1">
      <c r="A62" s="480" t="s">
        <v>418</v>
      </c>
      <c r="B62" s="786" t="s">
        <v>419</v>
      </c>
      <c r="C62" s="787"/>
      <c r="D62" s="787"/>
      <c r="E62" s="787"/>
      <c r="F62" s="788"/>
      <c r="G62" s="481">
        <v>1.36</v>
      </c>
      <c r="H62" s="560">
        <f>G62*$C$40</f>
        <v>7032.56</v>
      </c>
      <c r="I62" s="129"/>
      <c r="J62" s="64"/>
      <c r="K62" s="64"/>
      <c r="L62" s="92"/>
      <c r="M62" s="110"/>
      <c r="N62" s="548"/>
      <c r="O62" s="549"/>
      <c r="P62" s="549"/>
      <c r="Q62" s="549"/>
    </row>
    <row r="63" spans="1:18" ht="18.75" customHeight="1">
      <c r="A63" s="558" t="s">
        <v>420</v>
      </c>
      <c r="B63" s="685" t="s">
        <v>555</v>
      </c>
      <c r="C63" s="685"/>
      <c r="D63" s="685"/>
      <c r="E63" s="685"/>
      <c r="F63" s="685"/>
      <c r="G63" s="76">
        <v>3.94</v>
      </c>
      <c r="H63" s="497">
        <f>G63*$C$40</f>
        <v>20373.739999999998</v>
      </c>
      <c r="I63" s="75"/>
      <c r="J63" s="64"/>
      <c r="K63" s="64"/>
      <c r="L63" s="92"/>
      <c r="M63" s="110"/>
      <c r="N63" s="548"/>
      <c r="O63" s="549"/>
      <c r="P63" s="549"/>
      <c r="Q63" s="549"/>
      <c r="R63" s="230"/>
    </row>
    <row r="64" spans="1:18" ht="18.75">
      <c r="A64" s="79" t="s">
        <v>422</v>
      </c>
      <c r="B64" s="688" t="s">
        <v>423</v>
      </c>
      <c r="C64" s="689"/>
      <c r="D64" s="689"/>
      <c r="E64" s="689"/>
      <c r="F64" s="689"/>
      <c r="G64" s="79"/>
      <c r="H64" s="496">
        <f>SUM(H65:H72)</f>
        <v>156506.89</v>
      </c>
      <c r="I64" s="492"/>
      <c r="J64" s="64"/>
      <c r="K64" s="64"/>
      <c r="L64" s="92"/>
      <c r="M64" s="58" t="s">
        <v>582</v>
      </c>
      <c r="N64" s="550"/>
      <c r="O64" s="551"/>
      <c r="P64" s="551"/>
      <c r="Q64" s="551"/>
      <c r="R64" s="551"/>
    </row>
    <row r="65" spans="1:18" ht="18.75">
      <c r="A65" s="126"/>
      <c r="B65" s="690" t="s">
        <v>424</v>
      </c>
      <c r="C65" s="683"/>
      <c r="D65" s="683"/>
      <c r="E65" s="683"/>
      <c r="F65" s="683"/>
      <c r="G65" s="127"/>
      <c r="H65" s="497">
        <v>7329.61</v>
      </c>
      <c r="I65" s="75"/>
      <c r="J65" s="64"/>
      <c r="K65" s="64"/>
      <c r="L65" s="92"/>
      <c r="M65" s="186"/>
      <c r="N65" s="550"/>
      <c r="O65" s="551"/>
      <c r="P65" s="551"/>
      <c r="Q65" s="551"/>
      <c r="R65" s="551"/>
    </row>
    <row r="66" spans="1:23" ht="18.75">
      <c r="A66" s="126"/>
      <c r="B66" s="690" t="s">
        <v>538</v>
      </c>
      <c r="C66" s="683"/>
      <c r="D66" s="683"/>
      <c r="E66" s="683"/>
      <c r="F66" s="683"/>
      <c r="G66" s="125"/>
      <c r="H66" s="497"/>
      <c r="I66" s="75"/>
      <c r="J66" s="64"/>
      <c r="K66" s="64"/>
      <c r="L66" s="92"/>
      <c r="M66" s="186" t="s">
        <v>539</v>
      </c>
      <c r="N66" s="550"/>
      <c r="O66" s="58" t="s">
        <v>581</v>
      </c>
      <c r="P66" s="551"/>
      <c r="Q66" s="551"/>
      <c r="R66" s="551"/>
      <c r="W66" s="186"/>
    </row>
    <row r="67" spans="1:18" ht="18.75" customHeight="1">
      <c r="A67" s="126"/>
      <c r="B67" s="721" t="s">
        <v>584</v>
      </c>
      <c r="C67" s="722"/>
      <c r="D67" s="722"/>
      <c r="E67" s="722"/>
      <c r="F67" s="723"/>
      <c r="G67" s="286"/>
      <c r="H67" s="498">
        <v>200</v>
      </c>
      <c r="I67" s="493"/>
      <c r="J67" s="64"/>
      <c r="K67" s="64"/>
      <c r="L67" s="92"/>
      <c r="M67" s="551"/>
      <c r="N67" s="550"/>
      <c r="O67" s="552"/>
      <c r="P67" s="551"/>
      <c r="Q67" s="551"/>
      <c r="R67" s="551"/>
    </row>
    <row r="68" spans="1:18" ht="18.75" customHeight="1">
      <c r="A68" s="126"/>
      <c r="B68" s="721" t="s">
        <v>585</v>
      </c>
      <c r="C68" s="722"/>
      <c r="D68" s="722"/>
      <c r="E68" s="722"/>
      <c r="F68" s="723"/>
      <c r="G68" s="286"/>
      <c r="H68" s="303">
        <v>3404.65</v>
      </c>
      <c r="I68" s="494"/>
      <c r="J68" s="64"/>
      <c r="K68" s="64"/>
      <c r="L68" s="92"/>
      <c r="M68" s="550"/>
      <c r="N68" s="550"/>
      <c r="O68" s="551"/>
      <c r="P68" s="551"/>
      <c r="Q68" s="551"/>
      <c r="R68" s="551"/>
    </row>
    <row r="69" spans="1:18" ht="19.5" customHeight="1" hidden="1">
      <c r="A69" s="126"/>
      <c r="B69" s="721" t="s">
        <v>435</v>
      </c>
      <c r="C69" s="722"/>
      <c r="D69" s="722"/>
      <c r="E69" s="722"/>
      <c r="F69" s="723"/>
      <c r="G69" s="286"/>
      <c r="H69" s="303"/>
      <c r="I69" s="494"/>
      <c r="J69" s="64"/>
      <c r="K69" s="64"/>
      <c r="L69" s="92"/>
      <c r="M69" s="550"/>
      <c r="N69" s="550"/>
      <c r="O69" s="551"/>
      <c r="P69" s="551"/>
      <c r="Q69" s="551"/>
      <c r="R69" s="551"/>
    </row>
    <row r="70" spans="1:14" ht="18.75" customHeight="1" hidden="1">
      <c r="A70" s="126"/>
      <c r="B70" s="721" t="s">
        <v>435</v>
      </c>
      <c r="C70" s="722"/>
      <c r="D70" s="722"/>
      <c r="E70" s="722"/>
      <c r="F70" s="723"/>
      <c r="G70" s="286"/>
      <c r="H70" s="303"/>
      <c r="I70" s="494"/>
      <c r="J70" s="64"/>
      <c r="K70" s="64"/>
      <c r="L70" s="92"/>
      <c r="M70" s="92"/>
      <c r="N70" s="92"/>
    </row>
    <row r="71" spans="1:14" ht="18.75" customHeight="1" hidden="1">
      <c r="A71" s="126"/>
      <c r="B71" s="721" t="s">
        <v>435</v>
      </c>
      <c r="C71" s="722"/>
      <c r="D71" s="722"/>
      <c r="E71" s="722"/>
      <c r="F71" s="723"/>
      <c r="G71" s="286"/>
      <c r="H71" s="303"/>
      <c r="I71" s="494"/>
      <c r="J71" s="64"/>
      <c r="K71" s="64"/>
      <c r="L71" s="92"/>
      <c r="M71" s="92"/>
      <c r="N71" s="92"/>
    </row>
    <row r="72" spans="1:14" ht="18.75" customHeight="1">
      <c r="A72" s="126"/>
      <c r="B72" s="721" t="s">
        <v>586</v>
      </c>
      <c r="C72" s="722"/>
      <c r="D72" s="722"/>
      <c r="E72" s="722"/>
      <c r="F72" s="723"/>
      <c r="G72" s="286"/>
      <c r="H72" s="286">
        <v>145572.63</v>
      </c>
      <c r="I72" s="494"/>
      <c r="J72" s="64"/>
      <c r="K72" s="64"/>
      <c r="L72" s="92"/>
      <c r="M72" s="92"/>
      <c r="N72" s="92"/>
    </row>
    <row r="73" spans="1:14" ht="18.75" customHeight="1">
      <c r="A73" s="126"/>
      <c r="B73" s="487"/>
      <c r="C73" s="488"/>
      <c r="D73" s="488"/>
      <c r="E73" s="488"/>
      <c r="F73" s="488"/>
      <c r="G73" s="489"/>
      <c r="H73" s="489"/>
      <c r="I73" s="491"/>
      <c r="J73" s="64"/>
      <c r="K73" s="64"/>
      <c r="L73" s="92"/>
      <c r="M73" s="92"/>
      <c r="N73" s="92"/>
    </row>
    <row r="74" spans="1:14" ht="18.75" customHeight="1">
      <c r="A74" s="126"/>
      <c r="B74" s="129"/>
      <c r="C74" s="130"/>
      <c r="D74" s="130"/>
      <c r="G74" s="694" t="s">
        <v>65</v>
      </c>
      <c r="H74" s="694"/>
      <c r="I74" s="694"/>
      <c r="J74" s="778" t="s">
        <v>406</v>
      </c>
      <c r="K74" s="779"/>
      <c r="L74" s="450"/>
      <c r="M74" s="451"/>
      <c r="N74" s="92"/>
    </row>
    <row r="75" spans="1:17" s="61" customFormat="1" ht="15">
      <c r="A75" s="82"/>
      <c r="B75" s="143"/>
      <c r="C75" s="144"/>
      <c r="D75" s="144"/>
      <c r="G75" s="780" t="s">
        <v>53</v>
      </c>
      <c r="H75" s="780"/>
      <c r="I75" s="780"/>
      <c r="J75" s="697" t="s">
        <v>53</v>
      </c>
      <c r="K75" s="781"/>
      <c r="L75" s="143"/>
      <c r="M75" s="452"/>
      <c r="P75" s="453" t="s">
        <v>539</v>
      </c>
      <c r="Q75" s="453" t="s">
        <v>540</v>
      </c>
    </row>
    <row r="76" spans="1:17" s="60" customFormat="1" ht="18.75">
      <c r="A76" s="126"/>
      <c r="B76" s="774" t="s">
        <v>506</v>
      </c>
      <c r="C76" s="774"/>
      <c r="D76" s="774"/>
      <c r="E76" s="774"/>
      <c r="F76" s="774"/>
      <c r="G76" s="775">
        <f>'01 16 г'!G77:I77</f>
        <v>140509.08999999982</v>
      </c>
      <c r="H76" s="785"/>
      <c r="I76" s="776"/>
      <c r="J76" s="775">
        <f>'01 16 г'!J77:K77</f>
        <v>0</v>
      </c>
      <c r="K76" s="776"/>
      <c r="L76" s="129"/>
      <c r="M76" s="447"/>
      <c r="N76" s="100"/>
      <c r="P76" s="455">
        <f>G77</f>
        <v>7049.399999999791</v>
      </c>
      <c r="Q76" s="455">
        <f>J77</f>
        <v>0</v>
      </c>
    </row>
    <row r="77" spans="1:22" ht="18.75">
      <c r="A77" s="65"/>
      <c r="B77" s="774" t="s">
        <v>507</v>
      </c>
      <c r="C77" s="774"/>
      <c r="D77" s="774"/>
      <c r="E77" s="774"/>
      <c r="F77" s="774"/>
      <c r="G77" s="775">
        <f>G76+K45+J51</f>
        <v>7049.399999999791</v>
      </c>
      <c r="H77" s="785"/>
      <c r="I77" s="776"/>
      <c r="J77" s="775">
        <f>J76+H51+D52-J51</f>
        <v>0</v>
      </c>
      <c r="K77" s="776"/>
      <c r="L77" s="130"/>
      <c r="M77" s="456"/>
      <c r="N77" s="92"/>
      <c r="V77" s="186"/>
    </row>
    <row r="78" spans="1:14" ht="22.5" customHeight="1">
      <c r="A78" s="64"/>
      <c r="B78" s="64"/>
      <c r="C78" s="64"/>
      <c r="D78" s="64"/>
      <c r="E78" s="64"/>
      <c r="F78" s="64"/>
      <c r="G78" s="132"/>
      <c r="H78" s="132"/>
      <c r="I78" s="132"/>
      <c r="J78" s="64"/>
      <c r="K78" s="64"/>
      <c r="L78" s="92"/>
      <c r="M78" s="92"/>
      <c r="N78" s="92"/>
    </row>
    <row r="79" spans="1:20" ht="18.75">
      <c r="A79" s="126"/>
      <c r="B79" s="312"/>
      <c r="C79" s="313"/>
      <c r="D79" s="313"/>
      <c r="E79" s="313"/>
      <c r="F79" s="313"/>
      <c r="G79" s="759" t="s">
        <v>541</v>
      </c>
      <c r="H79" s="784"/>
      <c r="I79" s="777"/>
      <c r="J79" s="759" t="s">
        <v>503</v>
      </c>
      <c r="K79" s="777"/>
      <c r="L79" s="92"/>
      <c r="M79" s="92"/>
      <c r="N79" s="92"/>
      <c r="O79" s="175" t="s">
        <v>504</v>
      </c>
      <c r="P79" s="486">
        <f>G80-J80+G45+H45-I45</f>
        <v>0</v>
      </c>
      <c r="Q79" s="175"/>
      <c r="R79" s="175"/>
      <c r="S79" s="175"/>
      <c r="T79" s="177"/>
    </row>
    <row r="80" spans="1:20" ht="18.75">
      <c r="A80" s="457"/>
      <c r="B80" s="742" t="s">
        <v>566</v>
      </c>
      <c r="C80" s="782"/>
      <c r="D80" s="782"/>
      <c r="E80" s="782"/>
      <c r="F80" s="783"/>
      <c r="G80" s="759">
        <f>O45</f>
        <v>184517.74</v>
      </c>
      <c r="H80" s="784"/>
      <c r="I80" s="777"/>
      <c r="J80" s="759">
        <f>P45</f>
        <v>192755.03999999995</v>
      </c>
      <c r="K80" s="777"/>
      <c r="L80" s="92"/>
      <c r="M80" s="92"/>
      <c r="N80" s="92"/>
      <c r="O80" s="178"/>
      <c r="P80" s="179"/>
      <c r="Q80" s="179"/>
      <c r="R80" s="179"/>
      <c r="S80" s="179"/>
      <c r="T80" s="179"/>
    </row>
    <row r="81" spans="1:14" ht="18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8.75">
      <c r="A82" s="458" t="s">
        <v>554</v>
      </c>
      <c r="B82" s="92"/>
      <c r="C82" s="92"/>
      <c r="D82" s="92"/>
      <c r="E82" s="92"/>
      <c r="F82" s="92"/>
      <c r="G82" s="92"/>
      <c r="H82" s="92"/>
      <c r="I82" s="92"/>
      <c r="J82" s="458" t="s">
        <v>73</v>
      </c>
      <c r="K82" s="458"/>
      <c r="L82" s="92"/>
      <c r="M82" s="92"/>
      <c r="N82" s="92"/>
    </row>
    <row r="83" spans="1:11" s="92" customFormat="1" ht="18.75">
      <c r="A83" s="458" t="s">
        <v>469</v>
      </c>
      <c r="J83" s="458" t="s">
        <v>74</v>
      </c>
      <c r="K83" s="458"/>
    </row>
  </sheetData>
  <sheetProtection password="ECC7" sheet="1" formatCells="0" formatColumns="0" formatRows="0" insertColumns="0" insertRows="0" insertHyperlinks="0" deleteColumns="0" deleteRows="0" sort="0" autoFilter="0" pivotTables="0"/>
  <mergeCells count="45">
    <mergeCell ref="C14:D15"/>
    <mergeCell ref="A35:N36"/>
    <mergeCell ref="B44:D44"/>
    <mergeCell ref="B45:D45"/>
    <mergeCell ref="B46:D46"/>
    <mergeCell ref="B47:D47"/>
    <mergeCell ref="B48:D48"/>
    <mergeCell ref="B49:J49"/>
    <mergeCell ref="B51:E51"/>
    <mergeCell ref="B52:C52"/>
    <mergeCell ref="D52:E52"/>
    <mergeCell ref="M55:N56"/>
    <mergeCell ref="O55:O56"/>
    <mergeCell ref="B57:F57"/>
    <mergeCell ref="N57:O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G74:I74"/>
    <mergeCell ref="J74:K74"/>
    <mergeCell ref="G75:I75"/>
    <mergeCell ref="J75:K75"/>
    <mergeCell ref="B76:F76"/>
    <mergeCell ref="G76:I76"/>
    <mergeCell ref="J76:K76"/>
    <mergeCell ref="B77:F77"/>
    <mergeCell ref="G77:I77"/>
    <mergeCell ref="J77:K77"/>
    <mergeCell ref="G79:I79"/>
    <mergeCell ref="J79:K79"/>
    <mergeCell ref="B80:F80"/>
    <mergeCell ref="G80:I80"/>
    <mergeCell ref="J80:K80"/>
  </mergeCells>
  <conditionalFormatting sqref="P48">
    <cfRule type="iconSet" priority="2" dxfId="23">
      <iconSet iconSet="3TrafficLights1">
        <cfvo type="percent" val="0"/>
        <cfvo type="percent" val="33"/>
        <cfvo type="percent" val="67"/>
      </iconSet>
    </cfRule>
  </conditionalFormatting>
  <conditionalFormatting sqref="V45">
    <cfRule type="cellIs" priority="1" dxfId="0" operator="greaterThan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B83"/>
  <sheetViews>
    <sheetView view="pageBreakPreview" zoomScale="80" zoomScaleSheetLayoutView="80" zoomScalePageLayoutView="0" workbookViewId="0" topLeftCell="A50">
      <selection activeCell="D82" sqref="D82"/>
    </sheetView>
  </sheetViews>
  <sheetFormatPr defaultColWidth="9.140625" defaultRowHeight="15" outlineLevelCol="1"/>
  <cols>
    <col min="1" max="1" width="7.57421875" style="61" customWidth="1"/>
    <col min="2" max="2" width="12.140625" style="58" customWidth="1"/>
    <col min="3" max="3" width="11.00390625" style="58" customWidth="1"/>
    <col min="4" max="4" width="10.57421875" style="58" customWidth="1"/>
    <col min="5" max="5" width="9.7109375" style="58" customWidth="1"/>
    <col min="6" max="6" width="12.140625" style="58" customWidth="1"/>
    <col min="7" max="7" width="11.57421875" style="58" customWidth="1"/>
    <col min="8" max="8" width="12.140625" style="58" customWidth="1"/>
    <col min="9" max="9" width="12.57421875" style="58" customWidth="1"/>
    <col min="10" max="10" width="13.00390625" style="58" customWidth="1"/>
    <col min="11" max="11" width="13.140625" style="58" customWidth="1"/>
    <col min="12" max="12" width="13.421875" style="58" customWidth="1"/>
    <col min="13" max="13" width="15.28125" style="58" hidden="1" customWidth="1" outlineLevel="1"/>
    <col min="14" max="14" width="18.421875" style="58" hidden="1" customWidth="1" outlineLevel="1"/>
    <col min="15" max="15" width="13.421875" style="58" hidden="1" customWidth="1" outlineLevel="1"/>
    <col min="16" max="16" width="13.57421875" style="58" hidden="1" customWidth="1" outlineLevel="1"/>
    <col min="17" max="17" width="10.7109375" style="58" hidden="1" customWidth="1" outlineLevel="1"/>
    <col min="18" max="18" width="10.28125" style="58" hidden="1" customWidth="1" outlineLevel="1"/>
    <col min="19" max="19" width="12.8515625" style="58" hidden="1" customWidth="1" outlineLevel="1"/>
    <col min="20" max="20" width="7.140625" style="58" hidden="1" customWidth="1" outlineLevel="1"/>
    <col min="21" max="21" width="11.28125" style="58" hidden="1" customWidth="1" outlineLevel="1"/>
    <col min="22" max="22" width="11.421875" style="58" hidden="1" customWidth="1" outlineLevel="1"/>
    <col min="23" max="24" width="11.140625" style="58" hidden="1" customWidth="1" outlineLevel="1"/>
    <col min="25" max="25" width="13.00390625" style="58" hidden="1" customWidth="1" outlineLevel="1"/>
    <col min="26" max="26" width="13.00390625" style="58" bestFit="1" customWidth="1" collapsed="1"/>
    <col min="27" max="28" width="13.00390625" style="58" bestFit="1" customWidth="1"/>
    <col min="29" max="32" width="9.140625" style="58" customWidth="1"/>
    <col min="33" max="33" width="9.8515625" style="58" bestFit="1" customWidth="1"/>
    <col min="34" max="16384" width="9.140625" style="58" customWidth="1"/>
  </cols>
  <sheetData>
    <row r="1" spans="1:14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4"/>
      <c r="J2" s="92"/>
      <c r="K2" s="92"/>
      <c r="L2" s="92"/>
      <c r="M2" s="92"/>
      <c r="N2" s="92"/>
    </row>
    <row r="3" spans="1:14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/>
      <c r="I6" s="96" t="s">
        <v>5</v>
      </c>
      <c r="J6" s="96" t="s">
        <v>6</v>
      </c>
      <c r="K6" s="96"/>
      <c r="L6" s="96"/>
      <c r="M6" s="97"/>
      <c r="N6" s="97"/>
    </row>
    <row r="7" spans="1:14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/>
      <c r="I7" s="96" t="s">
        <v>9</v>
      </c>
      <c r="J7" s="96" t="s">
        <v>10</v>
      </c>
      <c r="K7" s="96"/>
      <c r="L7" s="96"/>
      <c r="M7" s="97"/>
      <c r="N7" s="97"/>
    </row>
    <row r="8" spans="1:14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5"/>
      <c r="I8" s="98">
        <v>0</v>
      </c>
      <c r="J8" s="99">
        <v>48.28</v>
      </c>
      <c r="K8" s="99"/>
      <c r="L8" s="95"/>
      <c r="M8" s="100"/>
      <c r="N8" s="100"/>
    </row>
    <row r="9" spans="1:14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5"/>
      <c r="I9" s="98">
        <v>2795.32</v>
      </c>
      <c r="J9" s="99">
        <v>5702.29</v>
      </c>
      <c r="K9" s="99"/>
      <c r="L9" s="95"/>
      <c r="M9" s="100"/>
      <c r="N9" s="100"/>
    </row>
    <row r="10" spans="1:14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5"/>
      <c r="I10" s="98">
        <f>SUM(I8:I9)</f>
        <v>2795.32</v>
      </c>
      <c r="J10" s="95"/>
      <c r="K10" s="95"/>
      <c r="L10" s="95"/>
      <c r="M10" s="100"/>
      <c r="N10" s="100"/>
    </row>
    <row r="11" spans="1:14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20" ht="18.75" hidden="1">
      <c r="A14" s="92"/>
      <c r="B14" s="101" t="s">
        <v>386</v>
      </c>
      <c r="C14" s="666" t="s">
        <v>15</v>
      </c>
      <c r="D14" s="667"/>
      <c r="E14" s="565"/>
      <c r="F14" s="96"/>
      <c r="G14" s="96"/>
      <c r="H14" s="96"/>
      <c r="I14" s="96"/>
      <c r="J14" s="96" t="s">
        <v>21</v>
      </c>
      <c r="K14" s="97"/>
      <c r="L14" s="100"/>
      <c r="M14" s="100"/>
      <c r="N14" s="100"/>
      <c r="O14" s="60"/>
      <c r="P14" s="60"/>
      <c r="Q14" s="60"/>
      <c r="R14" s="60"/>
      <c r="S14" s="60"/>
      <c r="T14" s="60"/>
    </row>
    <row r="15" spans="1:20" ht="14.25" customHeight="1" hidden="1">
      <c r="A15" s="92"/>
      <c r="B15" s="103"/>
      <c r="C15" s="668"/>
      <c r="D15" s="669"/>
      <c r="E15" s="566"/>
      <c r="F15" s="96"/>
      <c r="G15" s="96"/>
      <c r="H15" s="96"/>
      <c r="I15" s="96" t="s">
        <v>311</v>
      </c>
      <c r="J15" s="96"/>
      <c r="K15" s="97"/>
      <c r="L15" s="100"/>
      <c r="M15" s="100"/>
      <c r="N15" s="100"/>
      <c r="O15" s="60"/>
      <c r="P15" s="60"/>
      <c r="Q15" s="60"/>
      <c r="R15" s="60"/>
      <c r="S15" s="60"/>
      <c r="T15" s="60"/>
    </row>
    <row r="16" spans="1:20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95"/>
      <c r="K16" s="100"/>
      <c r="L16" s="100"/>
      <c r="M16" s="100"/>
      <c r="N16" s="100"/>
      <c r="O16" s="60"/>
      <c r="P16" s="60"/>
      <c r="Q16" s="60"/>
      <c r="R16" s="60"/>
      <c r="S16" s="60"/>
      <c r="T16" s="60"/>
    </row>
    <row r="17" spans="1:20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95"/>
      <c r="K17" s="100"/>
      <c r="L17" s="100"/>
      <c r="M17" s="100"/>
      <c r="N17" s="100"/>
      <c r="O17" s="60"/>
      <c r="P17" s="60"/>
      <c r="Q17" s="60"/>
      <c r="R17" s="60"/>
      <c r="S17" s="60"/>
      <c r="T17" s="60"/>
    </row>
    <row r="18" spans="1:20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95"/>
      <c r="K18" s="100"/>
      <c r="L18" s="100"/>
      <c r="M18" s="100"/>
      <c r="N18" s="100"/>
      <c r="O18" s="60"/>
      <c r="P18" s="60"/>
      <c r="Q18" s="60"/>
      <c r="R18" s="60"/>
      <c r="S18" s="60"/>
      <c r="T18" s="60"/>
    </row>
    <row r="19" spans="1:20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95"/>
      <c r="K19" s="100"/>
      <c r="L19" s="100"/>
      <c r="M19" s="100"/>
      <c r="N19" s="100"/>
      <c r="O19" s="60"/>
      <c r="P19" s="60"/>
      <c r="Q19" s="60"/>
      <c r="R19" s="60"/>
      <c r="S19" s="60"/>
      <c r="T19" s="60"/>
    </row>
    <row r="20" spans="1:20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95"/>
      <c r="K20" s="100"/>
      <c r="L20" s="100"/>
      <c r="M20" s="100"/>
      <c r="N20" s="100"/>
      <c r="O20" s="60"/>
      <c r="P20" s="60"/>
      <c r="Q20" s="60"/>
      <c r="R20" s="60"/>
      <c r="S20" s="60"/>
      <c r="T20" s="60"/>
    </row>
    <row r="21" spans="1:20" ht="19.5" hidden="1" thickBot="1">
      <c r="A21" s="92"/>
      <c r="B21" s="95"/>
      <c r="C21" s="95"/>
      <c r="D21" s="95"/>
      <c r="E21" s="95"/>
      <c r="F21" s="95"/>
      <c r="G21" s="106" t="s">
        <v>387</v>
      </c>
      <c r="H21" s="106"/>
      <c r="I21" s="107" t="s">
        <v>310</v>
      </c>
      <c r="J21" s="95"/>
      <c r="K21" s="100"/>
      <c r="L21" s="100"/>
      <c r="M21" s="100"/>
      <c r="N21" s="100"/>
      <c r="O21" s="60"/>
      <c r="P21" s="60"/>
      <c r="Q21" s="60"/>
      <c r="R21" s="60"/>
      <c r="S21" s="60"/>
      <c r="T21" s="60"/>
    </row>
    <row r="22" spans="1:20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/>
      <c r="I22" s="95">
        <v>7.55</v>
      </c>
      <c r="J22" s="99">
        <f>G22*I22</f>
        <v>2625.89</v>
      </c>
      <c r="K22" s="418"/>
      <c r="L22" s="100"/>
      <c r="M22" s="100"/>
      <c r="N22" s="100"/>
      <c r="O22" s="60"/>
      <c r="P22" s="60"/>
      <c r="Q22" s="60"/>
      <c r="R22" s="60"/>
      <c r="S22" s="60"/>
      <c r="T22" s="60"/>
    </row>
    <row r="23" spans="1:20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95"/>
      <c r="K23" s="100"/>
      <c r="L23" s="100"/>
      <c r="M23" s="100"/>
      <c r="N23" s="100"/>
      <c r="O23" s="60"/>
      <c r="P23" s="60"/>
      <c r="Q23" s="60"/>
      <c r="R23" s="60"/>
      <c r="S23" s="60"/>
      <c r="T23" s="60"/>
    </row>
    <row r="24" spans="1:20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95"/>
      <c r="K24" s="100"/>
      <c r="L24" s="100"/>
      <c r="M24" s="100"/>
      <c r="N24" s="100"/>
      <c r="O24" s="60"/>
      <c r="P24" s="60"/>
      <c r="Q24" s="60"/>
      <c r="R24" s="60"/>
      <c r="S24" s="60"/>
      <c r="T24" s="60"/>
    </row>
    <row r="25" spans="1:20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95"/>
      <c r="K25" s="100"/>
      <c r="L25" s="100"/>
      <c r="M25" s="100"/>
      <c r="N25" s="100"/>
      <c r="O25" s="60"/>
      <c r="P25" s="60"/>
      <c r="Q25" s="60"/>
      <c r="R25" s="60"/>
      <c r="S25" s="60"/>
      <c r="T25" s="60"/>
    </row>
    <row r="26" spans="1:20" ht="18.75" hidden="1">
      <c r="A26" s="92"/>
      <c r="B26" s="95"/>
      <c r="C26" s="95"/>
      <c r="D26" s="95"/>
      <c r="E26" s="95"/>
      <c r="F26" s="95"/>
      <c r="G26" s="95"/>
      <c r="H26" s="95"/>
      <c r="I26" s="95"/>
      <c r="J26" s="95"/>
      <c r="K26" s="100"/>
      <c r="L26" s="100"/>
      <c r="M26" s="100"/>
      <c r="N26" s="100"/>
      <c r="O26" s="60"/>
      <c r="P26" s="60"/>
      <c r="Q26" s="60"/>
      <c r="R26" s="60"/>
      <c r="S26" s="60"/>
      <c r="T26" s="60"/>
    </row>
    <row r="27" spans="1:20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95"/>
      <c r="K27" s="100"/>
      <c r="L27" s="100"/>
      <c r="M27" s="100"/>
      <c r="N27" s="100"/>
      <c r="O27" s="60"/>
      <c r="P27" s="60"/>
      <c r="Q27" s="60"/>
      <c r="R27" s="60"/>
      <c r="S27" s="60"/>
      <c r="T27" s="60"/>
    </row>
    <row r="28" spans="1:20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95"/>
      <c r="K28" s="100"/>
      <c r="L28" s="100"/>
      <c r="M28" s="100"/>
      <c r="N28" s="100"/>
      <c r="O28" s="60"/>
      <c r="P28" s="60"/>
      <c r="Q28" s="60"/>
      <c r="R28" s="60"/>
      <c r="S28" s="60"/>
      <c r="T28" s="60"/>
    </row>
    <row r="29" spans="1:20" ht="18.75" hidden="1">
      <c r="A29" s="92"/>
      <c r="B29" s="95"/>
      <c r="C29" s="95"/>
      <c r="D29" s="95"/>
      <c r="E29" s="95"/>
      <c r="F29" s="95"/>
      <c r="G29" s="95"/>
      <c r="H29" s="95"/>
      <c r="I29" s="95"/>
      <c r="J29" s="95"/>
      <c r="K29" s="100"/>
      <c r="L29" s="100"/>
      <c r="M29" s="100"/>
      <c r="N29" s="100"/>
      <c r="O29" s="60"/>
      <c r="P29" s="60"/>
      <c r="Q29" s="60"/>
      <c r="R29" s="60"/>
      <c r="S29" s="60"/>
      <c r="T29" s="60"/>
    </row>
    <row r="30" spans="1:20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95"/>
      <c r="K30" s="100"/>
      <c r="L30" s="100"/>
      <c r="M30" s="100"/>
      <c r="N30" s="100"/>
      <c r="O30" s="60"/>
      <c r="P30" s="60"/>
      <c r="Q30" s="60"/>
      <c r="R30" s="60"/>
      <c r="S30" s="60"/>
      <c r="T30" s="60"/>
    </row>
    <row r="31" spans="1:20" ht="18.75" hidden="1">
      <c r="A31" s="92"/>
      <c r="B31" s="95"/>
      <c r="C31" s="95"/>
      <c r="D31" s="95"/>
      <c r="E31" s="95"/>
      <c r="F31" s="95"/>
      <c r="G31" s="95"/>
      <c r="H31" s="95"/>
      <c r="I31" s="95"/>
      <c r="J31" s="95"/>
      <c r="K31" s="100"/>
      <c r="L31" s="100"/>
      <c r="M31" s="100"/>
      <c r="N31" s="100"/>
      <c r="O31" s="60"/>
      <c r="P31" s="60"/>
      <c r="Q31" s="60"/>
      <c r="R31" s="60"/>
      <c r="S31" s="60"/>
      <c r="T31" s="60"/>
    </row>
    <row r="32" spans="1:20" ht="18.75" hidden="1">
      <c r="A32" s="92"/>
      <c r="B32" s="95"/>
      <c r="C32" s="95"/>
      <c r="D32" s="95"/>
      <c r="E32" s="95"/>
      <c r="F32" s="95"/>
      <c r="G32" s="95"/>
      <c r="H32" s="95"/>
      <c r="I32" s="95"/>
      <c r="J32" s="95"/>
      <c r="K32" s="100"/>
      <c r="L32" s="100"/>
      <c r="M32" s="100"/>
      <c r="N32" s="100"/>
      <c r="O32" s="60"/>
      <c r="P32" s="60"/>
      <c r="Q32" s="60"/>
      <c r="R32" s="60"/>
      <c r="S32" s="60"/>
      <c r="T32" s="60"/>
    </row>
    <row r="33" spans="1:20" ht="18.75" hidden="1">
      <c r="A33" s="92"/>
      <c r="B33" s="95"/>
      <c r="C33" s="95"/>
      <c r="D33" s="95"/>
      <c r="E33" s="95"/>
      <c r="F33" s="95"/>
      <c r="G33" s="96"/>
      <c r="H33" s="96"/>
      <c r="I33" s="96"/>
      <c r="J33" s="109"/>
      <c r="K33" s="419"/>
      <c r="L33" s="100"/>
      <c r="M33" s="100"/>
      <c r="N33" s="100"/>
      <c r="O33" s="60"/>
      <c r="P33" s="60"/>
      <c r="Q33" s="60"/>
      <c r="R33" s="60"/>
      <c r="S33" s="60"/>
      <c r="T33" s="60"/>
    </row>
    <row r="34" spans="1:20" ht="18.75" hidden="1">
      <c r="A34" s="92"/>
      <c r="B34" s="95"/>
      <c r="C34" s="95"/>
      <c r="D34" s="95"/>
      <c r="E34" s="95"/>
      <c r="F34" s="95"/>
      <c r="G34" s="95"/>
      <c r="H34" s="95"/>
      <c r="I34" s="95" t="s">
        <v>32</v>
      </c>
      <c r="J34" s="110">
        <f>SUM(J17:J33)</f>
        <v>2625.89</v>
      </c>
      <c r="K34" s="420"/>
      <c r="L34" s="100"/>
      <c r="M34" s="100"/>
      <c r="N34" s="100"/>
      <c r="O34" s="60"/>
      <c r="P34" s="60"/>
      <c r="Q34" s="60"/>
      <c r="R34" s="60"/>
      <c r="S34" s="60"/>
      <c r="T34" s="60"/>
    </row>
    <row r="35" spans="1:14" ht="15">
      <c r="A35" s="763" t="s">
        <v>388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</row>
    <row r="36" spans="1:14" ht="15">
      <c r="A36" s="763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</row>
    <row r="37" spans="1:14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8.75">
      <c r="A38" s="92"/>
      <c r="B38" s="64" t="s">
        <v>389</v>
      </c>
      <c r="C38" s="65"/>
      <c r="D38" s="65"/>
      <c r="E38" s="65"/>
      <c r="F38" s="65"/>
      <c r="G38" s="64"/>
      <c r="H38" s="64"/>
      <c r="I38" s="92"/>
      <c r="J38" s="92"/>
      <c r="K38" s="92"/>
      <c r="L38" s="92"/>
      <c r="M38" s="92"/>
      <c r="N38" s="92"/>
    </row>
    <row r="39" spans="1:14" ht="18.75">
      <c r="A39" s="64"/>
      <c r="B39" s="65" t="s">
        <v>390</v>
      </c>
      <c r="C39" s="250" t="s">
        <v>391</v>
      </c>
      <c r="D39" s="64"/>
      <c r="E39" s="64"/>
      <c r="F39" s="65"/>
      <c r="G39" s="64"/>
      <c r="H39" s="64"/>
      <c r="I39" s="64"/>
      <c r="J39" s="64"/>
      <c r="K39" s="64"/>
      <c r="L39" s="92"/>
      <c r="M39" s="92"/>
      <c r="N39" s="92"/>
    </row>
    <row r="40" spans="1:14" ht="18.75">
      <c r="A40" s="64"/>
      <c r="B40" s="65" t="s">
        <v>392</v>
      </c>
      <c r="C40" s="66">
        <v>5171</v>
      </c>
      <c r="D40" s="64" t="s">
        <v>393</v>
      </c>
      <c r="E40" s="64"/>
      <c r="F40" s="65"/>
      <c r="G40" s="64"/>
      <c r="H40" s="64"/>
      <c r="I40" s="65"/>
      <c r="J40" s="64"/>
      <c r="K40" s="64"/>
      <c r="L40" s="92"/>
      <c r="M40" s="92"/>
      <c r="N40" s="92"/>
    </row>
    <row r="41" spans="1:14" ht="18.75">
      <c r="A41" s="64"/>
      <c r="B41" s="65" t="s">
        <v>394</v>
      </c>
      <c r="C41" s="67" t="s">
        <v>180</v>
      </c>
      <c r="D41" s="64" t="s">
        <v>583</v>
      </c>
      <c r="E41" s="64"/>
      <c r="F41" s="64"/>
      <c r="G41" s="64"/>
      <c r="H41" s="64"/>
      <c r="I41" s="65"/>
      <c r="J41" s="64"/>
      <c r="K41" s="64"/>
      <c r="L41" s="92"/>
      <c r="M41" s="92"/>
      <c r="N41" s="92"/>
    </row>
    <row r="42" spans="1:28" ht="18.75">
      <c r="A42" s="64"/>
      <c r="E42" s="64"/>
      <c r="F42" s="64"/>
      <c r="G42" s="64"/>
      <c r="H42" s="64"/>
      <c r="I42" s="65"/>
      <c r="J42" s="64"/>
      <c r="K42" s="64"/>
      <c r="L42" s="92"/>
      <c r="M42" s="92"/>
      <c r="N42" s="92"/>
      <c r="V42" s="60"/>
      <c r="W42" s="60"/>
      <c r="X42" s="60"/>
      <c r="Y42" s="60"/>
      <c r="Z42" s="60"/>
      <c r="AA42" s="60"/>
      <c r="AB42" s="60"/>
    </row>
    <row r="43" spans="1:28" ht="56.25">
      <c r="A43" s="64"/>
      <c r="B43" s="139"/>
      <c r="C43" s="140"/>
      <c r="D43" s="62"/>
      <c r="E43" s="421" t="s">
        <v>397</v>
      </c>
      <c r="F43" s="422" t="s">
        <v>527</v>
      </c>
      <c r="G43" s="424" t="s">
        <v>2</v>
      </c>
      <c r="H43" s="490" t="s">
        <v>565</v>
      </c>
      <c r="I43" s="423" t="s">
        <v>3</v>
      </c>
      <c r="J43" s="424" t="s">
        <v>528</v>
      </c>
      <c r="K43" s="424" t="s">
        <v>529</v>
      </c>
      <c r="L43" s="425" t="s">
        <v>530</v>
      </c>
      <c r="V43" s="60"/>
      <c r="W43" s="371"/>
      <c r="X43" s="426"/>
      <c r="Y43" s="426"/>
      <c r="Z43" s="426"/>
      <c r="AA43" s="426"/>
      <c r="AB43" s="426"/>
    </row>
    <row r="44" spans="1:28" s="61" customFormat="1" ht="54.75" customHeight="1">
      <c r="A44" s="62"/>
      <c r="B44" s="765" t="s">
        <v>404</v>
      </c>
      <c r="C44" s="766"/>
      <c r="D44" s="767"/>
      <c r="E44" s="111" t="s">
        <v>53</v>
      </c>
      <c r="F44" s="111" t="s">
        <v>53</v>
      </c>
      <c r="G44" s="111" t="s">
        <v>53</v>
      </c>
      <c r="H44" s="111" t="s">
        <v>53</v>
      </c>
      <c r="I44" s="111" t="s">
        <v>53</v>
      </c>
      <c r="J44" s="111" t="s">
        <v>53</v>
      </c>
      <c r="K44" s="111" t="s">
        <v>53</v>
      </c>
      <c r="L44" s="111" t="s">
        <v>53</v>
      </c>
      <c r="O44" s="427" t="s">
        <v>531</v>
      </c>
      <c r="P44" s="427" t="s">
        <v>532</v>
      </c>
      <c r="Q44" s="427" t="s">
        <v>544</v>
      </c>
      <c r="R44" s="427" t="s">
        <v>401</v>
      </c>
      <c r="S44" s="427" t="s">
        <v>545</v>
      </c>
      <c r="T44" s="427" t="s">
        <v>546</v>
      </c>
      <c r="U44" s="427" t="s">
        <v>533</v>
      </c>
      <c r="V44" s="427" t="s">
        <v>424</v>
      </c>
      <c r="W44" s="428" t="s">
        <v>534</v>
      </c>
      <c r="X44" s="374"/>
      <c r="Y44" s="374"/>
      <c r="Z44" s="374"/>
      <c r="AA44" s="374"/>
      <c r="AB44" s="374"/>
    </row>
    <row r="45" spans="1:28" ht="33" customHeight="1">
      <c r="A45" s="64"/>
      <c r="B45" s="768" t="s">
        <v>535</v>
      </c>
      <c r="C45" s="769"/>
      <c r="D45" s="770"/>
      <c r="E45" s="114">
        <f aca="true" t="shared" si="0" ref="E45:L45">E46+E47+E48</f>
        <v>16.1</v>
      </c>
      <c r="F45" s="114">
        <f t="shared" si="0"/>
        <v>192754.91200000004</v>
      </c>
      <c r="G45" s="114">
        <f t="shared" si="0"/>
        <v>82996.6</v>
      </c>
      <c r="H45" s="114">
        <f t="shared" si="0"/>
        <v>0</v>
      </c>
      <c r="I45" s="114">
        <f t="shared" si="0"/>
        <v>84420.20000000001</v>
      </c>
      <c r="J45" s="114">
        <f t="shared" si="0"/>
        <v>67068.1</v>
      </c>
      <c r="K45" s="114">
        <f t="shared" si="0"/>
        <v>17352.1</v>
      </c>
      <c r="L45" s="114">
        <f t="shared" si="0"/>
        <v>191331.31200000006</v>
      </c>
      <c r="O45" s="470">
        <v>192755.03999999995</v>
      </c>
      <c r="P45" s="470">
        <v>191331.44</v>
      </c>
      <c r="Q45" s="553">
        <v>76416.36</v>
      </c>
      <c r="R45" s="332">
        <v>281.24</v>
      </c>
      <c r="S45" s="332">
        <v>0</v>
      </c>
      <c r="T45" s="332">
        <v>162.75</v>
      </c>
      <c r="U45" s="226">
        <v>7500</v>
      </c>
      <c r="V45" s="471">
        <v>7722.6</v>
      </c>
      <c r="W45" s="226">
        <v>8249.979999999998</v>
      </c>
      <c r="X45" s="432"/>
      <c r="Y45" s="432"/>
      <c r="Z45" s="432"/>
      <c r="AA45" s="374"/>
      <c r="AB45" s="433"/>
    </row>
    <row r="46" spans="1:28" ht="18" customHeight="1">
      <c r="A46" s="64"/>
      <c r="B46" s="672" t="s">
        <v>12</v>
      </c>
      <c r="C46" s="673"/>
      <c r="D46" s="674"/>
      <c r="E46" s="117">
        <f>G58</f>
        <v>10.030000000000001</v>
      </c>
      <c r="F46" s="572">
        <f>'02 16 г'!L46</f>
        <v>0</v>
      </c>
      <c r="G46" s="572">
        <f>E46*C40</f>
        <v>51865.130000000005</v>
      </c>
      <c r="H46" s="572">
        <v>0</v>
      </c>
      <c r="I46" s="572">
        <f>G46</f>
        <v>51865.130000000005</v>
      </c>
      <c r="J46" s="572">
        <f>H58</f>
        <v>51865.130000000005</v>
      </c>
      <c r="K46" s="572">
        <f>H46+I46-J46</f>
        <v>0</v>
      </c>
      <c r="L46" s="286">
        <v>0</v>
      </c>
      <c r="V46" s="60"/>
      <c r="W46" s="373"/>
      <c r="X46" s="432"/>
      <c r="Y46" s="432"/>
      <c r="Z46" s="432"/>
      <c r="AA46" s="374"/>
      <c r="AB46" s="433"/>
    </row>
    <row r="47" spans="1:28" ht="18" customHeight="1" thickBot="1">
      <c r="A47" s="64"/>
      <c r="B47" s="672" t="s">
        <v>65</v>
      </c>
      <c r="C47" s="673"/>
      <c r="D47" s="674"/>
      <c r="E47" s="117">
        <v>4.57</v>
      </c>
      <c r="F47" s="572">
        <f>'02 16 г'!L47</f>
        <v>184282.33200000005</v>
      </c>
      <c r="G47" s="572">
        <f>E47*C40</f>
        <v>23631.47</v>
      </c>
      <c r="H47" s="572">
        <v>0</v>
      </c>
      <c r="I47" s="572">
        <f>Q45+R45-I46</f>
        <v>24832.47</v>
      </c>
      <c r="J47" s="572">
        <f>H64-H65</f>
        <v>7480.370000000001</v>
      </c>
      <c r="K47" s="572">
        <f>H47+I47-J47</f>
        <v>17352.1</v>
      </c>
      <c r="L47" s="286">
        <f>F45-F48+(G45-G48)+H45-(I45-I48)</f>
        <v>183081.33200000005</v>
      </c>
      <c r="P47" s="434"/>
      <c r="V47" s="60"/>
      <c r="W47" s="373"/>
      <c r="X47" s="435"/>
      <c r="Y47" s="435"/>
      <c r="Z47" s="435"/>
      <c r="AA47" s="374"/>
      <c r="AB47" s="436"/>
    </row>
    <row r="48" spans="1:28" ht="18" customHeight="1" thickBot="1">
      <c r="A48" s="64"/>
      <c r="B48" s="672" t="s">
        <v>561</v>
      </c>
      <c r="C48" s="673"/>
      <c r="D48" s="674"/>
      <c r="E48" s="117">
        <v>1.5</v>
      </c>
      <c r="F48" s="572">
        <f>'02 16 г'!L48</f>
        <v>8472.579999999998</v>
      </c>
      <c r="G48" s="572">
        <f>E48*C40-(171*E48)</f>
        <v>7500</v>
      </c>
      <c r="H48" s="572">
        <v>0</v>
      </c>
      <c r="I48" s="572">
        <f>V45</f>
        <v>7722.6</v>
      </c>
      <c r="J48" s="572">
        <f>H65</f>
        <v>7722.6</v>
      </c>
      <c r="K48" s="572">
        <f>H48+I48-J48</f>
        <v>0</v>
      </c>
      <c r="L48" s="286">
        <f>W45</f>
        <v>8249.979999999998</v>
      </c>
      <c r="M48" s="186"/>
      <c r="P48" s="438"/>
      <c r="V48" s="60"/>
      <c r="W48" s="373"/>
      <c r="X48" s="432"/>
      <c r="Y48" s="432"/>
      <c r="Z48" s="432"/>
      <c r="AA48" s="374"/>
      <c r="AB48" s="433"/>
    </row>
    <row r="49" spans="1:28" ht="21" customHeight="1">
      <c r="A49" s="64"/>
      <c r="B49" s="791" t="s">
        <v>564</v>
      </c>
      <c r="C49" s="791"/>
      <c r="D49" s="791"/>
      <c r="E49" s="791"/>
      <c r="F49" s="791"/>
      <c r="G49" s="791"/>
      <c r="H49" s="791"/>
      <c r="I49" s="791"/>
      <c r="J49" s="791"/>
      <c r="K49" s="92"/>
      <c r="L49" s="92"/>
      <c r="M49" s="92"/>
      <c r="N49" s="92"/>
      <c r="O49" s="186"/>
      <c r="V49" s="60"/>
      <c r="W49" s="373"/>
      <c r="X49" s="432"/>
      <c r="Y49" s="432"/>
      <c r="Z49" s="432"/>
      <c r="AA49" s="374"/>
      <c r="AB49" s="433"/>
    </row>
    <row r="50" spans="1:28" ht="18.75" customHeight="1">
      <c r="A50" s="64"/>
      <c r="F50" s="485" t="s">
        <v>438</v>
      </c>
      <c r="G50" s="485" t="s">
        <v>2</v>
      </c>
      <c r="H50" s="485" t="s">
        <v>3</v>
      </c>
      <c r="I50" s="485" t="s">
        <v>439</v>
      </c>
      <c r="J50" s="485" t="s">
        <v>562</v>
      </c>
      <c r="K50" s="554"/>
      <c r="L50" s="440"/>
      <c r="M50" s="440">
        <f>H45+I45-J45</f>
        <v>17352.100000000006</v>
      </c>
      <c r="N50" s="440"/>
      <c r="O50" s="441"/>
      <c r="P50" s="60"/>
      <c r="V50" s="60"/>
      <c r="W50" s="379"/>
      <c r="X50" s="380"/>
      <c r="Y50" s="380"/>
      <c r="Z50" s="380"/>
      <c r="AA50" s="380"/>
      <c r="AB50" s="380"/>
    </row>
    <row r="51" spans="1:28" ht="18" customHeight="1">
      <c r="A51" s="92"/>
      <c r="B51" s="771" t="s">
        <v>536</v>
      </c>
      <c r="C51" s="771"/>
      <c r="D51" s="771"/>
      <c r="E51" s="771"/>
      <c r="F51" s="568">
        <f>'02 16 г'!I51</f>
        <v>7137.030000000004</v>
      </c>
      <c r="G51" s="76">
        <f>S45</f>
        <v>0</v>
      </c>
      <c r="H51" s="76">
        <f>T45</f>
        <v>162.75</v>
      </c>
      <c r="I51" s="76">
        <f>F51+G51-H51</f>
        <v>6974.280000000004</v>
      </c>
      <c r="J51" s="76">
        <f>D52+H51</f>
        <v>162.75</v>
      </c>
      <c r="K51" s="444"/>
      <c r="N51" s="120"/>
      <c r="V51" s="60"/>
      <c r="W51" s="60"/>
      <c r="X51" s="60"/>
      <c r="Y51" s="60"/>
      <c r="Z51" s="60"/>
      <c r="AA51" s="60"/>
      <c r="AB51" s="60"/>
    </row>
    <row r="52" spans="1:28" ht="18" customHeight="1">
      <c r="A52" s="92"/>
      <c r="B52" s="789"/>
      <c r="C52" s="789"/>
      <c r="D52" s="790"/>
      <c r="E52" s="790"/>
      <c r="F52" s="230" t="s">
        <v>563</v>
      </c>
      <c r="G52" s="65"/>
      <c r="H52" s="65"/>
      <c r="J52" s="64"/>
      <c r="K52" s="64"/>
      <c r="M52" s="554"/>
      <c r="N52" s="120"/>
      <c r="V52" s="60"/>
      <c r="W52" s="60"/>
      <c r="X52" s="60"/>
      <c r="Y52" s="60"/>
      <c r="Z52" s="60"/>
      <c r="AA52" s="60"/>
      <c r="AB52" s="60"/>
    </row>
    <row r="53" spans="1:28" ht="18" customHeight="1">
      <c r="A53" s="92"/>
      <c r="M53" s="444"/>
      <c r="N53" s="92"/>
      <c r="O53" s="445"/>
      <c r="V53" s="60"/>
      <c r="W53" s="60"/>
      <c r="X53" s="60"/>
      <c r="Y53" s="60"/>
      <c r="Z53" s="60"/>
      <c r="AA53" s="60"/>
      <c r="AB53" s="60"/>
    </row>
    <row r="54" spans="1:20" ht="10.5" customHeight="1">
      <c r="A54" s="92"/>
      <c r="L54" s="92"/>
      <c r="M54" s="92"/>
      <c r="N54" s="92"/>
      <c r="S54" s="446"/>
      <c r="T54" s="447"/>
    </row>
    <row r="55" spans="1:20" ht="18.75">
      <c r="A55" s="64"/>
      <c r="B55" s="73"/>
      <c r="C55" s="74"/>
      <c r="D55" s="75"/>
      <c r="E55" s="75"/>
      <c r="F55" s="75"/>
      <c r="G55" s="76" t="s">
        <v>397</v>
      </c>
      <c r="H55" s="76" t="s">
        <v>407</v>
      </c>
      <c r="I55" s="444"/>
      <c r="J55" s="64"/>
      <c r="K55" s="64"/>
      <c r="L55" s="92"/>
      <c r="M55" s="694" t="s">
        <v>411</v>
      </c>
      <c r="N55" s="694"/>
      <c r="O55" s="705" t="s">
        <v>539</v>
      </c>
      <c r="Q55" s="448"/>
      <c r="S55" s="448"/>
      <c r="T55" s="448"/>
    </row>
    <row r="56" spans="1:20" s="61" customFormat="1" ht="11.25" customHeight="1">
      <c r="A56" s="77"/>
      <c r="B56" s="135"/>
      <c r="C56" s="136"/>
      <c r="D56" s="137"/>
      <c r="E56" s="137"/>
      <c r="F56" s="137"/>
      <c r="G56" s="138" t="s">
        <v>53</v>
      </c>
      <c r="H56" s="495" t="s">
        <v>53</v>
      </c>
      <c r="I56" s="448"/>
      <c r="J56" s="62"/>
      <c r="K56" s="62"/>
      <c r="M56" s="694"/>
      <c r="N56" s="694"/>
      <c r="O56" s="705"/>
      <c r="P56" s="545"/>
      <c r="Q56" s="130"/>
      <c r="S56" s="449"/>
      <c r="T56" s="449"/>
    </row>
    <row r="57" spans="1:20" ht="48" customHeight="1">
      <c r="A57" s="78" t="s">
        <v>408</v>
      </c>
      <c r="B57" s="676" t="s">
        <v>436</v>
      </c>
      <c r="C57" s="677"/>
      <c r="D57" s="677"/>
      <c r="E57" s="677"/>
      <c r="F57" s="677"/>
      <c r="G57" s="95"/>
      <c r="H57" s="496">
        <f>H58+H64</f>
        <v>67068.1</v>
      </c>
      <c r="I57" s="492"/>
      <c r="J57" s="64"/>
      <c r="K57" s="64"/>
      <c r="L57" s="92"/>
      <c r="M57" s="59" t="s">
        <v>577</v>
      </c>
      <c r="N57" s="792" t="s">
        <v>578</v>
      </c>
      <c r="O57" s="793"/>
      <c r="P57" s="546" t="s">
        <v>579</v>
      </c>
      <c r="Q57" s="547" t="s">
        <v>580</v>
      </c>
      <c r="S57" s="100"/>
      <c r="T57" s="100"/>
    </row>
    <row r="58" spans="1:24" ht="18.75">
      <c r="A58" s="80" t="s">
        <v>410</v>
      </c>
      <c r="B58" s="678" t="s">
        <v>411</v>
      </c>
      <c r="C58" s="679"/>
      <c r="D58" s="679"/>
      <c r="E58" s="679"/>
      <c r="F58" s="680"/>
      <c r="G58" s="570">
        <f>G60+G61+G62+G63+G59</f>
        <v>10.030000000000001</v>
      </c>
      <c r="H58" s="571">
        <f>SUM(H59:H63)</f>
        <v>51865.130000000005</v>
      </c>
      <c r="I58" s="457"/>
      <c r="J58" s="64"/>
      <c r="K58" s="64"/>
      <c r="L58" s="92"/>
      <c r="M58" s="110"/>
      <c r="N58" s="548"/>
      <c r="O58" s="549"/>
      <c r="P58" s="549"/>
      <c r="Q58" s="549"/>
      <c r="S58" s="126"/>
      <c r="T58" s="126"/>
      <c r="X58" s="186"/>
    </row>
    <row r="59" spans="1:24" ht="18.75" customHeight="1">
      <c r="A59" s="567" t="s">
        <v>412</v>
      </c>
      <c r="B59" s="681" t="s">
        <v>413</v>
      </c>
      <c r="C59" s="679"/>
      <c r="D59" s="679"/>
      <c r="E59" s="679"/>
      <c r="F59" s="680"/>
      <c r="G59" s="573">
        <v>1.5600000000000005</v>
      </c>
      <c r="H59" s="569">
        <f>G59*$C$40</f>
        <v>8066.760000000003</v>
      </c>
      <c r="I59" s="129"/>
      <c r="J59" s="64"/>
      <c r="K59" s="64"/>
      <c r="L59" s="92"/>
      <c r="M59" s="110"/>
      <c r="N59" s="548"/>
      <c r="O59" s="549"/>
      <c r="P59" s="549"/>
      <c r="Q59" s="549"/>
      <c r="S59" s="126"/>
      <c r="T59" s="126"/>
      <c r="X59" s="186"/>
    </row>
    <row r="60" spans="1:17" ht="34.5" customHeight="1">
      <c r="A60" s="567" t="s">
        <v>414</v>
      </c>
      <c r="B60" s="682" t="s">
        <v>415</v>
      </c>
      <c r="C60" s="683"/>
      <c r="D60" s="683"/>
      <c r="E60" s="683"/>
      <c r="F60" s="683"/>
      <c r="G60" s="568">
        <v>1.8400000000000005</v>
      </c>
      <c r="H60" s="569">
        <f>G60*$C$40</f>
        <v>9514.640000000003</v>
      </c>
      <c r="I60" s="129"/>
      <c r="J60" s="64"/>
      <c r="K60" s="64"/>
      <c r="L60" s="92"/>
      <c r="M60" s="110"/>
      <c r="N60" s="548"/>
      <c r="O60" s="549"/>
      <c r="P60" s="549"/>
      <c r="Q60" s="549"/>
    </row>
    <row r="61" spans="1:17" ht="34.5" customHeight="1">
      <c r="A61" s="480" t="s">
        <v>416</v>
      </c>
      <c r="B61" s="786" t="s">
        <v>537</v>
      </c>
      <c r="C61" s="787"/>
      <c r="D61" s="787"/>
      <c r="E61" s="787"/>
      <c r="F61" s="788"/>
      <c r="G61" s="481">
        <v>1.33</v>
      </c>
      <c r="H61" s="569">
        <f>G61*$C$40</f>
        <v>6877.43</v>
      </c>
      <c r="I61" s="129"/>
      <c r="J61" s="64"/>
      <c r="K61" s="64"/>
      <c r="L61" s="92"/>
      <c r="M61" s="110"/>
      <c r="N61" s="548"/>
      <c r="O61" s="549"/>
      <c r="P61" s="549"/>
      <c r="Q61" s="549"/>
    </row>
    <row r="62" spans="1:17" ht="34.5" customHeight="1">
      <c r="A62" s="480" t="s">
        <v>418</v>
      </c>
      <c r="B62" s="786" t="s">
        <v>419</v>
      </c>
      <c r="C62" s="787"/>
      <c r="D62" s="787"/>
      <c r="E62" s="787"/>
      <c r="F62" s="788"/>
      <c r="G62" s="481">
        <v>1.36</v>
      </c>
      <c r="H62" s="569">
        <f>G62*$C$40</f>
        <v>7032.56</v>
      </c>
      <c r="I62" s="129"/>
      <c r="J62" s="64"/>
      <c r="K62" s="64"/>
      <c r="L62" s="92"/>
      <c r="M62" s="110"/>
      <c r="N62" s="548"/>
      <c r="O62" s="549"/>
      <c r="P62" s="549"/>
      <c r="Q62" s="549"/>
    </row>
    <row r="63" spans="1:18" ht="18.75" customHeight="1">
      <c r="A63" s="567" t="s">
        <v>420</v>
      </c>
      <c r="B63" s="685" t="s">
        <v>555</v>
      </c>
      <c r="C63" s="685"/>
      <c r="D63" s="685"/>
      <c r="E63" s="685"/>
      <c r="F63" s="685"/>
      <c r="G63" s="76">
        <v>3.94</v>
      </c>
      <c r="H63" s="497">
        <f>G63*$C$40</f>
        <v>20373.739999999998</v>
      </c>
      <c r="I63" s="75"/>
      <c r="J63" s="64"/>
      <c r="K63" s="64"/>
      <c r="L63" s="92"/>
      <c r="M63" s="110"/>
      <c r="N63" s="548"/>
      <c r="O63" s="549"/>
      <c r="P63" s="549"/>
      <c r="Q63" s="549"/>
      <c r="R63" s="230"/>
    </row>
    <row r="64" spans="1:18" ht="18.75">
      <c r="A64" s="79" t="s">
        <v>422</v>
      </c>
      <c r="B64" s="688" t="s">
        <v>423</v>
      </c>
      <c r="C64" s="689"/>
      <c r="D64" s="689"/>
      <c r="E64" s="689"/>
      <c r="F64" s="689"/>
      <c r="G64" s="79"/>
      <c r="H64" s="496">
        <f>SUM(H65:H72)</f>
        <v>15202.970000000001</v>
      </c>
      <c r="I64" s="492"/>
      <c r="J64" s="64"/>
      <c r="K64" s="64"/>
      <c r="L64" s="92"/>
      <c r="M64" s="58" t="s">
        <v>582</v>
      </c>
      <c r="N64" s="550"/>
      <c r="O64" s="551"/>
      <c r="P64" s="551"/>
      <c r="Q64" s="551"/>
      <c r="R64" s="551"/>
    </row>
    <row r="65" spans="1:18" ht="18.75">
      <c r="A65" s="126"/>
      <c r="B65" s="690" t="s">
        <v>424</v>
      </c>
      <c r="C65" s="683"/>
      <c r="D65" s="683"/>
      <c r="E65" s="683"/>
      <c r="F65" s="683"/>
      <c r="G65" s="127"/>
      <c r="H65" s="497">
        <v>7722.6</v>
      </c>
      <c r="I65" s="75"/>
      <c r="J65" s="64"/>
      <c r="K65" s="64"/>
      <c r="L65" s="92"/>
      <c r="M65" s="186"/>
      <c r="N65" s="550"/>
      <c r="O65" s="551"/>
      <c r="P65" s="551"/>
      <c r="Q65" s="551"/>
      <c r="R65" s="551"/>
    </row>
    <row r="66" spans="1:23" ht="18.75">
      <c r="A66" s="126"/>
      <c r="B66" s="690" t="s">
        <v>538</v>
      </c>
      <c r="C66" s="683"/>
      <c r="D66" s="683"/>
      <c r="E66" s="683"/>
      <c r="F66" s="683"/>
      <c r="G66" s="125"/>
      <c r="H66" s="497"/>
      <c r="I66" s="75"/>
      <c r="J66" s="64"/>
      <c r="K66" s="64"/>
      <c r="L66" s="92"/>
      <c r="M66" s="186" t="s">
        <v>539</v>
      </c>
      <c r="N66" s="550"/>
      <c r="O66" s="58" t="s">
        <v>581</v>
      </c>
      <c r="P66" s="551"/>
      <c r="Q66" s="551"/>
      <c r="R66" s="551"/>
      <c r="W66" s="186"/>
    </row>
    <row r="67" spans="1:18" ht="36.75" customHeight="1">
      <c r="A67" s="126"/>
      <c r="B67" s="721" t="s">
        <v>587</v>
      </c>
      <c r="C67" s="722"/>
      <c r="D67" s="722"/>
      <c r="E67" s="722"/>
      <c r="F67" s="723"/>
      <c r="G67" s="286"/>
      <c r="H67" s="498">
        <v>2846.5</v>
      </c>
      <c r="I67" s="493"/>
      <c r="J67" s="64"/>
      <c r="K67" s="64"/>
      <c r="L67" s="92"/>
      <c r="M67" s="551"/>
      <c r="N67" s="550"/>
      <c r="O67" s="552"/>
      <c r="P67" s="551"/>
      <c r="Q67" s="551"/>
      <c r="R67" s="551"/>
    </row>
    <row r="68" spans="1:18" ht="18.75" customHeight="1">
      <c r="A68" s="126"/>
      <c r="B68" s="721" t="s">
        <v>588</v>
      </c>
      <c r="C68" s="722"/>
      <c r="D68" s="722"/>
      <c r="E68" s="722"/>
      <c r="F68" s="723"/>
      <c r="G68" s="286"/>
      <c r="H68" s="303">
        <v>4633.87</v>
      </c>
      <c r="I68" s="494"/>
      <c r="J68" s="64"/>
      <c r="K68" s="64"/>
      <c r="L68" s="92"/>
      <c r="M68" s="550"/>
      <c r="N68" s="550"/>
      <c r="O68" s="551"/>
      <c r="P68" s="551"/>
      <c r="Q68" s="551"/>
      <c r="R68" s="551"/>
    </row>
    <row r="69" spans="1:18" ht="19.5" customHeight="1" hidden="1">
      <c r="A69" s="126"/>
      <c r="B69" s="721" t="s">
        <v>435</v>
      </c>
      <c r="C69" s="722"/>
      <c r="D69" s="722"/>
      <c r="E69" s="722"/>
      <c r="F69" s="723"/>
      <c r="G69" s="286"/>
      <c r="H69" s="303"/>
      <c r="I69" s="494"/>
      <c r="J69" s="64"/>
      <c r="K69" s="64"/>
      <c r="L69" s="92"/>
      <c r="M69" s="550"/>
      <c r="N69" s="550"/>
      <c r="O69" s="551"/>
      <c r="P69" s="551"/>
      <c r="Q69" s="551"/>
      <c r="R69" s="551"/>
    </row>
    <row r="70" spans="1:14" ht="18.75" customHeight="1" hidden="1">
      <c r="A70" s="126"/>
      <c r="B70" s="721" t="s">
        <v>435</v>
      </c>
      <c r="C70" s="722"/>
      <c r="D70" s="722"/>
      <c r="E70" s="722"/>
      <c r="F70" s="723"/>
      <c r="G70" s="286"/>
      <c r="H70" s="303"/>
      <c r="I70" s="494"/>
      <c r="J70" s="64"/>
      <c r="K70" s="64"/>
      <c r="L70" s="92"/>
      <c r="M70" s="92"/>
      <c r="N70" s="92"/>
    </row>
    <row r="71" spans="1:14" ht="18.75" customHeight="1" hidden="1">
      <c r="A71" s="126"/>
      <c r="B71" s="721" t="s">
        <v>435</v>
      </c>
      <c r="C71" s="722"/>
      <c r="D71" s="722"/>
      <c r="E71" s="722"/>
      <c r="F71" s="723"/>
      <c r="G71" s="286"/>
      <c r="H71" s="303"/>
      <c r="I71" s="494"/>
      <c r="J71" s="64"/>
      <c r="K71" s="64"/>
      <c r="L71" s="92"/>
      <c r="M71" s="92"/>
      <c r="N71" s="92"/>
    </row>
    <row r="72" spans="1:14" ht="18.75" customHeight="1">
      <c r="A72" s="126"/>
      <c r="B72" s="721" t="s">
        <v>435</v>
      </c>
      <c r="C72" s="722"/>
      <c r="D72" s="722"/>
      <c r="E72" s="722"/>
      <c r="F72" s="723"/>
      <c r="G72" s="286"/>
      <c r="H72" s="286"/>
      <c r="I72" s="494"/>
      <c r="J72" s="64"/>
      <c r="K72" s="64"/>
      <c r="L72" s="92"/>
      <c r="M72" s="92"/>
      <c r="N72" s="92"/>
    </row>
    <row r="73" spans="1:14" ht="18.75" customHeight="1">
      <c r="A73" s="126"/>
      <c r="B73" s="487"/>
      <c r="C73" s="488"/>
      <c r="D73" s="488"/>
      <c r="E73" s="488"/>
      <c r="F73" s="488"/>
      <c r="G73" s="489"/>
      <c r="H73" s="489"/>
      <c r="I73" s="491"/>
      <c r="J73" s="64"/>
      <c r="K73" s="64"/>
      <c r="L73" s="92"/>
      <c r="M73" s="92"/>
      <c r="N73" s="92"/>
    </row>
    <row r="74" spans="1:14" ht="18.75" customHeight="1">
      <c r="A74" s="126"/>
      <c r="B74" s="129"/>
      <c r="C74" s="130"/>
      <c r="D74" s="130"/>
      <c r="G74" s="694" t="s">
        <v>65</v>
      </c>
      <c r="H74" s="694"/>
      <c r="I74" s="694"/>
      <c r="J74" s="778" t="s">
        <v>406</v>
      </c>
      <c r="K74" s="779"/>
      <c r="L74" s="450"/>
      <c r="M74" s="451"/>
      <c r="N74" s="92"/>
    </row>
    <row r="75" spans="1:17" s="61" customFormat="1" ht="15">
      <c r="A75" s="82"/>
      <c r="B75" s="143"/>
      <c r="C75" s="144"/>
      <c r="D75" s="144"/>
      <c r="G75" s="780" t="s">
        <v>53</v>
      </c>
      <c r="H75" s="780"/>
      <c r="I75" s="780"/>
      <c r="J75" s="697" t="s">
        <v>53</v>
      </c>
      <c r="K75" s="781"/>
      <c r="L75" s="143"/>
      <c r="M75" s="452"/>
      <c r="P75" s="453" t="s">
        <v>539</v>
      </c>
      <c r="Q75" s="453" t="s">
        <v>540</v>
      </c>
    </row>
    <row r="76" spans="1:17" s="60" customFormat="1" ht="18.75">
      <c r="A76" s="126"/>
      <c r="B76" s="774" t="s">
        <v>506</v>
      </c>
      <c r="C76" s="774"/>
      <c r="D76" s="774"/>
      <c r="E76" s="774"/>
      <c r="F76" s="774"/>
      <c r="G76" s="775">
        <f>'02 16 г'!G77:I77</f>
        <v>7049.399999999791</v>
      </c>
      <c r="H76" s="785"/>
      <c r="I76" s="776"/>
      <c r="J76" s="775">
        <f>'02 16 г'!J77:K77</f>
        <v>0</v>
      </c>
      <c r="K76" s="776"/>
      <c r="L76" s="129"/>
      <c r="M76" s="447"/>
      <c r="N76" s="100"/>
      <c r="P76" s="455">
        <f>G77</f>
        <v>24564.24999999979</v>
      </c>
      <c r="Q76" s="455">
        <f>J77</f>
        <v>0</v>
      </c>
    </row>
    <row r="77" spans="1:22" ht="18.75">
      <c r="A77" s="65"/>
      <c r="B77" s="774" t="s">
        <v>507</v>
      </c>
      <c r="C77" s="774"/>
      <c r="D77" s="774"/>
      <c r="E77" s="774"/>
      <c r="F77" s="774"/>
      <c r="G77" s="775">
        <f>G76+K45+J51</f>
        <v>24564.24999999979</v>
      </c>
      <c r="H77" s="785"/>
      <c r="I77" s="776"/>
      <c r="J77" s="775">
        <f>J76+H51+D52-J51</f>
        <v>0</v>
      </c>
      <c r="K77" s="776"/>
      <c r="L77" s="130"/>
      <c r="M77" s="456"/>
      <c r="N77" s="92"/>
      <c r="V77" s="186"/>
    </row>
    <row r="78" spans="1:14" ht="22.5" customHeight="1">
      <c r="A78" s="64"/>
      <c r="B78" s="64"/>
      <c r="C78" s="64"/>
      <c r="D78" s="64"/>
      <c r="E78" s="64"/>
      <c r="F78" s="64"/>
      <c r="G78" s="132"/>
      <c r="H78" s="132"/>
      <c r="I78" s="132"/>
      <c r="J78" s="64"/>
      <c r="K78" s="64"/>
      <c r="L78" s="92"/>
      <c r="M78" s="92"/>
      <c r="N78" s="92"/>
    </row>
    <row r="79" spans="1:20" ht="18.75">
      <c r="A79" s="126"/>
      <c r="B79" s="312"/>
      <c r="C79" s="313"/>
      <c r="D79" s="313"/>
      <c r="E79" s="313"/>
      <c r="F79" s="313"/>
      <c r="G79" s="759" t="s">
        <v>541</v>
      </c>
      <c r="H79" s="784"/>
      <c r="I79" s="777"/>
      <c r="J79" s="759" t="s">
        <v>503</v>
      </c>
      <c r="K79" s="777"/>
      <c r="L79" s="92"/>
      <c r="M79" s="92"/>
      <c r="N79" s="92"/>
      <c r="O79" s="175" t="s">
        <v>504</v>
      </c>
      <c r="P79" s="486">
        <f>G80-J80+G45+H45-I45</f>
        <v>0</v>
      </c>
      <c r="Q79" s="175"/>
      <c r="R79" s="175"/>
      <c r="S79" s="175"/>
      <c r="T79" s="177"/>
    </row>
    <row r="80" spans="1:20" ht="18.75">
      <c r="A80" s="457"/>
      <c r="B80" s="742" t="s">
        <v>566</v>
      </c>
      <c r="C80" s="782"/>
      <c r="D80" s="782"/>
      <c r="E80" s="782"/>
      <c r="F80" s="783"/>
      <c r="G80" s="759">
        <f>O45</f>
        <v>192755.03999999995</v>
      </c>
      <c r="H80" s="784"/>
      <c r="I80" s="777"/>
      <c r="J80" s="759">
        <f>P45</f>
        <v>191331.44</v>
      </c>
      <c r="K80" s="777"/>
      <c r="L80" s="92"/>
      <c r="M80" s="92"/>
      <c r="N80" s="92"/>
      <c r="O80" s="178"/>
      <c r="P80" s="179"/>
      <c r="Q80" s="179"/>
      <c r="R80" s="179"/>
      <c r="S80" s="179"/>
      <c r="T80" s="179"/>
    </row>
    <row r="81" spans="1:14" ht="18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8.75">
      <c r="A82" s="458" t="s">
        <v>554</v>
      </c>
      <c r="B82" s="92"/>
      <c r="C82" s="92"/>
      <c r="D82" s="92"/>
      <c r="E82" s="92"/>
      <c r="F82" s="92"/>
      <c r="G82" s="92"/>
      <c r="H82" s="92"/>
      <c r="I82" s="92"/>
      <c r="J82" s="458" t="s">
        <v>73</v>
      </c>
      <c r="K82" s="458"/>
      <c r="L82" s="92"/>
      <c r="M82" s="92"/>
      <c r="N82" s="92"/>
    </row>
    <row r="83" spans="1:11" s="92" customFormat="1" ht="18.75">
      <c r="A83" s="458" t="s">
        <v>469</v>
      </c>
      <c r="J83" s="458" t="s">
        <v>74</v>
      </c>
      <c r="K83" s="458"/>
    </row>
  </sheetData>
  <sheetProtection password="ECC7" sheet="1" formatCells="0" formatColumns="0" formatRows="0" insertColumns="0" insertRows="0" insertHyperlinks="0" deleteColumns="0" deleteRows="0" sort="0" autoFilter="0" pivotTables="0"/>
  <mergeCells count="45">
    <mergeCell ref="C14:D15"/>
    <mergeCell ref="A35:N36"/>
    <mergeCell ref="B44:D44"/>
    <mergeCell ref="B45:D45"/>
    <mergeCell ref="B46:D46"/>
    <mergeCell ref="B47:D47"/>
    <mergeCell ref="B48:D48"/>
    <mergeCell ref="B49:J49"/>
    <mergeCell ref="B51:E51"/>
    <mergeCell ref="B52:C52"/>
    <mergeCell ref="D52:E52"/>
    <mergeCell ref="M55:N56"/>
    <mergeCell ref="O55:O56"/>
    <mergeCell ref="B57:F57"/>
    <mergeCell ref="N57:O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G74:I74"/>
    <mergeCell ref="J74:K74"/>
    <mergeCell ref="G75:I75"/>
    <mergeCell ref="J75:K75"/>
    <mergeCell ref="B76:F76"/>
    <mergeCell ref="G76:I76"/>
    <mergeCell ref="J76:K76"/>
    <mergeCell ref="B77:F77"/>
    <mergeCell ref="G77:I77"/>
    <mergeCell ref="J77:K77"/>
    <mergeCell ref="G79:I79"/>
    <mergeCell ref="J79:K79"/>
    <mergeCell ref="B80:F80"/>
    <mergeCell ref="G80:I80"/>
    <mergeCell ref="J80:K80"/>
  </mergeCells>
  <conditionalFormatting sqref="P48">
    <cfRule type="iconSet" priority="2" dxfId="23">
      <iconSet iconSet="3TrafficLights1">
        <cfvo type="percent" val="0"/>
        <cfvo type="percent" val="33"/>
        <cfvo type="percent" val="67"/>
      </iconSet>
    </cfRule>
  </conditionalFormatting>
  <conditionalFormatting sqref="V45">
    <cfRule type="cellIs" priority="1" dxfId="0" operator="greaterThan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B83"/>
  <sheetViews>
    <sheetView view="pageBreakPreview" zoomScale="80" zoomScaleSheetLayoutView="80" zoomScalePageLayoutView="0" workbookViewId="0" topLeftCell="A50">
      <selection activeCell="W45" sqref="W45"/>
    </sheetView>
  </sheetViews>
  <sheetFormatPr defaultColWidth="9.140625" defaultRowHeight="15" outlineLevelCol="1"/>
  <cols>
    <col min="1" max="1" width="7.57421875" style="61" customWidth="1"/>
    <col min="2" max="2" width="12.140625" style="58" customWidth="1"/>
    <col min="3" max="3" width="11.00390625" style="58" customWidth="1"/>
    <col min="4" max="4" width="10.57421875" style="58" customWidth="1"/>
    <col min="5" max="5" width="9.7109375" style="58" customWidth="1"/>
    <col min="6" max="6" width="12.140625" style="58" customWidth="1"/>
    <col min="7" max="7" width="11.57421875" style="58" customWidth="1"/>
    <col min="8" max="8" width="12.140625" style="58" customWidth="1"/>
    <col min="9" max="9" width="12.57421875" style="58" customWidth="1"/>
    <col min="10" max="10" width="13.00390625" style="58" customWidth="1"/>
    <col min="11" max="11" width="13.140625" style="58" customWidth="1"/>
    <col min="12" max="12" width="13.421875" style="58" customWidth="1"/>
    <col min="13" max="13" width="15.28125" style="58" hidden="1" customWidth="1" outlineLevel="1"/>
    <col min="14" max="14" width="18.421875" style="58" hidden="1" customWidth="1" outlineLevel="1"/>
    <col min="15" max="15" width="13.421875" style="58" hidden="1" customWidth="1" outlineLevel="1"/>
    <col min="16" max="16" width="13.57421875" style="58" hidden="1" customWidth="1" outlineLevel="1"/>
    <col min="17" max="17" width="10.7109375" style="58" hidden="1" customWidth="1" outlineLevel="1"/>
    <col min="18" max="18" width="10.28125" style="58" hidden="1" customWidth="1" outlineLevel="1"/>
    <col min="19" max="19" width="12.8515625" style="58" hidden="1" customWidth="1" outlineLevel="1"/>
    <col min="20" max="20" width="7.140625" style="58" hidden="1" customWidth="1" outlineLevel="1"/>
    <col min="21" max="21" width="11.28125" style="58" hidden="1" customWidth="1" outlineLevel="1"/>
    <col min="22" max="22" width="11.421875" style="58" hidden="1" customWidth="1" outlineLevel="1"/>
    <col min="23" max="24" width="11.140625" style="58" hidden="1" customWidth="1" outlineLevel="1"/>
    <col min="25" max="25" width="13.00390625" style="58" hidden="1" customWidth="1" outlineLevel="1"/>
    <col min="26" max="26" width="13.00390625" style="58" bestFit="1" customWidth="1" collapsed="1"/>
    <col min="27" max="28" width="13.00390625" style="58" bestFit="1" customWidth="1"/>
    <col min="29" max="32" width="9.140625" style="58" customWidth="1"/>
    <col min="33" max="33" width="9.8515625" style="58" bestFit="1" customWidth="1"/>
    <col min="34" max="16384" width="9.140625" style="58" customWidth="1"/>
  </cols>
  <sheetData>
    <row r="1" spans="1:14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4"/>
      <c r="J2" s="92"/>
      <c r="K2" s="92"/>
      <c r="L2" s="92"/>
      <c r="M2" s="92"/>
      <c r="N2" s="92"/>
    </row>
    <row r="3" spans="1:14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/>
      <c r="I6" s="96" t="s">
        <v>5</v>
      </c>
      <c r="J6" s="96" t="s">
        <v>6</v>
      </c>
      <c r="K6" s="96"/>
      <c r="L6" s="96"/>
      <c r="M6" s="97"/>
      <c r="N6" s="97"/>
    </row>
    <row r="7" spans="1:14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/>
      <c r="I7" s="96" t="s">
        <v>9</v>
      </c>
      <c r="J7" s="96" t="s">
        <v>10</v>
      </c>
      <c r="K7" s="96"/>
      <c r="L7" s="96"/>
      <c r="M7" s="97"/>
      <c r="N7" s="97"/>
    </row>
    <row r="8" spans="1:14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5"/>
      <c r="I8" s="98">
        <v>0</v>
      </c>
      <c r="J8" s="99">
        <v>48.28</v>
      </c>
      <c r="K8" s="99"/>
      <c r="L8" s="95"/>
      <c r="M8" s="100"/>
      <c r="N8" s="100"/>
    </row>
    <row r="9" spans="1:14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5"/>
      <c r="I9" s="98">
        <v>2795.32</v>
      </c>
      <c r="J9" s="99">
        <v>5702.29</v>
      </c>
      <c r="K9" s="99"/>
      <c r="L9" s="95"/>
      <c r="M9" s="100"/>
      <c r="N9" s="100"/>
    </row>
    <row r="10" spans="1:14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5"/>
      <c r="I10" s="98">
        <f>SUM(I8:I9)</f>
        <v>2795.32</v>
      </c>
      <c r="J10" s="95"/>
      <c r="K10" s="95"/>
      <c r="L10" s="95"/>
      <c r="M10" s="100"/>
      <c r="N10" s="100"/>
    </row>
    <row r="11" spans="1:14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20" ht="18.75" hidden="1">
      <c r="A14" s="92"/>
      <c r="B14" s="101" t="s">
        <v>386</v>
      </c>
      <c r="C14" s="666" t="s">
        <v>15</v>
      </c>
      <c r="D14" s="667"/>
      <c r="E14" s="579"/>
      <c r="F14" s="96"/>
      <c r="G14" s="96"/>
      <c r="H14" s="96"/>
      <c r="I14" s="96"/>
      <c r="J14" s="96" t="s">
        <v>21</v>
      </c>
      <c r="K14" s="97"/>
      <c r="L14" s="100"/>
      <c r="M14" s="100"/>
      <c r="N14" s="100"/>
      <c r="O14" s="60"/>
      <c r="P14" s="60"/>
      <c r="Q14" s="60"/>
      <c r="R14" s="60"/>
      <c r="S14" s="60"/>
      <c r="T14" s="60"/>
    </row>
    <row r="15" spans="1:20" ht="14.25" customHeight="1" hidden="1">
      <c r="A15" s="92"/>
      <c r="B15" s="103"/>
      <c r="C15" s="668"/>
      <c r="D15" s="669"/>
      <c r="E15" s="580"/>
      <c r="F15" s="96"/>
      <c r="G15" s="96"/>
      <c r="H15" s="96"/>
      <c r="I15" s="96" t="s">
        <v>311</v>
      </c>
      <c r="J15" s="96"/>
      <c r="K15" s="97"/>
      <c r="L15" s="100"/>
      <c r="M15" s="100"/>
      <c r="N15" s="100"/>
      <c r="O15" s="60"/>
      <c r="P15" s="60"/>
      <c r="Q15" s="60"/>
      <c r="R15" s="60"/>
      <c r="S15" s="60"/>
      <c r="T15" s="60"/>
    </row>
    <row r="16" spans="1:20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95"/>
      <c r="K16" s="100"/>
      <c r="L16" s="100"/>
      <c r="M16" s="100"/>
      <c r="N16" s="100"/>
      <c r="O16" s="60"/>
      <c r="P16" s="60"/>
      <c r="Q16" s="60"/>
      <c r="R16" s="60"/>
      <c r="S16" s="60"/>
      <c r="T16" s="60"/>
    </row>
    <row r="17" spans="1:20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95"/>
      <c r="K17" s="100"/>
      <c r="L17" s="100"/>
      <c r="M17" s="100"/>
      <c r="N17" s="100"/>
      <c r="O17" s="60"/>
      <c r="P17" s="60"/>
      <c r="Q17" s="60"/>
      <c r="R17" s="60"/>
      <c r="S17" s="60"/>
      <c r="T17" s="60"/>
    </row>
    <row r="18" spans="1:20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95"/>
      <c r="K18" s="100"/>
      <c r="L18" s="100"/>
      <c r="M18" s="100"/>
      <c r="N18" s="100"/>
      <c r="O18" s="60"/>
      <c r="P18" s="60"/>
      <c r="Q18" s="60"/>
      <c r="R18" s="60"/>
      <c r="S18" s="60"/>
      <c r="T18" s="60"/>
    </row>
    <row r="19" spans="1:20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95"/>
      <c r="K19" s="100"/>
      <c r="L19" s="100"/>
      <c r="M19" s="100"/>
      <c r="N19" s="100"/>
      <c r="O19" s="60"/>
      <c r="P19" s="60"/>
      <c r="Q19" s="60"/>
      <c r="R19" s="60"/>
      <c r="S19" s="60"/>
      <c r="T19" s="60"/>
    </row>
    <row r="20" spans="1:20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95"/>
      <c r="K20" s="100"/>
      <c r="L20" s="100"/>
      <c r="M20" s="100"/>
      <c r="N20" s="100"/>
      <c r="O20" s="60"/>
      <c r="P20" s="60"/>
      <c r="Q20" s="60"/>
      <c r="R20" s="60"/>
      <c r="S20" s="60"/>
      <c r="T20" s="60"/>
    </row>
    <row r="21" spans="1:20" ht="19.5" hidden="1" thickBot="1">
      <c r="A21" s="92"/>
      <c r="B21" s="95"/>
      <c r="C21" s="95"/>
      <c r="D21" s="95"/>
      <c r="E21" s="95"/>
      <c r="F21" s="95"/>
      <c r="G21" s="106" t="s">
        <v>387</v>
      </c>
      <c r="H21" s="106"/>
      <c r="I21" s="107" t="s">
        <v>310</v>
      </c>
      <c r="J21" s="95"/>
      <c r="K21" s="100"/>
      <c r="L21" s="100"/>
      <c r="M21" s="100"/>
      <c r="N21" s="100"/>
      <c r="O21" s="60"/>
      <c r="P21" s="60"/>
      <c r="Q21" s="60"/>
      <c r="R21" s="60"/>
      <c r="S21" s="60"/>
      <c r="T21" s="60"/>
    </row>
    <row r="22" spans="1:20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/>
      <c r="I22" s="95">
        <v>7.55</v>
      </c>
      <c r="J22" s="99">
        <f>G22*I22</f>
        <v>2625.89</v>
      </c>
      <c r="K22" s="418"/>
      <c r="L22" s="100"/>
      <c r="M22" s="100"/>
      <c r="N22" s="100"/>
      <c r="O22" s="60"/>
      <c r="P22" s="60"/>
      <c r="Q22" s="60"/>
      <c r="R22" s="60"/>
      <c r="S22" s="60"/>
      <c r="T22" s="60"/>
    </row>
    <row r="23" spans="1:20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95"/>
      <c r="K23" s="100"/>
      <c r="L23" s="100"/>
      <c r="M23" s="100"/>
      <c r="N23" s="100"/>
      <c r="O23" s="60"/>
      <c r="P23" s="60"/>
      <c r="Q23" s="60"/>
      <c r="R23" s="60"/>
      <c r="S23" s="60"/>
      <c r="T23" s="60"/>
    </row>
    <row r="24" spans="1:20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95"/>
      <c r="K24" s="100"/>
      <c r="L24" s="100"/>
      <c r="M24" s="100"/>
      <c r="N24" s="100"/>
      <c r="O24" s="60"/>
      <c r="P24" s="60"/>
      <c r="Q24" s="60"/>
      <c r="R24" s="60"/>
      <c r="S24" s="60"/>
      <c r="T24" s="60"/>
    </row>
    <row r="25" spans="1:20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95"/>
      <c r="K25" s="100"/>
      <c r="L25" s="100"/>
      <c r="M25" s="100"/>
      <c r="N25" s="100"/>
      <c r="O25" s="60"/>
      <c r="P25" s="60"/>
      <c r="Q25" s="60"/>
      <c r="R25" s="60"/>
      <c r="S25" s="60"/>
      <c r="T25" s="60"/>
    </row>
    <row r="26" spans="1:20" ht="18.75" hidden="1">
      <c r="A26" s="92"/>
      <c r="B26" s="95"/>
      <c r="C26" s="95"/>
      <c r="D26" s="95"/>
      <c r="E26" s="95"/>
      <c r="F26" s="95"/>
      <c r="G26" s="95"/>
      <c r="H26" s="95"/>
      <c r="I26" s="95"/>
      <c r="J26" s="95"/>
      <c r="K26" s="100"/>
      <c r="L26" s="100"/>
      <c r="M26" s="100"/>
      <c r="N26" s="100"/>
      <c r="O26" s="60"/>
      <c r="P26" s="60"/>
      <c r="Q26" s="60"/>
      <c r="R26" s="60"/>
      <c r="S26" s="60"/>
      <c r="T26" s="60"/>
    </row>
    <row r="27" spans="1:20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95"/>
      <c r="K27" s="100"/>
      <c r="L27" s="100"/>
      <c r="M27" s="100"/>
      <c r="N27" s="100"/>
      <c r="O27" s="60"/>
      <c r="P27" s="60"/>
      <c r="Q27" s="60"/>
      <c r="R27" s="60"/>
      <c r="S27" s="60"/>
      <c r="T27" s="60"/>
    </row>
    <row r="28" spans="1:20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95"/>
      <c r="K28" s="100"/>
      <c r="L28" s="100"/>
      <c r="M28" s="100"/>
      <c r="N28" s="100"/>
      <c r="O28" s="60"/>
      <c r="P28" s="60"/>
      <c r="Q28" s="60"/>
      <c r="R28" s="60"/>
      <c r="S28" s="60"/>
      <c r="T28" s="60"/>
    </row>
    <row r="29" spans="1:20" ht="18.75" hidden="1">
      <c r="A29" s="92"/>
      <c r="B29" s="95"/>
      <c r="C29" s="95"/>
      <c r="D29" s="95"/>
      <c r="E29" s="95"/>
      <c r="F29" s="95"/>
      <c r="G29" s="95"/>
      <c r="H29" s="95"/>
      <c r="I29" s="95"/>
      <c r="J29" s="95"/>
      <c r="K29" s="100"/>
      <c r="L29" s="100"/>
      <c r="M29" s="100"/>
      <c r="N29" s="100"/>
      <c r="O29" s="60"/>
      <c r="P29" s="60"/>
      <c r="Q29" s="60"/>
      <c r="R29" s="60"/>
      <c r="S29" s="60"/>
      <c r="T29" s="60"/>
    </row>
    <row r="30" spans="1:20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95"/>
      <c r="K30" s="100"/>
      <c r="L30" s="100"/>
      <c r="M30" s="100"/>
      <c r="N30" s="100"/>
      <c r="O30" s="60"/>
      <c r="P30" s="60"/>
      <c r="Q30" s="60"/>
      <c r="R30" s="60"/>
      <c r="S30" s="60"/>
      <c r="T30" s="60"/>
    </row>
    <row r="31" spans="1:20" ht="18.75" hidden="1">
      <c r="A31" s="92"/>
      <c r="B31" s="95"/>
      <c r="C31" s="95"/>
      <c r="D31" s="95"/>
      <c r="E31" s="95"/>
      <c r="F31" s="95"/>
      <c r="G31" s="95"/>
      <c r="H31" s="95"/>
      <c r="I31" s="95"/>
      <c r="J31" s="95"/>
      <c r="K31" s="100"/>
      <c r="L31" s="100"/>
      <c r="M31" s="100"/>
      <c r="N31" s="100"/>
      <c r="O31" s="60"/>
      <c r="P31" s="60"/>
      <c r="Q31" s="60"/>
      <c r="R31" s="60"/>
      <c r="S31" s="60"/>
      <c r="T31" s="60"/>
    </row>
    <row r="32" spans="1:20" ht="18.75" hidden="1">
      <c r="A32" s="92"/>
      <c r="B32" s="95"/>
      <c r="C32" s="95"/>
      <c r="D32" s="95"/>
      <c r="E32" s="95"/>
      <c r="F32" s="95"/>
      <c r="G32" s="95"/>
      <c r="H32" s="95"/>
      <c r="I32" s="95"/>
      <c r="J32" s="95"/>
      <c r="K32" s="100"/>
      <c r="L32" s="100"/>
      <c r="M32" s="100"/>
      <c r="N32" s="100"/>
      <c r="O32" s="60"/>
      <c r="P32" s="60"/>
      <c r="Q32" s="60"/>
      <c r="R32" s="60"/>
      <c r="S32" s="60"/>
      <c r="T32" s="60"/>
    </row>
    <row r="33" spans="1:20" ht="18.75" hidden="1">
      <c r="A33" s="92"/>
      <c r="B33" s="95"/>
      <c r="C33" s="95"/>
      <c r="D33" s="95"/>
      <c r="E33" s="95"/>
      <c r="F33" s="95"/>
      <c r="G33" s="96"/>
      <c r="H33" s="96"/>
      <c r="I33" s="96"/>
      <c r="J33" s="109"/>
      <c r="K33" s="419"/>
      <c r="L33" s="100"/>
      <c r="M33" s="100"/>
      <c r="N33" s="100"/>
      <c r="O33" s="60"/>
      <c r="P33" s="60"/>
      <c r="Q33" s="60"/>
      <c r="R33" s="60"/>
      <c r="S33" s="60"/>
      <c r="T33" s="60"/>
    </row>
    <row r="34" spans="1:20" ht="18.75" hidden="1">
      <c r="A34" s="92"/>
      <c r="B34" s="95"/>
      <c r="C34" s="95"/>
      <c r="D34" s="95"/>
      <c r="E34" s="95"/>
      <c r="F34" s="95"/>
      <c r="G34" s="95"/>
      <c r="H34" s="95"/>
      <c r="I34" s="95" t="s">
        <v>32</v>
      </c>
      <c r="J34" s="110">
        <f>SUM(J17:J33)</f>
        <v>2625.89</v>
      </c>
      <c r="K34" s="420"/>
      <c r="L34" s="100"/>
      <c r="M34" s="100"/>
      <c r="N34" s="100"/>
      <c r="O34" s="60"/>
      <c r="P34" s="60"/>
      <c r="Q34" s="60"/>
      <c r="R34" s="60"/>
      <c r="S34" s="60"/>
      <c r="T34" s="60"/>
    </row>
    <row r="35" spans="1:14" ht="15">
      <c r="A35" s="763" t="s">
        <v>388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</row>
    <row r="36" spans="1:14" ht="15">
      <c r="A36" s="763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</row>
    <row r="37" spans="1:14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8.75">
      <c r="A38" s="92"/>
      <c r="B38" s="64" t="s">
        <v>389</v>
      </c>
      <c r="C38" s="65"/>
      <c r="D38" s="65"/>
      <c r="E38" s="65"/>
      <c r="F38" s="65"/>
      <c r="G38" s="64"/>
      <c r="H38" s="64"/>
      <c r="I38" s="92"/>
      <c r="J38" s="92"/>
      <c r="K38" s="92"/>
      <c r="L38" s="92"/>
      <c r="M38" s="92"/>
      <c r="N38" s="92"/>
    </row>
    <row r="39" spans="1:14" ht="18.75">
      <c r="A39" s="64"/>
      <c r="B39" s="65" t="s">
        <v>390</v>
      </c>
      <c r="C39" s="250" t="s">
        <v>391</v>
      </c>
      <c r="D39" s="64"/>
      <c r="E39" s="64"/>
      <c r="F39" s="65"/>
      <c r="G39" s="64"/>
      <c r="H39" s="64"/>
      <c r="I39" s="64"/>
      <c r="J39" s="64"/>
      <c r="K39" s="64"/>
      <c r="L39" s="92"/>
      <c r="M39" s="92"/>
      <c r="N39" s="92"/>
    </row>
    <row r="40" spans="1:14" ht="18.75">
      <c r="A40" s="64"/>
      <c r="B40" s="65" t="s">
        <v>392</v>
      </c>
      <c r="C40" s="66">
        <v>5171</v>
      </c>
      <c r="D40" s="64" t="s">
        <v>393</v>
      </c>
      <c r="E40" s="64"/>
      <c r="F40" s="65"/>
      <c r="G40" s="64"/>
      <c r="H40" s="64"/>
      <c r="I40" s="65"/>
      <c r="J40" s="64"/>
      <c r="K40" s="64"/>
      <c r="L40" s="92"/>
      <c r="M40" s="92"/>
      <c r="N40" s="92"/>
    </row>
    <row r="41" spans="1:14" ht="18.75">
      <c r="A41" s="64"/>
      <c r="B41" s="65" t="s">
        <v>394</v>
      </c>
      <c r="C41" s="67" t="s">
        <v>200</v>
      </c>
      <c r="D41" s="64" t="s">
        <v>583</v>
      </c>
      <c r="E41" s="64"/>
      <c r="F41" s="64"/>
      <c r="G41" s="64"/>
      <c r="H41" s="64"/>
      <c r="I41" s="65"/>
      <c r="J41" s="64"/>
      <c r="K41" s="64"/>
      <c r="L41" s="92"/>
      <c r="M41" s="92"/>
      <c r="N41" s="92"/>
    </row>
    <row r="42" spans="1:28" ht="18.75">
      <c r="A42" s="64"/>
      <c r="E42" s="64"/>
      <c r="F42" s="64"/>
      <c r="G42" s="64"/>
      <c r="H42" s="64"/>
      <c r="I42" s="65"/>
      <c r="J42" s="64"/>
      <c r="K42" s="64"/>
      <c r="L42" s="92"/>
      <c r="M42" s="92"/>
      <c r="N42" s="92"/>
      <c r="V42" s="60"/>
      <c r="W42" s="60"/>
      <c r="X42" s="60"/>
      <c r="Y42" s="60"/>
      <c r="Z42" s="60"/>
      <c r="AA42" s="60"/>
      <c r="AB42" s="60"/>
    </row>
    <row r="43" spans="1:28" ht="56.25">
      <c r="A43" s="64"/>
      <c r="B43" s="139"/>
      <c r="C43" s="140"/>
      <c r="D43" s="62"/>
      <c r="E43" s="421" t="s">
        <v>397</v>
      </c>
      <c r="F43" s="422" t="s">
        <v>527</v>
      </c>
      <c r="G43" s="424" t="s">
        <v>2</v>
      </c>
      <c r="H43" s="490" t="s">
        <v>565</v>
      </c>
      <c r="I43" s="423" t="s">
        <v>3</v>
      </c>
      <c r="J43" s="424" t="s">
        <v>528</v>
      </c>
      <c r="K43" s="424" t="s">
        <v>529</v>
      </c>
      <c r="L43" s="425" t="s">
        <v>530</v>
      </c>
      <c r="V43" s="60"/>
      <c r="W43" s="371"/>
      <c r="X43" s="426"/>
      <c r="Y43" s="426"/>
      <c r="Z43" s="426"/>
      <c r="AA43" s="426"/>
      <c r="AB43" s="426"/>
    </row>
    <row r="44" spans="1:28" s="61" customFormat="1" ht="54.75" customHeight="1">
      <c r="A44" s="62"/>
      <c r="B44" s="765" t="s">
        <v>404</v>
      </c>
      <c r="C44" s="766"/>
      <c r="D44" s="767"/>
      <c r="E44" s="111" t="s">
        <v>53</v>
      </c>
      <c r="F44" s="111" t="s">
        <v>53</v>
      </c>
      <c r="G44" s="111" t="s">
        <v>53</v>
      </c>
      <c r="H44" s="111" t="s">
        <v>53</v>
      </c>
      <c r="I44" s="111" t="s">
        <v>53</v>
      </c>
      <c r="J44" s="111" t="s">
        <v>53</v>
      </c>
      <c r="K44" s="111" t="s">
        <v>53</v>
      </c>
      <c r="L44" s="111" t="s">
        <v>53</v>
      </c>
      <c r="O44" s="427" t="s">
        <v>531</v>
      </c>
      <c r="P44" s="427" t="s">
        <v>532</v>
      </c>
      <c r="Q44" s="427" t="s">
        <v>544</v>
      </c>
      <c r="R44" s="427" t="s">
        <v>401</v>
      </c>
      <c r="S44" s="427" t="s">
        <v>545</v>
      </c>
      <c r="T44" s="427" t="s">
        <v>546</v>
      </c>
      <c r="U44" s="427" t="s">
        <v>533</v>
      </c>
      <c r="V44" s="427" t="s">
        <v>424</v>
      </c>
      <c r="W44" s="428" t="s">
        <v>534</v>
      </c>
      <c r="X44" s="374"/>
      <c r="Y44" s="374"/>
      <c r="Z44" s="374"/>
      <c r="AA44" s="374"/>
      <c r="AB44" s="374"/>
    </row>
    <row r="45" spans="1:28" ht="33" customHeight="1">
      <c r="A45" s="64"/>
      <c r="B45" s="768" t="s">
        <v>535</v>
      </c>
      <c r="C45" s="769"/>
      <c r="D45" s="770"/>
      <c r="E45" s="114">
        <f aca="true" t="shared" si="0" ref="E45:L45">E46+E47+E48</f>
        <v>16.1</v>
      </c>
      <c r="F45" s="114">
        <f t="shared" si="0"/>
        <v>191331.31200000006</v>
      </c>
      <c r="G45" s="114">
        <f t="shared" si="0"/>
        <v>82996.6</v>
      </c>
      <c r="H45" s="114">
        <f t="shared" si="0"/>
        <v>0</v>
      </c>
      <c r="I45" s="114">
        <f t="shared" si="0"/>
        <v>72684.72</v>
      </c>
      <c r="J45" s="114">
        <f t="shared" si="0"/>
        <v>65785.3</v>
      </c>
      <c r="K45" s="114">
        <f t="shared" si="0"/>
        <v>6899.419999999995</v>
      </c>
      <c r="L45" s="114">
        <f t="shared" si="0"/>
        <v>201643.20200000005</v>
      </c>
      <c r="O45" s="470">
        <v>191331.44</v>
      </c>
      <c r="P45" s="470">
        <v>201643.33</v>
      </c>
      <c r="Q45" s="553">
        <v>65960.1</v>
      </c>
      <c r="R45" s="332">
        <v>138.65</v>
      </c>
      <c r="S45" s="332">
        <v>0</v>
      </c>
      <c r="T45" s="332">
        <v>172.05</v>
      </c>
      <c r="U45" s="226">
        <v>7500.01</v>
      </c>
      <c r="V45" s="471">
        <v>6585.970000000001</v>
      </c>
      <c r="W45" s="226">
        <v>9164.019999999997</v>
      </c>
      <c r="X45" s="432"/>
      <c r="Y45" s="432"/>
      <c r="Z45" s="432"/>
      <c r="AA45" s="374"/>
      <c r="AB45" s="433"/>
    </row>
    <row r="46" spans="1:28" ht="18" customHeight="1">
      <c r="A46" s="64"/>
      <c r="B46" s="672" t="s">
        <v>12</v>
      </c>
      <c r="C46" s="673"/>
      <c r="D46" s="674"/>
      <c r="E46" s="117">
        <f>G58</f>
        <v>10.030000000000001</v>
      </c>
      <c r="F46" s="581">
        <f>'03 16 г'!L46</f>
        <v>0</v>
      </c>
      <c r="G46" s="581">
        <f>E46*C40</f>
        <v>51865.130000000005</v>
      </c>
      <c r="H46" s="581">
        <v>0</v>
      </c>
      <c r="I46" s="581">
        <f>G46</f>
        <v>51865.130000000005</v>
      </c>
      <c r="J46" s="581">
        <f>H58</f>
        <v>51865.130000000005</v>
      </c>
      <c r="K46" s="581">
        <f>H46+I46-J46</f>
        <v>0</v>
      </c>
      <c r="L46" s="286">
        <v>0</v>
      </c>
      <c r="V46" s="60"/>
      <c r="W46" s="373"/>
      <c r="X46" s="432"/>
      <c r="Y46" s="432"/>
      <c r="Z46" s="432"/>
      <c r="AA46" s="374"/>
      <c r="AB46" s="433"/>
    </row>
    <row r="47" spans="1:28" ht="18" customHeight="1" thickBot="1">
      <c r="A47" s="64"/>
      <c r="B47" s="672" t="s">
        <v>65</v>
      </c>
      <c r="C47" s="673"/>
      <c r="D47" s="674"/>
      <c r="E47" s="117">
        <v>4.57</v>
      </c>
      <c r="F47" s="581">
        <f>'03 16 г'!L47</f>
        <v>183081.33200000005</v>
      </c>
      <c r="G47" s="581">
        <f>E47*C40</f>
        <v>23631.47</v>
      </c>
      <c r="H47" s="581">
        <v>0</v>
      </c>
      <c r="I47" s="581">
        <f>Q45+R45-I46</f>
        <v>14233.619999999995</v>
      </c>
      <c r="J47" s="581">
        <f>H64-H65</f>
        <v>7334.200000000001</v>
      </c>
      <c r="K47" s="581">
        <f>H47+I47-J47</f>
        <v>6899.419999999995</v>
      </c>
      <c r="L47" s="286">
        <f>F45-F48+(G45-G48)+H45-(I45-I48)</f>
        <v>192479.18200000006</v>
      </c>
      <c r="P47" s="434"/>
      <c r="V47" s="60"/>
      <c r="W47" s="373"/>
      <c r="X47" s="435"/>
      <c r="Y47" s="435"/>
      <c r="Z47" s="435"/>
      <c r="AA47" s="374"/>
      <c r="AB47" s="436"/>
    </row>
    <row r="48" spans="1:28" ht="18" customHeight="1" thickBot="1">
      <c r="A48" s="64"/>
      <c r="B48" s="672" t="s">
        <v>561</v>
      </c>
      <c r="C48" s="673"/>
      <c r="D48" s="674"/>
      <c r="E48" s="117">
        <v>1.5</v>
      </c>
      <c r="F48" s="581">
        <f>'03 16 г'!L48</f>
        <v>8249.979999999998</v>
      </c>
      <c r="G48" s="581">
        <f>E48*C40-(171*E48)</f>
        <v>7500</v>
      </c>
      <c r="H48" s="581">
        <v>0</v>
      </c>
      <c r="I48" s="581">
        <f>V45</f>
        <v>6585.970000000001</v>
      </c>
      <c r="J48" s="581">
        <f>H65</f>
        <v>6585.970000000001</v>
      </c>
      <c r="K48" s="581">
        <f>H48+I48-J48</f>
        <v>0</v>
      </c>
      <c r="L48" s="286">
        <f>W45</f>
        <v>9164.019999999997</v>
      </c>
      <c r="M48" s="186"/>
      <c r="P48" s="438"/>
      <c r="V48" s="60"/>
      <c r="W48" s="373"/>
      <c r="X48" s="432"/>
      <c r="Y48" s="432"/>
      <c r="Z48" s="432"/>
      <c r="AA48" s="374"/>
      <c r="AB48" s="433"/>
    </row>
    <row r="49" spans="1:28" ht="21" customHeight="1">
      <c r="A49" s="64"/>
      <c r="B49" s="791" t="s">
        <v>564</v>
      </c>
      <c r="C49" s="791"/>
      <c r="D49" s="791"/>
      <c r="E49" s="791"/>
      <c r="F49" s="791"/>
      <c r="G49" s="791"/>
      <c r="H49" s="791"/>
      <c r="I49" s="791"/>
      <c r="J49" s="791"/>
      <c r="K49" s="92"/>
      <c r="L49" s="92"/>
      <c r="M49" s="92"/>
      <c r="N49" s="92"/>
      <c r="O49" s="186"/>
      <c r="V49" s="60"/>
      <c r="W49" s="373"/>
      <c r="X49" s="432"/>
      <c r="Y49" s="432"/>
      <c r="Z49" s="432"/>
      <c r="AA49" s="374"/>
      <c r="AB49" s="433"/>
    </row>
    <row r="50" spans="1:28" ht="18.75" customHeight="1">
      <c r="A50" s="64"/>
      <c r="F50" s="485" t="s">
        <v>438</v>
      </c>
      <c r="G50" s="485" t="s">
        <v>2</v>
      </c>
      <c r="H50" s="485" t="s">
        <v>3</v>
      </c>
      <c r="I50" s="485" t="s">
        <v>439</v>
      </c>
      <c r="J50" s="485" t="s">
        <v>562</v>
      </c>
      <c r="K50" s="554"/>
      <c r="L50" s="440"/>
      <c r="M50" s="440">
        <f>H45+I45-J45</f>
        <v>6899.419999999998</v>
      </c>
      <c r="N50" s="440"/>
      <c r="O50" s="441"/>
      <c r="P50" s="60"/>
      <c r="V50" s="60"/>
      <c r="W50" s="379"/>
      <c r="X50" s="380"/>
      <c r="Y50" s="380"/>
      <c r="Z50" s="380"/>
      <c r="AA50" s="380"/>
      <c r="AB50" s="380"/>
    </row>
    <row r="51" spans="1:28" ht="18" customHeight="1">
      <c r="A51" s="92"/>
      <c r="B51" s="771" t="s">
        <v>536</v>
      </c>
      <c r="C51" s="771"/>
      <c r="D51" s="771"/>
      <c r="E51" s="771"/>
      <c r="F51" s="575">
        <f>'03 16 г'!I51</f>
        <v>6974.280000000004</v>
      </c>
      <c r="G51" s="76">
        <f>S45</f>
        <v>0</v>
      </c>
      <c r="H51" s="76">
        <f>T45</f>
        <v>172.05</v>
      </c>
      <c r="I51" s="76">
        <f>F51+G51-H51</f>
        <v>6802.230000000004</v>
      </c>
      <c r="J51" s="76">
        <f>D52+H51</f>
        <v>172.05</v>
      </c>
      <c r="K51" s="444"/>
      <c r="N51" s="120"/>
      <c r="V51" s="60"/>
      <c r="W51" s="60"/>
      <c r="X51" s="60"/>
      <c r="Y51" s="60"/>
      <c r="Z51" s="60"/>
      <c r="AA51" s="60"/>
      <c r="AB51" s="60"/>
    </row>
    <row r="52" spans="1:28" ht="18" customHeight="1">
      <c r="A52" s="92"/>
      <c r="B52" s="789"/>
      <c r="C52" s="789"/>
      <c r="D52" s="790"/>
      <c r="E52" s="790"/>
      <c r="F52" s="230" t="s">
        <v>563</v>
      </c>
      <c r="G52" s="65"/>
      <c r="H52" s="65"/>
      <c r="J52" s="64"/>
      <c r="K52" s="64"/>
      <c r="M52" s="554"/>
      <c r="N52" s="120"/>
      <c r="V52" s="60"/>
      <c r="W52" s="60"/>
      <c r="X52" s="60"/>
      <c r="Y52" s="60"/>
      <c r="Z52" s="60"/>
      <c r="AA52" s="60"/>
      <c r="AB52" s="60"/>
    </row>
    <row r="53" spans="1:28" ht="18" customHeight="1">
      <c r="A53" s="92"/>
      <c r="M53" s="444"/>
      <c r="N53" s="92"/>
      <c r="O53" s="445"/>
      <c r="V53" s="60"/>
      <c r="W53" s="60"/>
      <c r="X53" s="60"/>
      <c r="Y53" s="60"/>
      <c r="Z53" s="60"/>
      <c r="AA53" s="60"/>
      <c r="AB53" s="60"/>
    </row>
    <row r="54" spans="1:20" ht="10.5" customHeight="1">
      <c r="A54" s="92"/>
      <c r="L54" s="92"/>
      <c r="M54" s="92"/>
      <c r="N54" s="92"/>
      <c r="S54" s="446"/>
      <c r="T54" s="447"/>
    </row>
    <row r="55" spans="1:20" ht="18.75">
      <c r="A55" s="64"/>
      <c r="B55" s="73"/>
      <c r="C55" s="74"/>
      <c r="D55" s="75"/>
      <c r="E55" s="75"/>
      <c r="F55" s="75"/>
      <c r="G55" s="76" t="s">
        <v>397</v>
      </c>
      <c r="H55" s="76" t="s">
        <v>407</v>
      </c>
      <c r="I55" s="444"/>
      <c r="J55" s="64"/>
      <c r="K55" s="64"/>
      <c r="L55" s="92"/>
      <c r="M55" s="694" t="s">
        <v>411</v>
      </c>
      <c r="N55" s="694"/>
      <c r="O55" s="705" t="s">
        <v>539</v>
      </c>
      <c r="Q55" s="448"/>
      <c r="S55" s="448"/>
      <c r="T55" s="448"/>
    </row>
    <row r="56" spans="1:20" s="61" customFormat="1" ht="11.25" customHeight="1">
      <c r="A56" s="77"/>
      <c r="B56" s="135"/>
      <c r="C56" s="136"/>
      <c r="D56" s="137"/>
      <c r="E56" s="137"/>
      <c r="F56" s="137"/>
      <c r="G56" s="138" t="s">
        <v>53</v>
      </c>
      <c r="H56" s="495" t="s">
        <v>53</v>
      </c>
      <c r="I56" s="448"/>
      <c r="J56" s="62"/>
      <c r="K56" s="62"/>
      <c r="M56" s="694"/>
      <c r="N56" s="694"/>
      <c r="O56" s="705"/>
      <c r="P56" s="545"/>
      <c r="Q56" s="130"/>
      <c r="S56" s="449"/>
      <c r="T56" s="449"/>
    </row>
    <row r="57" spans="1:20" ht="48" customHeight="1">
      <c r="A57" s="78" t="s">
        <v>408</v>
      </c>
      <c r="B57" s="676" t="s">
        <v>436</v>
      </c>
      <c r="C57" s="677"/>
      <c r="D57" s="677"/>
      <c r="E57" s="677"/>
      <c r="F57" s="677"/>
      <c r="G57" s="95"/>
      <c r="H57" s="496">
        <f>H58+H64</f>
        <v>65785.3</v>
      </c>
      <c r="I57" s="492"/>
      <c r="J57" s="64"/>
      <c r="K57" s="64"/>
      <c r="L57" s="92"/>
      <c r="M57" s="59" t="s">
        <v>577</v>
      </c>
      <c r="N57" s="792" t="s">
        <v>578</v>
      </c>
      <c r="O57" s="793"/>
      <c r="P57" s="546" t="s">
        <v>579</v>
      </c>
      <c r="Q57" s="547" t="s">
        <v>580</v>
      </c>
      <c r="S57" s="100"/>
      <c r="T57" s="100"/>
    </row>
    <row r="58" spans="1:24" ht="18.75">
      <c r="A58" s="80" t="s">
        <v>410</v>
      </c>
      <c r="B58" s="678" t="s">
        <v>411</v>
      </c>
      <c r="C58" s="679"/>
      <c r="D58" s="679"/>
      <c r="E58" s="679"/>
      <c r="F58" s="680"/>
      <c r="G58" s="576">
        <f>G60+G61+G62+G63+G59</f>
        <v>10.030000000000001</v>
      </c>
      <c r="H58" s="574">
        <f>SUM(H59:H63)</f>
        <v>51865.130000000005</v>
      </c>
      <c r="I58" s="457"/>
      <c r="J58" s="64"/>
      <c r="K58" s="64"/>
      <c r="L58" s="92"/>
      <c r="M58" s="110"/>
      <c r="N58" s="548"/>
      <c r="O58" s="549"/>
      <c r="P58" s="549"/>
      <c r="Q58" s="549"/>
      <c r="S58" s="126"/>
      <c r="T58" s="126"/>
      <c r="X58" s="186"/>
    </row>
    <row r="59" spans="1:24" ht="18.75" customHeight="1">
      <c r="A59" s="578" t="s">
        <v>412</v>
      </c>
      <c r="B59" s="681" t="s">
        <v>413</v>
      </c>
      <c r="C59" s="679"/>
      <c r="D59" s="679"/>
      <c r="E59" s="679"/>
      <c r="F59" s="680"/>
      <c r="G59" s="582">
        <v>1.5600000000000005</v>
      </c>
      <c r="H59" s="577">
        <f>G59*$C$40</f>
        <v>8066.760000000003</v>
      </c>
      <c r="I59" s="129"/>
      <c r="J59" s="64"/>
      <c r="K59" s="64"/>
      <c r="L59" s="92"/>
      <c r="M59" s="110"/>
      <c r="N59" s="548"/>
      <c r="O59" s="549"/>
      <c r="P59" s="549"/>
      <c r="Q59" s="549"/>
      <c r="S59" s="126"/>
      <c r="T59" s="126"/>
      <c r="X59" s="186"/>
    </row>
    <row r="60" spans="1:17" ht="34.5" customHeight="1">
      <c r="A60" s="578" t="s">
        <v>414</v>
      </c>
      <c r="B60" s="682" t="s">
        <v>415</v>
      </c>
      <c r="C60" s="683"/>
      <c r="D60" s="683"/>
      <c r="E60" s="683"/>
      <c r="F60" s="683"/>
      <c r="G60" s="575">
        <v>1.8400000000000005</v>
      </c>
      <c r="H60" s="577">
        <f>G60*$C$40</f>
        <v>9514.640000000003</v>
      </c>
      <c r="I60" s="129"/>
      <c r="J60" s="64"/>
      <c r="K60" s="64"/>
      <c r="L60" s="92"/>
      <c r="M60" s="110"/>
      <c r="N60" s="548"/>
      <c r="O60" s="549"/>
      <c r="P60" s="549"/>
      <c r="Q60" s="549"/>
    </row>
    <row r="61" spans="1:17" ht="34.5" customHeight="1">
      <c r="A61" s="480" t="s">
        <v>416</v>
      </c>
      <c r="B61" s="786" t="s">
        <v>537</v>
      </c>
      <c r="C61" s="787"/>
      <c r="D61" s="787"/>
      <c r="E61" s="787"/>
      <c r="F61" s="788"/>
      <c r="G61" s="481">
        <v>1.33</v>
      </c>
      <c r="H61" s="577">
        <f>G61*$C$40</f>
        <v>6877.43</v>
      </c>
      <c r="I61" s="129"/>
      <c r="J61" s="64"/>
      <c r="K61" s="64"/>
      <c r="L61" s="92"/>
      <c r="M61" s="110"/>
      <c r="N61" s="548"/>
      <c r="O61" s="549"/>
      <c r="P61" s="549"/>
      <c r="Q61" s="549"/>
    </row>
    <row r="62" spans="1:17" ht="34.5" customHeight="1">
      <c r="A62" s="480" t="s">
        <v>418</v>
      </c>
      <c r="B62" s="786" t="s">
        <v>419</v>
      </c>
      <c r="C62" s="787"/>
      <c r="D62" s="787"/>
      <c r="E62" s="787"/>
      <c r="F62" s="788"/>
      <c r="G62" s="481">
        <v>1.36</v>
      </c>
      <c r="H62" s="577">
        <f>G62*$C$40</f>
        <v>7032.56</v>
      </c>
      <c r="I62" s="129"/>
      <c r="J62" s="64"/>
      <c r="K62" s="64"/>
      <c r="L62" s="92"/>
      <c r="M62" s="110"/>
      <c r="N62" s="548"/>
      <c r="O62" s="549"/>
      <c r="P62" s="549"/>
      <c r="Q62" s="549"/>
    </row>
    <row r="63" spans="1:18" ht="18.75" customHeight="1">
      <c r="A63" s="578" t="s">
        <v>420</v>
      </c>
      <c r="B63" s="685" t="s">
        <v>555</v>
      </c>
      <c r="C63" s="685"/>
      <c r="D63" s="685"/>
      <c r="E63" s="685"/>
      <c r="F63" s="685"/>
      <c r="G63" s="76">
        <v>3.94</v>
      </c>
      <c r="H63" s="497">
        <f>G63*$C$40</f>
        <v>20373.739999999998</v>
      </c>
      <c r="I63" s="75"/>
      <c r="J63" s="64"/>
      <c r="K63" s="64"/>
      <c r="L63" s="92"/>
      <c r="M63" s="110"/>
      <c r="N63" s="548"/>
      <c r="O63" s="549"/>
      <c r="P63" s="549"/>
      <c r="Q63" s="549"/>
      <c r="R63" s="230"/>
    </row>
    <row r="64" spans="1:18" ht="18.75">
      <c r="A64" s="79" t="s">
        <v>422</v>
      </c>
      <c r="B64" s="688" t="s">
        <v>423</v>
      </c>
      <c r="C64" s="689"/>
      <c r="D64" s="689"/>
      <c r="E64" s="689"/>
      <c r="F64" s="689"/>
      <c r="G64" s="79"/>
      <c r="H64" s="496">
        <f>SUM(H65:H72)</f>
        <v>13920.170000000002</v>
      </c>
      <c r="I64" s="492"/>
      <c r="J64" s="64"/>
      <c r="K64" s="64"/>
      <c r="L64" s="92"/>
      <c r="M64" s="58" t="s">
        <v>582</v>
      </c>
      <c r="N64" s="550"/>
      <c r="O64" s="551"/>
      <c r="P64" s="551"/>
      <c r="Q64" s="551"/>
      <c r="R64" s="551"/>
    </row>
    <row r="65" spans="1:18" ht="18.75">
      <c r="A65" s="126"/>
      <c r="B65" s="690" t="s">
        <v>424</v>
      </c>
      <c r="C65" s="683"/>
      <c r="D65" s="683"/>
      <c r="E65" s="683"/>
      <c r="F65" s="683"/>
      <c r="G65" s="127"/>
      <c r="H65" s="497">
        <v>6585.970000000001</v>
      </c>
      <c r="I65" s="75"/>
      <c r="J65" s="64"/>
      <c r="K65" s="64"/>
      <c r="L65" s="92"/>
      <c r="M65" s="186"/>
      <c r="N65" s="550"/>
      <c r="O65" s="551"/>
      <c r="P65" s="551"/>
      <c r="Q65" s="551"/>
      <c r="R65" s="551"/>
    </row>
    <row r="66" spans="1:23" ht="18.75">
      <c r="A66" s="126"/>
      <c r="B66" s="690" t="s">
        <v>538</v>
      </c>
      <c r="C66" s="683"/>
      <c r="D66" s="683"/>
      <c r="E66" s="683"/>
      <c r="F66" s="683"/>
      <c r="G66" s="125"/>
      <c r="H66" s="497"/>
      <c r="I66" s="75"/>
      <c r="J66" s="64"/>
      <c r="K66" s="64"/>
      <c r="L66" s="92"/>
      <c r="M66" s="186" t="s">
        <v>539</v>
      </c>
      <c r="N66" s="550"/>
      <c r="O66" s="58" t="s">
        <v>581</v>
      </c>
      <c r="P66" s="551"/>
      <c r="Q66" s="551"/>
      <c r="R66" s="551"/>
      <c r="W66" s="186"/>
    </row>
    <row r="67" spans="1:18" ht="18.75" customHeight="1">
      <c r="A67" s="126"/>
      <c r="B67" s="794" t="s">
        <v>589</v>
      </c>
      <c r="C67" s="722"/>
      <c r="D67" s="722"/>
      <c r="E67" s="722"/>
      <c r="F67" s="723"/>
      <c r="G67" s="286"/>
      <c r="H67" s="498">
        <v>5120.2</v>
      </c>
      <c r="I67" s="493"/>
      <c r="J67" s="64"/>
      <c r="K67" s="64"/>
      <c r="L67" s="92"/>
      <c r="M67" s="551"/>
      <c r="N67" s="550"/>
      <c r="O67" s="552"/>
      <c r="P67" s="551"/>
      <c r="Q67" s="551"/>
      <c r="R67" s="551"/>
    </row>
    <row r="68" spans="1:18" ht="18.75" customHeight="1">
      <c r="A68" s="126"/>
      <c r="B68" s="794" t="s">
        <v>590</v>
      </c>
      <c r="C68" s="722"/>
      <c r="D68" s="722"/>
      <c r="E68" s="722"/>
      <c r="F68" s="723"/>
      <c r="G68" s="286"/>
      <c r="H68" s="303">
        <v>2214</v>
      </c>
      <c r="I68" s="494"/>
      <c r="J68" s="64"/>
      <c r="K68" s="64"/>
      <c r="L68" s="92"/>
      <c r="M68" s="550"/>
      <c r="N68" s="550"/>
      <c r="O68" s="551"/>
      <c r="P68" s="551"/>
      <c r="Q68" s="551"/>
      <c r="R68" s="551"/>
    </row>
    <row r="69" spans="1:18" ht="19.5" customHeight="1" hidden="1">
      <c r="A69" s="126"/>
      <c r="B69" s="721" t="s">
        <v>435</v>
      </c>
      <c r="C69" s="722"/>
      <c r="D69" s="722"/>
      <c r="E69" s="722"/>
      <c r="F69" s="723"/>
      <c r="G69" s="286"/>
      <c r="H69" s="303"/>
      <c r="I69" s="494"/>
      <c r="J69" s="64"/>
      <c r="K69" s="64"/>
      <c r="L69" s="92"/>
      <c r="M69" s="550"/>
      <c r="N69" s="550"/>
      <c r="O69" s="551"/>
      <c r="P69" s="551"/>
      <c r="Q69" s="551"/>
      <c r="R69" s="551"/>
    </row>
    <row r="70" spans="1:14" ht="18.75" customHeight="1" hidden="1">
      <c r="A70" s="126"/>
      <c r="B70" s="721" t="s">
        <v>435</v>
      </c>
      <c r="C70" s="722"/>
      <c r="D70" s="722"/>
      <c r="E70" s="722"/>
      <c r="F70" s="723"/>
      <c r="G70" s="286"/>
      <c r="H70" s="303"/>
      <c r="I70" s="494"/>
      <c r="J70" s="64"/>
      <c r="K70" s="64"/>
      <c r="L70" s="92"/>
      <c r="M70" s="92"/>
      <c r="N70" s="92"/>
    </row>
    <row r="71" spans="1:14" ht="18.75" customHeight="1" hidden="1">
      <c r="A71" s="126"/>
      <c r="B71" s="721" t="s">
        <v>435</v>
      </c>
      <c r="C71" s="722"/>
      <c r="D71" s="722"/>
      <c r="E71" s="722"/>
      <c r="F71" s="723"/>
      <c r="G71" s="286"/>
      <c r="H71" s="303"/>
      <c r="I71" s="494"/>
      <c r="J71" s="64"/>
      <c r="K71" s="64"/>
      <c r="L71" s="92"/>
      <c r="M71" s="92"/>
      <c r="N71" s="92"/>
    </row>
    <row r="72" spans="1:14" ht="18.75" customHeight="1">
      <c r="A72" s="126"/>
      <c r="B72" s="721"/>
      <c r="C72" s="722"/>
      <c r="D72" s="722"/>
      <c r="E72" s="722"/>
      <c r="F72" s="723"/>
      <c r="G72" s="286"/>
      <c r="H72" s="286"/>
      <c r="I72" s="494"/>
      <c r="J72" s="64"/>
      <c r="K72" s="64"/>
      <c r="L72" s="92"/>
      <c r="M72" s="92"/>
      <c r="N72" s="92"/>
    </row>
    <row r="73" spans="1:14" ht="18.75" customHeight="1">
      <c r="A73" s="126"/>
      <c r="B73" s="487"/>
      <c r="C73" s="488"/>
      <c r="D73" s="488"/>
      <c r="E73" s="488"/>
      <c r="F73" s="488"/>
      <c r="G73" s="489"/>
      <c r="H73" s="489"/>
      <c r="I73" s="491"/>
      <c r="J73" s="64"/>
      <c r="K73" s="64"/>
      <c r="L73" s="92"/>
      <c r="M73" s="92"/>
      <c r="N73" s="92"/>
    </row>
    <row r="74" spans="1:14" ht="18.75" customHeight="1">
      <c r="A74" s="126"/>
      <c r="B74" s="129"/>
      <c r="C74" s="130"/>
      <c r="D74" s="130"/>
      <c r="G74" s="694" t="s">
        <v>65</v>
      </c>
      <c r="H74" s="694"/>
      <c r="I74" s="694"/>
      <c r="J74" s="778" t="s">
        <v>406</v>
      </c>
      <c r="K74" s="779"/>
      <c r="L74" s="450"/>
      <c r="M74" s="451"/>
      <c r="N74" s="92"/>
    </row>
    <row r="75" spans="1:17" s="61" customFormat="1" ht="15">
      <c r="A75" s="82"/>
      <c r="B75" s="143"/>
      <c r="C75" s="144"/>
      <c r="D75" s="144"/>
      <c r="G75" s="780" t="s">
        <v>53</v>
      </c>
      <c r="H75" s="780"/>
      <c r="I75" s="780"/>
      <c r="J75" s="697" t="s">
        <v>53</v>
      </c>
      <c r="K75" s="781"/>
      <c r="L75" s="143"/>
      <c r="M75" s="452"/>
      <c r="P75" s="453" t="s">
        <v>539</v>
      </c>
      <c r="Q75" s="453" t="s">
        <v>540</v>
      </c>
    </row>
    <row r="76" spans="1:17" s="60" customFormat="1" ht="18.75">
      <c r="A76" s="126"/>
      <c r="B76" s="774" t="s">
        <v>506</v>
      </c>
      <c r="C76" s="774"/>
      <c r="D76" s="774"/>
      <c r="E76" s="774"/>
      <c r="F76" s="774"/>
      <c r="G76" s="775">
        <f>'03 16 г'!G77:I77</f>
        <v>24564.24999999979</v>
      </c>
      <c r="H76" s="785"/>
      <c r="I76" s="776"/>
      <c r="J76" s="775">
        <f>'03 16 г'!J77:K77</f>
        <v>0</v>
      </c>
      <c r="K76" s="776"/>
      <c r="L76" s="129"/>
      <c r="M76" s="447"/>
      <c r="N76" s="100"/>
      <c r="P76" s="455">
        <f>G77</f>
        <v>31635.719999999783</v>
      </c>
      <c r="Q76" s="455">
        <f>J77</f>
        <v>0</v>
      </c>
    </row>
    <row r="77" spans="1:22" ht="18.75">
      <c r="A77" s="65"/>
      <c r="B77" s="774" t="s">
        <v>507</v>
      </c>
      <c r="C77" s="774"/>
      <c r="D77" s="774"/>
      <c r="E77" s="774"/>
      <c r="F77" s="774"/>
      <c r="G77" s="775">
        <f>G76+K45+J51</f>
        <v>31635.719999999783</v>
      </c>
      <c r="H77" s="785"/>
      <c r="I77" s="776"/>
      <c r="J77" s="775">
        <f>J76+H51+D52-J51</f>
        <v>0</v>
      </c>
      <c r="K77" s="776"/>
      <c r="L77" s="130"/>
      <c r="M77" s="456"/>
      <c r="N77" s="92"/>
      <c r="V77" s="186"/>
    </row>
    <row r="78" spans="1:14" ht="22.5" customHeight="1">
      <c r="A78" s="64"/>
      <c r="B78" s="64"/>
      <c r="C78" s="64"/>
      <c r="D78" s="64"/>
      <c r="E78" s="64"/>
      <c r="F78" s="64"/>
      <c r="G78" s="132"/>
      <c r="H78" s="132"/>
      <c r="I78" s="132"/>
      <c r="J78" s="64"/>
      <c r="K78" s="64"/>
      <c r="L78" s="92"/>
      <c r="M78" s="92"/>
      <c r="N78" s="92"/>
    </row>
    <row r="79" spans="1:20" ht="18.75">
      <c r="A79" s="126"/>
      <c r="B79" s="312"/>
      <c r="C79" s="313"/>
      <c r="D79" s="313"/>
      <c r="E79" s="313"/>
      <c r="F79" s="313"/>
      <c r="G79" s="759" t="s">
        <v>541</v>
      </c>
      <c r="H79" s="784"/>
      <c r="I79" s="777"/>
      <c r="J79" s="759" t="s">
        <v>503</v>
      </c>
      <c r="K79" s="777"/>
      <c r="L79" s="92"/>
      <c r="M79" s="92"/>
      <c r="N79" s="92"/>
      <c r="O79" s="175" t="s">
        <v>504</v>
      </c>
      <c r="P79" s="486">
        <f>G80-J80+G45+H45-I45</f>
        <v>-0.009999999980209395</v>
      </c>
      <c r="Q79" s="175"/>
      <c r="R79" s="175"/>
      <c r="S79" s="175"/>
      <c r="T79" s="177"/>
    </row>
    <row r="80" spans="1:20" ht="18.75">
      <c r="A80" s="457"/>
      <c r="B80" s="742" t="s">
        <v>566</v>
      </c>
      <c r="C80" s="782"/>
      <c r="D80" s="782"/>
      <c r="E80" s="782"/>
      <c r="F80" s="783"/>
      <c r="G80" s="759">
        <f>O45</f>
        <v>191331.44</v>
      </c>
      <c r="H80" s="784"/>
      <c r="I80" s="777"/>
      <c r="J80" s="759">
        <f>P45</f>
        <v>201643.33</v>
      </c>
      <c r="K80" s="777"/>
      <c r="L80" s="92"/>
      <c r="M80" s="92"/>
      <c r="N80" s="92"/>
      <c r="O80" s="178"/>
      <c r="P80" s="179"/>
      <c r="Q80" s="179"/>
      <c r="R80" s="179"/>
      <c r="S80" s="179"/>
      <c r="T80" s="179"/>
    </row>
    <row r="81" spans="1:14" ht="18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8.75">
      <c r="A82" s="458" t="s">
        <v>554</v>
      </c>
      <c r="B82" s="92"/>
      <c r="C82" s="92"/>
      <c r="D82" s="92"/>
      <c r="E82" s="92"/>
      <c r="F82" s="92"/>
      <c r="G82" s="92"/>
      <c r="H82" s="92"/>
      <c r="I82" s="92"/>
      <c r="J82" s="458" t="s">
        <v>73</v>
      </c>
      <c r="K82" s="458"/>
      <c r="L82" s="92"/>
      <c r="M82" s="92"/>
      <c r="N82" s="92"/>
    </row>
    <row r="83" spans="1:11" s="92" customFormat="1" ht="18.75">
      <c r="A83" s="458" t="s">
        <v>469</v>
      </c>
      <c r="J83" s="458" t="s">
        <v>74</v>
      </c>
      <c r="K83" s="458"/>
    </row>
  </sheetData>
  <sheetProtection password="ECC7" sheet="1" formatCells="0" formatColumns="0" formatRows="0" insertColumns="0" insertRows="0" insertHyperlinks="0" deleteColumns="0" deleteRows="0" sort="0" autoFilter="0" pivotTables="0"/>
  <mergeCells count="45">
    <mergeCell ref="B77:F77"/>
    <mergeCell ref="G77:I77"/>
    <mergeCell ref="J77:K77"/>
    <mergeCell ref="G79:I79"/>
    <mergeCell ref="J79:K79"/>
    <mergeCell ref="B80:F80"/>
    <mergeCell ref="G80:I80"/>
    <mergeCell ref="J80:K80"/>
    <mergeCell ref="G74:I74"/>
    <mergeCell ref="J74:K74"/>
    <mergeCell ref="G75:I75"/>
    <mergeCell ref="J75:K75"/>
    <mergeCell ref="B76:F76"/>
    <mergeCell ref="G76:I76"/>
    <mergeCell ref="J76:K76"/>
    <mergeCell ref="B67:F67"/>
    <mergeCell ref="B68:F68"/>
    <mergeCell ref="B69:F69"/>
    <mergeCell ref="B70:F70"/>
    <mergeCell ref="B71:F71"/>
    <mergeCell ref="B72:F72"/>
    <mergeCell ref="B61:F61"/>
    <mergeCell ref="B62:F62"/>
    <mergeCell ref="B63:F63"/>
    <mergeCell ref="B64:F64"/>
    <mergeCell ref="B65:F65"/>
    <mergeCell ref="B66:F66"/>
    <mergeCell ref="O55:O56"/>
    <mergeCell ref="B57:F57"/>
    <mergeCell ref="N57:O57"/>
    <mergeCell ref="B58:F58"/>
    <mergeCell ref="B59:F59"/>
    <mergeCell ref="B60:F60"/>
    <mergeCell ref="B48:D48"/>
    <mergeCell ref="B49:J49"/>
    <mergeCell ref="B51:E51"/>
    <mergeCell ref="B52:C52"/>
    <mergeCell ref="D52:E52"/>
    <mergeCell ref="M55:N56"/>
    <mergeCell ref="C14:D15"/>
    <mergeCell ref="A35:N36"/>
    <mergeCell ref="B44:D44"/>
    <mergeCell ref="B45:D45"/>
    <mergeCell ref="B46:D46"/>
    <mergeCell ref="B47:D47"/>
  </mergeCells>
  <conditionalFormatting sqref="P48">
    <cfRule type="iconSet" priority="2" dxfId="23">
      <iconSet iconSet="3TrafficLights1">
        <cfvo type="percent" val="0"/>
        <cfvo type="percent" val="33"/>
        <cfvo type="percent" val="67"/>
      </iconSet>
    </cfRule>
  </conditionalFormatting>
  <conditionalFormatting sqref="V45">
    <cfRule type="cellIs" priority="1" dxfId="0" operator="greaterThan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B83"/>
  <sheetViews>
    <sheetView view="pageBreakPreview" zoomScale="80" zoomScaleSheetLayoutView="80" zoomScalePageLayoutView="0" workbookViewId="0" topLeftCell="A47">
      <selection activeCell="B67" sqref="B67:H70"/>
    </sheetView>
  </sheetViews>
  <sheetFormatPr defaultColWidth="9.140625" defaultRowHeight="15" outlineLevelCol="1"/>
  <cols>
    <col min="1" max="1" width="7.57421875" style="61" customWidth="1"/>
    <col min="2" max="2" width="12.140625" style="58" customWidth="1"/>
    <col min="3" max="3" width="11.00390625" style="58" customWidth="1"/>
    <col min="4" max="4" width="10.57421875" style="58" customWidth="1"/>
    <col min="5" max="5" width="9.7109375" style="58" customWidth="1"/>
    <col min="6" max="6" width="12.140625" style="58" customWidth="1"/>
    <col min="7" max="7" width="11.57421875" style="58" customWidth="1"/>
    <col min="8" max="8" width="12.140625" style="58" customWidth="1"/>
    <col min="9" max="9" width="12.57421875" style="58" customWidth="1"/>
    <col min="10" max="10" width="13.00390625" style="58" customWidth="1"/>
    <col min="11" max="11" width="13.140625" style="58" customWidth="1"/>
    <col min="12" max="12" width="13.421875" style="58" customWidth="1"/>
    <col min="13" max="13" width="15.28125" style="58" hidden="1" customWidth="1" outlineLevel="1"/>
    <col min="14" max="14" width="18.421875" style="58" hidden="1" customWidth="1" outlineLevel="1"/>
    <col min="15" max="15" width="13.421875" style="58" hidden="1" customWidth="1" outlineLevel="1"/>
    <col min="16" max="16" width="13.57421875" style="58" hidden="1" customWidth="1" outlineLevel="1"/>
    <col min="17" max="17" width="10.7109375" style="58" hidden="1" customWidth="1" outlineLevel="1"/>
    <col min="18" max="18" width="10.28125" style="58" hidden="1" customWidth="1" outlineLevel="1"/>
    <col min="19" max="19" width="12.8515625" style="58" hidden="1" customWidth="1" outlineLevel="1"/>
    <col min="20" max="20" width="7.140625" style="58" hidden="1" customWidth="1" outlineLevel="1"/>
    <col min="21" max="21" width="11.28125" style="58" hidden="1" customWidth="1" outlineLevel="1"/>
    <col min="22" max="22" width="11.421875" style="58" hidden="1" customWidth="1" outlineLevel="1"/>
    <col min="23" max="24" width="11.140625" style="58" hidden="1" customWidth="1" outlineLevel="1"/>
    <col min="25" max="25" width="13.00390625" style="58" hidden="1" customWidth="1" outlineLevel="1"/>
    <col min="26" max="26" width="13.00390625" style="58" bestFit="1" customWidth="1" collapsed="1"/>
    <col min="27" max="28" width="13.00390625" style="58" bestFit="1" customWidth="1"/>
    <col min="29" max="32" width="9.140625" style="58" customWidth="1"/>
    <col min="33" max="33" width="9.8515625" style="58" bestFit="1" customWidth="1"/>
    <col min="34" max="16384" width="9.140625" style="58" customWidth="1"/>
  </cols>
  <sheetData>
    <row r="1" spans="1:14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4"/>
      <c r="J2" s="92"/>
      <c r="K2" s="92"/>
      <c r="L2" s="92"/>
      <c r="M2" s="92"/>
      <c r="N2" s="92"/>
    </row>
    <row r="3" spans="1:14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/>
      <c r="I6" s="96" t="s">
        <v>5</v>
      </c>
      <c r="J6" s="96" t="s">
        <v>6</v>
      </c>
      <c r="K6" s="96"/>
      <c r="L6" s="96"/>
      <c r="M6" s="97"/>
      <c r="N6" s="97"/>
    </row>
    <row r="7" spans="1:14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/>
      <c r="I7" s="96" t="s">
        <v>9</v>
      </c>
      <c r="J7" s="96" t="s">
        <v>10</v>
      </c>
      <c r="K7" s="96"/>
      <c r="L7" s="96"/>
      <c r="M7" s="97"/>
      <c r="N7" s="97"/>
    </row>
    <row r="8" spans="1:14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5"/>
      <c r="I8" s="98">
        <v>0</v>
      </c>
      <c r="J8" s="99">
        <v>48.28</v>
      </c>
      <c r="K8" s="99"/>
      <c r="L8" s="95"/>
      <c r="M8" s="100"/>
      <c r="N8" s="100"/>
    </row>
    <row r="9" spans="1:14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5"/>
      <c r="I9" s="98">
        <v>2795.32</v>
      </c>
      <c r="J9" s="99">
        <v>5702.29</v>
      </c>
      <c r="K9" s="99"/>
      <c r="L9" s="95"/>
      <c r="M9" s="100"/>
      <c r="N9" s="100"/>
    </row>
    <row r="10" spans="1:14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5"/>
      <c r="I10" s="98">
        <f>SUM(I8:I9)</f>
        <v>2795.32</v>
      </c>
      <c r="J10" s="95"/>
      <c r="K10" s="95"/>
      <c r="L10" s="95"/>
      <c r="M10" s="100"/>
      <c r="N10" s="100"/>
    </row>
    <row r="11" spans="1:14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20" ht="18.75" hidden="1">
      <c r="A14" s="92"/>
      <c r="B14" s="101" t="s">
        <v>386</v>
      </c>
      <c r="C14" s="666" t="s">
        <v>15</v>
      </c>
      <c r="D14" s="667"/>
      <c r="E14" s="583"/>
      <c r="F14" s="96"/>
      <c r="G14" s="96"/>
      <c r="H14" s="96"/>
      <c r="I14" s="96"/>
      <c r="J14" s="96" t="s">
        <v>21</v>
      </c>
      <c r="K14" s="97"/>
      <c r="L14" s="100"/>
      <c r="M14" s="100"/>
      <c r="N14" s="100"/>
      <c r="O14" s="60"/>
      <c r="P14" s="60"/>
      <c r="Q14" s="60"/>
      <c r="R14" s="60"/>
      <c r="S14" s="60"/>
      <c r="T14" s="60"/>
    </row>
    <row r="15" spans="1:20" ht="14.25" customHeight="1" hidden="1">
      <c r="A15" s="92"/>
      <c r="B15" s="103"/>
      <c r="C15" s="668"/>
      <c r="D15" s="669"/>
      <c r="E15" s="584"/>
      <c r="F15" s="96"/>
      <c r="G15" s="96"/>
      <c r="H15" s="96"/>
      <c r="I15" s="96" t="s">
        <v>311</v>
      </c>
      <c r="J15" s="96"/>
      <c r="K15" s="97"/>
      <c r="L15" s="100"/>
      <c r="M15" s="100"/>
      <c r="N15" s="100"/>
      <c r="O15" s="60"/>
      <c r="P15" s="60"/>
      <c r="Q15" s="60"/>
      <c r="R15" s="60"/>
      <c r="S15" s="60"/>
      <c r="T15" s="60"/>
    </row>
    <row r="16" spans="1:20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95"/>
      <c r="K16" s="100"/>
      <c r="L16" s="100"/>
      <c r="M16" s="100"/>
      <c r="N16" s="100"/>
      <c r="O16" s="60"/>
      <c r="P16" s="60"/>
      <c r="Q16" s="60"/>
      <c r="R16" s="60"/>
      <c r="S16" s="60"/>
      <c r="T16" s="60"/>
    </row>
    <row r="17" spans="1:20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95"/>
      <c r="K17" s="100"/>
      <c r="L17" s="100"/>
      <c r="M17" s="100"/>
      <c r="N17" s="100"/>
      <c r="O17" s="60"/>
      <c r="P17" s="60"/>
      <c r="Q17" s="60"/>
      <c r="R17" s="60"/>
      <c r="S17" s="60"/>
      <c r="T17" s="60"/>
    </row>
    <row r="18" spans="1:20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95"/>
      <c r="K18" s="100"/>
      <c r="L18" s="100"/>
      <c r="M18" s="100"/>
      <c r="N18" s="100"/>
      <c r="O18" s="60"/>
      <c r="P18" s="60"/>
      <c r="Q18" s="60"/>
      <c r="R18" s="60"/>
      <c r="S18" s="60"/>
      <c r="T18" s="60"/>
    </row>
    <row r="19" spans="1:20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95"/>
      <c r="K19" s="100"/>
      <c r="L19" s="100"/>
      <c r="M19" s="100"/>
      <c r="N19" s="100"/>
      <c r="O19" s="60"/>
      <c r="P19" s="60"/>
      <c r="Q19" s="60"/>
      <c r="R19" s="60"/>
      <c r="S19" s="60"/>
      <c r="T19" s="60"/>
    </row>
    <row r="20" spans="1:20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95"/>
      <c r="K20" s="100"/>
      <c r="L20" s="100"/>
      <c r="M20" s="100"/>
      <c r="N20" s="100"/>
      <c r="O20" s="60"/>
      <c r="P20" s="60"/>
      <c r="Q20" s="60"/>
      <c r="R20" s="60"/>
      <c r="S20" s="60"/>
      <c r="T20" s="60"/>
    </row>
    <row r="21" spans="1:20" ht="19.5" hidden="1" thickBot="1">
      <c r="A21" s="92"/>
      <c r="B21" s="95"/>
      <c r="C21" s="95"/>
      <c r="D21" s="95"/>
      <c r="E21" s="95"/>
      <c r="F21" s="95"/>
      <c r="G21" s="106" t="s">
        <v>387</v>
      </c>
      <c r="H21" s="106"/>
      <c r="I21" s="107" t="s">
        <v>310</v>
      </c>
      <c r="J21" s="95"/>
      <c r="K21" s="100"/>
      <c r="L21" s="100"/>
      <c r="M21" s="100"/>
      <c r="N21" s="100"/>
      <c r="O21" s="60"/>
      <c r="P21" s="60"/>
      <c r="Q21" s="60"/>
      <c r="R21" s="60"/>
      <c r="S21" s="60"/>
      <c r="T21" s="60"/>
    </row>
    <row r="22" spans="1:20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/>
      <c r="I22" s="95">
        <v>7.55</v>
      </c>
      <c r="J22" s="99">
        <f>G22*I22</f>
        <v>2625.89</v>
      </c>
      <c r="K22" s="418"/>
      <c r="L22" s="100"/>
      <c r="M22" s="100"/>
      <c r="N22" s="100"/>
      <c r="O22" s="60"/>
      <c r="P22" s="60"/>
      <c r="Q22" s="60"/>
      <c r="R22" s="60"/>
      <c r="S22" s="60"/>
      <c r="T22" s="60"/>
    </row>
    <row r="23" spans="1:20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95"/>
      <c r="K23" s="100"/>
      <c r="L23" s="100"/>
      <c r="M23" s="100"/>
      <c r="N23" s="100"/>
      <c r="O23" s="60"/>
      <c r="P23" s="60"/>
      <c r="Q23" s="60"/>
      <c r="R23" s="60"/>
      <c r="S23" s="60"/>
      <c r="T23" s="60"/>
    </row>
    <row r="24" spans="1:20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95"/>
      <c r="K24" s="100"/>
      <c r="L24" s="100"/>
      <c r="M24" s="100"/>
      <c r="N24" s="100"/>
      <c r="O24" s="60"/>
      <c r="P24" s="60"/>
      <c r="Q24" s="60"/>
      <c r="R24" s="60"/>
      <c r="S24" s="60"/>
      <c r="T24" s="60"/>
    </row>
    <row r="25" spans="1:20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95"/>
      <c r="K25" s="100"/>
      <c r="L25" s="100"/>
      <c r="M25" s="100"/>
      <c r="N25" s="100"/>
      <c r="O25" s="60"/>
      <c r="P25" s="60"/>
      <c r="Q25" s="60"/>
      <c r="R25" s="60"/>
      <c r="S25" s="60"/>
      <c r="T25" s="60"/>
    </row>
    <row r="26" spans="1:20" ht="18.75" hidden="1">
      <c r="A26" s="92"/>
      <c r="B26" s="95"/>
      <c r="C26" s="95"/>
      <c r="D26" s="95"/>
      <c r="E26" s="95"/>
      <c r="F26" s="95"/>
      <c r="G26" s="95"/>
      <c r="H26" s="95"/>
      <c r="I26" s="95"/>
      <c r="J26" s="95"/>
      <c r="K26" s="100"/>
      <c r="L26" s="100"/>
      <c r="M26" s="100"/>
      <c r="N26" s="100"/>
      <c r="O26" s="60"/>
      <c r="P26" s="60"/>
      <c r="Q26" s="60"/>
      <c r="R26" s="60"/>
      <c r="S26" s="60"/>
      <c r="T26" s="60"/>
    </row>
    <row r="27" spans="1:20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95"/>
      <c r="K27" s="100"/>
      <c r="L27" s="100"/>
      <c r="M27" s="100"/>
      <c r="N27" s="100"/>
      <c r="O27" s="60"/>
      <c r="P27" s="60"/>
      <c r="Q27" s="60"/>
      <c r="R27" s="60"/>
      <c r="S27" s="60"/>
      <c r="T27" s="60"/>
    </row>
    <row r="28" spans="1:20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95"/>
      <c r="K28" s="100"/>
      <c r="L28" s="100"/>
      <c r="M28" s="100"/>
      <c r="N28" s="100"/>
      <c r="O28" s="60"/>
      <c r="P28" s="60"/>
      <c r="Q28" s="60"/>
      <c r="R28" s="60"/>
      <c r="S28" s="60"/>
      <c r="T28" s="60"/>
    </row>
    <row r="29" spans="1:20" ht="18.75" hidden="1">
      <c r="A29" s="92"/>
      <c r="B29" s="95"/>
      <c r="C29" s="95"/>
      <c r="D29" s="95"/>
      <c r="E29" s="95"/>
      <c r="F29" s="95"/>
      <c r="G29" s="95"/>
      <c r="H29" s="95"/>
      <c r="I29" s="95"/>
      <c r="J29" s="95"/>
      <c r="K29" s="100"/>
      <c r="L29" s="100"/>
      <c r="M29" s="100"/>
      <c r="N29" s="100"/>
      <c r="O29" s="60"/>
      <c r="P29" s="60"/>
      <c r="Q29" s="60"/>
      <c r="R29" s="60"/>
      <c r="S29" s="60"/>
      <c r="T29" s="60"/>
    </row>
    <row r="30" spans="1:20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95"/>
      <c r="K30" s="100"/>
      <c r="L30" s="100"/>
      <c r="M30" s="100"/>
      <c r="N30" s="100"/>
      <c r="O30" s="60"/>
      <c r="P30" s="60"/>
      <c r="Q30" s="60"/>
      <c r="R30" s="60"/>
      <c r="S30" s="60"/>
      <c r="T30" s="60"/>
    </row>
    <row r="31" spans="1:20" ht="18.75" hidden="1">
      <c r="A31" s="92"/>
      <c r="B31" s="95"/>
      <c r="C31" s="95"/>
      <c r="D31" s="95"/>
      <c r="E31" s="95"/>
      <c r="F31" s="95"/>
      <c r="G31" s="95"/>
      <c r="H31" s="95"/>
      <c r="I31" s="95"/>
      <c r="J31" s="95"/>
      <c r="K31" s="100"/>
      <c r="L31" s="100"/>
      <c r="M31" s="100"/>
      <c r="N31" s="100"/>
      <c r="O31" s="60"/>
      <c r="P31" s="60"/>
      <c r="Q31" s="60"/>
      <c r="R31" s="60"/>
      <c r="S31" s="60"/>
      <c r="T31" s="60"/>
    </row>
    <row r="32" spans="1:20" ht="18.75" hidden="1">
      <c r="A32" s="92"/>
      <c r="B32" s="95"/>
      <c r="C32" s="95"/>
      <c r="D32" s="95"/>
      <c r="E32" s="95"/>
      <c r="F32" s="95"/>
      <c r="G32" s="95"/>
      <c r="H32" s="95"/>
      <c r="I32" s="95"/>
      <c r="J32" s="95"/>
      <c r="K32" s="100"/>
      <c r="L32" s="100"/>
      <c r="M32" s="100"/>
      <c r="N32" s="100"/>
      <c r="O32" s="60"/>
      <c r="P32" s="60"/>
      <c r="Q32" s="60"/>
      <c r="R32" s="60"/>
      <c r="S32" s="60"/>
      <c r="T32" s="60"/>
    </row>
    <row r="33" spans="1:20" ht="18.75" hidden="1">
      <c r="A33" s="92"/>
      <c r="B33" s="95"/>
      <c r="C33" s="95"/>
      <c r="D33" s="95"/>
      <c r="E33" s="95"/>
      <c r="F33" s="95"/>
      <c r="G33" s="96"/>
      <c r="H33" s="96"/>
      <c r="I33" s="96"/>
      <c r="J33" s="109"/>
      <c r="K33" s="419"/>
      <c r="L33" s="100"/>
      <c r="M33" s="100"/>
      <c r="N33" s="100"/>
      <c r="O33" s="60"/>
      <c r="P33" s="60"/>
      <c r="Q33" s="60"/>
      <c r="R33" s="60"/>
      <c r="S33" s="60"/>
      <c r="T33" s="60"/>
    </row>
    <row r="34" spans="1:20" ht="18.75" hidden="1">
      <c r="A34" s="92"/>
      <c r="B34" s="95"/>
      <c r="C34" s="95"/>
      <c r="D34" s="95"/>
      <c r="E34" s="95"/>
      <c r="F34" s="95"/>
      <c r="G34" s="95"/>
      <c r="H34" s="95"/>
      <c r="I34" s="95" t="s">
        <v>32</v>
      </c>
      <c r="J34" s="110">
        <f>SUM(J17:J33)</f>
        <v>2625.89</v>
      </c>
      <c r="K34" s="420"/>
      <c r="L34" s="100"/>
      <c r="M34" s="100"/>
      <c r="N34" s="100"/>
      <c r="O34" s="60"/>
      <c r="P34" s="60"/>
      <c r="Q34" s="60"/>
      <c r="R34" s="60"/>
      <c r="S34" s="60"/>
      <c r="T34" s="60"/>
    </row>
    <row r="35" spans="1:14" ht="15">
      <c r="A35" s="763" t="s">
        <v>388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</row>
    <row r="36" spans="1:14" ht="15">
      <c r="A36" s="763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</row>
    <row r="37" spans="1:14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8.75">
      <c r="A38" s="92"/>
      <c r="B38" s="64" t="s">
        <v>389</v>
      </c>
      <c r="C38" s="65"/>
      <c r="D38" s="65"/>
      <c r="E38" s="65"/>
      <c r="F38" s="65"/>
      <c r="G38" s="64"/>
      <c r="H38" s="64"/>
      <c r="I38" s="92"/>
      <c r="J38" s="92"/>
      <c r="K38" s="92"/>
      <c r="L38" s="92"/>
      <c r="M38" s="92"/>
      <c r="N38" s="92"/>
    </row>
    <row r="39" spans="1:14" ht="18.75">
      <c r="A39" s="64"/>
      <c r="B39" s="65" t="s">
        <v>390</v>
      </c>
      <c r="C39" s="250" t="s">
        <v>391</v>
      </c>
      <c r="D39" s="64"/>
      <c r="E39" s="64"/>
      <c r="F39" s="65"/>
      <c r="G39" s="64"/>
      <c r="H39" s="64"/>
      <c r="I39" s="64"/>
      <c r="J39" s="64"/>
      <c r="K39" s="64"/>
      <c r="L39" s="92"/>
      <c r="M39" s="92"/>
      <c r="N39" s="92"/>
    </row>
    <row r="40" spans="1:14" ht="18.75">
      <c r="A40" s="64"/>
      <c r="B40" s="65" t="s">
        <v>392</v>
      </c>
      <c r="C40" s="66">
        <v>5171</v>
      </c>
      <c r="D40" s="64" t="s">
        <v>393</v>
      </c>
      <c r="E40" s="64"/>
      <c r="F40" s="65"/>
      <c r="G40" s="64"/>
      <c r="H40" s="64"/>
      <c r="I40" s="65"/>
      <c r="J40" s="64"/>
      <c r="K40" s="64"/>
      <c r="L40" s="92"/>
      <c r="M40" s="92"/>
      <c r="N40" s="92"/>
    </row>
    <row r="41" spans="1:14" ht="18.75">
      <c r="A41" s="64"/>
      <c r="B41" s="65" t="s">
        <v>394</v>
      </c>
      <c r="C41" s="67" t="s">
        <v>453</v>
      </c>
      <c r="D41" s="64" t="s">
        <v>583</v>
      </c>
      <c r="E41" s="64"/>
      <c r="F41" s="64"/>
      <c r="G41" s="64"/>
      <c r="H41" s="64"/>
      <c r="I41" s="65"/>
      <c r="J41" s="64"/>
      <c r="K41" s="64"/>
      <c r="L41" s="92"/>
      <c r="M41" s="92"/>
      <c r="N41" s="92"/>
    </row>
    <row r="42" spans="1:28" ht="18.75">
      <c r="A42" s="64"/>
      <c r="E42" s="64"/>
      <c r="F42" s="64"/>
      <c r="G42" s="64"/>
      <c r="H42" s="64"/>
      <c r="I42" s="65"/>
      <c r="J42" s="64"/>
      <c r="K42" s="64"/>
      <c r="L42" s="92"/>
      <c r="M42" s="92"/>
      <c r="N42" s="92"/>
      <c r="V42" s="60"/>
      <c r="W42" s="60"/>
      <c r="X42" s="60"/>
      <c r="Y42" s="60"/>
      <c r="Z42" s="60"/>
      <c r="AA42" s="60"/>
      <c r="AB42" s="60"/>
    </row>
    <row r="43" spans="1:28" ht="56.25">
      <c r="A43" s="64"/>
      <c r="B43" s="139"/>
      <c r="C43" s="140"/>
      <c r="D43" s="62"/>
      <c r="E43" s="421" t="s">
        <v>397</v>
      </c>
      <c r="F43" s="422" t="s">
        <v>527</v>
      </c>
      <c r="G43" s="424" t="s">
        <v>2</v>
      </c>
      <c r="H43" s="490" t="s">
        <v>565</v>
      </c>
      <c r="I43" s="423" t="s">
        <v>3</v>
      </c>
      <c r="J43" s="424" t="s">
        <v>528</v>
      </c>
      <c r="K43" s="424" t="s">
        <v>529</v>
      </c>
      <c r="L43" s="425" t="s">
        <v>530</v>
      </c>
      <c r="V43" s="60"/>
      <c r="W43" s="371"/>
      <c r="X43" s="426"/>
      <c r="Y43" s="426"/>
      <c r="Z43" s="426"/>
      <c r="AA43" s="426"/>
      <c r="AB43" s="426"/>
    </row>
    <row r="44" spans="1:28" s="61" customFormat="1" ht="54.75" customHeight="1">
      <c r="A44" s="62"/>
      <c r="B44" s="765" t="s">
        <v>404</v>
      </c>
      <c r="C44" s="766"/>
      <c r="D44" s="767"/>
      <c r="E44" s="111" t="s">
        <v>53</v>
      </c>
      <c r="F44" s="111" t="s">
        <v>53</v>
      </c>
      <c r="G44" s="111" t="s">
        <v>53</v>
      </c>
      <c r="H44" s="111" t="s">
        <v>53</v>
      </c>
      <c r="I44" s="111" t="s">
        <v>53</v>
      </c>
      <c r="J44" s="111" t="s">
        <v>53</v>
      </c>
      <c r="K44" s="111" t="s">
        <v>53</v>
      </c>
      <c r="L44" s="111" t="s">
        <v>53</v>
      </c>
      <c r="O44" s="427" t="s">
        <v>531</v>
      </c>
      <c r="P44" s="427" t="s">
        <v>532</v>
      </c>
      <c r="Q44" s="427" t="s">
        <v>544</v>
      </c>
      <c r="R44" s="427" t="s">
        <v>401</v>
      </c>
      <c r="S44" s="427" t="s">
        <v>545</v>
      </c>
      <c r="T44" s="427" t="s">
        <v>546</v>
      </c>
      <c r="U44" s="427" t="s">
        <v>533</v>
      </c>
      <c r="V44" s="427" t="s">
        <v>424</v>
      </c>
      <c r="W44" s="428" t="s">
        <v>534</v>
      </c>
      <c r="X44" s="374"/>
      <c r="Y44" s="374"/>
      <c r="Z44" s="374"/>
      <c r="AA44" s="374"/>
      <c r="AB44" s="374"/>
    </row>
    <row r="45" spans="1:28" ht="33" customHeight="1">
      <c r="A45" s="64"/>
      <c r="B45" s="768" t="s">
        <v>535</v>
      </c>
      <c r="C45" s="769"/>
      <c r="D45" s="770"/>
      <c r="E45" s="114">
        <f aca="true" t="shared" si="0" ref="E45:L45">E46+E47+E48</f>
        <v>16.1</v>
      </c>
      <c r="F45" s="114">
        <f t="shared" si="0"/>
        <v>201643.20200000005</v>
      </c>
      <c r="G45" s="114">
        <f t="shared" si="0"/>
        <v>82996.6</v>
      </c>
      <c r="H45" s="114">
        <f t="shared" si="0"/>
        <v>0</v>
      </c>
      <c r="I45" s="114">
        <f t="shared" si="0"/>
        <v>73960.36999999998</v>
      </c>
      <c r="J45" s="114">
        <f t="shared" si="0"/>
        <v>73194.19</v>
      </c>
      <c r="K45" s="114">
        <f t="shared" si="0"/>
        <v>766.1799999999785</v>
      </c>
      <c r="L45" s="114">
        <f t="shared" si="0"/>
        <v>210679.44200000007</v>
      </c>
      <c r="O45" s="470">
        <v>201643.33</v>
      </c>
      <c r="P45" s="470">
        <v>210679.56</v>
      </c>
      <c r="Q45" s="553">
        <v>67102.35999999999</v>
      </c>
      <c r="R45" s="332">
        <v>133.59</v>
      </c>
      <c r="S45" s="332">
        <v>0</v>
      </c>
      <c r="T45" s="332">
        <v>142.77</v>
      </c>
      <c r="U45" s="226">
        <v>7500.01</v>
      </c>
      <c r="V45" s="471">
        <v>6724.419999999999</v>
      </c>
      <c r="W45" s="226">
        <v>9939.609999999999</v>
      </c>
      <c r="X45" s="432"/>
      <c r="Y45" s="432"/>
      <c r="Z45" s="432"/>
      <c r="AA45" s="374"/>
      <c r="AB45" s="433"/>
    </row>
    <row r="46" spans="1:28" ht="18" customHeight="1">
      <c r="A46" s="64"/>
      <c r="B46" s="672" t="s">
        <v>12</v>
      </c>
      <c r="C46" s="673"/>
      <c r="D46" s="674"/>
      <c r="E46" s="117">
        <f>G58</f>
        <v>10.030000000000001</v>
      </c>
      <c r="F46" s="590">
        <f>'04 16 г'!L46</f>
        <v>0</v>
      </c>
      <c r="G46" s="590">
        <f>E46*C40</f>
        <v>51865.130000000005</v>
      </c>
      <c r="H46" s="590">
        <v>0</v>
      </c>
      <c r="I46" s="590">
        <f>G46</f>
        <v>51865.130000000005</v>
      </c>
      <c r="J46" s="590">
        <f>H58</f>
        <v>51865.130000000005</v>
      </c>
      <c r="K46" s="590">
        <f>H46+I46-J46</f>
        <v>0</v>
      </c>
      <c r="L46" s="286">
        <v>0</v>
      </c>
      <c r="V46" s="60"/>
      <c r="W46" s="373"/>
      <c r="X46" s="432"/>
      <c r="Y46" s="432"/>
      <c r="Z46" s="432"/>
      <c r="AA46" s="374"/>
      <c r="AB46" s="433"/>
    </row>
    <row r="47" spans="1:28" ht="18" customHeight="1" thickBot="1">
      <c r="A47" s="64"/>
      <c r="B47" s="672" t="s">
        <v>65</v>
      </c>
      <c r="C47" s="673"/>
      <c r="D47" s="674"/>
      <c r="E47" s="117">
        <v>4.57</v>
      </c>
      <c r="F47" s="590">
        <f>'04 16 г'!L47</f>
        <v>192479.18200000006</v>
      </c>
      <c r="G47" s="590">
        <f>E47*C40</f>
        <v>23631.47</v>
      </c>
      <c r="H47" s="590">
        <v>0</v>
      </c>
      <c r="I47" s="590">
        <f>Q45+R45-I46</f>
        <v>15370.819999999978</v>
      </c>
      <c r="J47" s="590">
        <f>H64-H65</f>
        <v>14604.64</v>
      </c>
      <c r="K47" s="590">
        <f>H47+I47-J47</f>
        <v>766.1799999999785</v>
      </c>
      <c r="L47" s="286">
        <f>F45-F48+(G45-G48)+H45-(I45-I48)</f>
        <v>200739.83200000008</v>
      </c>
      <c r="P47" s="434"/>
      <c r="V47" s="60"/>
      <c r="W47" s="373"/>
      <c r="X47" s="435"/>
      <c r="Y47" s="435"/>
      <c r="Z47" s="435"/>
      <c r="AA47" s="374"/>
      <c r="AB47" s="436"/>
    </row>
    <row r="48" spans="1:28" ht="18" customHeight="1" thickBot="1">
      <c r="A48" s="64"/>
      <c r="B48" s="672" t="s">
        <v>561</v>
      </c>
      <c r="C48" s="673"/>
      <c r="D48" s="674"/>
      <c r="E48" s="117">
        <v>1.5</v>
      </c>
      <c r="F48" s="590">
        <f>'04 16 г'!L48</f>
        <v>9164.019999999997</v>
      </c>
      <c r="G48" s="590">
        <f>E48*C40-(171*E48)</f>
        <v>7500</v>
      </c>
      <c r="H48" s="590">
        <v>0</v>
      </c>
      <c r="I48" s="590">
        <f>V45</f>
        <v>6724.419999999999</v>
      </c>
      <c r="J48" s="590">
        <f>H65</f>
        <v>6724.419999999999</v>
      </c>
      <c r="K48" s="590">
        <f>H48+I48-J48</f>
        <v>0</v>
      </c>
      <c r="L48" s="286">
        <f>W45</f>
        <v>9939.609999999999</v>
      </c>
      <c r="M48" s="186"/>
      <c r="P48" s="438"/>
      <c r="V48" s="60"/>
      <c r="W48" s="373"/>
      <c r="X48" s="432"/>
      <c r="Y48" s="432"/>
      <c r="Z48" s="432"/>
      <c r="AA48" s="374"/>
      <c r="AB48" s="433"/>
    </row>
    <row r="49" spans="1:28" ht="21" customHeight="1">
      <c r="A49" s="64"/>
      <c r="B49" s="791" t="s">
        <v>564</v>
      </c>
      <c r="C49" s="791"/>
      <c r="D49" s="791"/>
      <c r="E49" s="791"/>
      <c r="F49" s="791"/>
      <c r="G49" s="791"/>
      <c r="H49" s="791"/>
      <c r="I49" s="791"/>
      <c r="J49" s="791"/>
      <c r="K49" s="92"/>
      <c r="L49" s="92"/>
      <c r="M49" s="92"/>
      <c r="N49" s="92"/>
      <c r="O49" s="186"/>
      <c r="V49" s="60"/>
      <c r="W49" s="373"/>
      <c r="X49" s="432"/>
      <c r="Y49" s="432"/>
      <c r="Z49" s="432"/>
      <c r="AA49" s="374"/>
      <c r="AB49" s="433"/>
    </row>
    <row r="50" spans="1:28" ht="18.75" customHeight="1">
      <c r="A50" s="64"/>
      <c r="F50" s="485" t="s">
        <v>438</v>
      </c>
      <c r="G50" s="485" t="s">
        <v>2</v>
      </c>
      <c r="H50" s="485" t="s">
        <v>3</v>
      </c>
      <c r="I50" s="485" t="s">
        <v>439</v>
      </c>
      <c r="J50" s="485" t="s">
        <v>562</v>
      </c>
      <c r="K50" s="554"/>
      <c r="L50" s="440"/>
      <c r="M50" s="440">
        <f>H45+I45-J45</f>
        <v>766.1799999999785</v>
      </c>
      <c r="N50" s="440"/>
      <c r="O50" s="441"/>
      <c r="P50" s="60"/>
      <c r="V50" s="60"/>
      <c r="W50" s="379"/>
      <c r="X50" s="380"/>
      <c r="Y50" s="380"/>
      <c r="Z50" s="380"/>
      <c r="AA50" s="380"/>
      <c r="AB50" s="380"/>
    </row>
    <row r="51" spans="1:28" ht="18" customHeight="1">
      <c r="A51" s="92"/>
      <c r="B51" s="771" t="s">
        <v>536</v>
      </c>
      <c r="C51" s="771"/>
      <c r="D51" s="771"/>
      <c r="E51" s="771"/>
      <c r="F51" s="586">
        <f>'04 16 г'!I51</f>
        <v>6802.230000000004</v>
      </c>
      <c r="G51" s="76">
        <f>S45</f>
        <v>0</v>
      </c>
      <c r="H51" s="76">
        <f>T45</f>
        <v>142.77</v>
      </c>
      <c r="I51" s="76">
        <f>F51+G51-H51</f>
        <v>6659.460000000004</v>
      </c>
      <c r="J51" s="76">
        <f>D52+H51</f>
        <v>142.77</v>
      </c>
      <c r="K51" s="444"/>
      <c r="N51" s="120"/>
      <c r="V51" s="60"/>
      <c r="W51" s="60"/>
      <c r="X51" s="60"/>
      <c r="Y51" s="60"/>
      <c r="Z51" s="60"/>
      <c r="AA51" s="60"/>
      <c r="AB51" s="60"/>
    </row>
    <row r="52" spans="1:28" ht="18" customHeight="1">
      <c r="A52" s="92"/>
      <c r="B52" s="789"/>
      <c r="C52" s="789"/>
      <c r="D52" s="790"/>
      <c r="E52" s="790"/>
      <c r="F52" s="230" t="s">
        <v>563</v>
      </c>
      <c r="G52" s="65"/>
      <c r="H52" s="65"/>
      <c r="J52" s="64"/>
      <c r="K52" s="64"/>
      <c r="M52" s="554"/>
      <c r="N52" s="120"/>
      <c r="V52" s="60"/>
      <c r="W52" s="60"/>
      <c r="X52" s="60"/>
      <c r="Y52" s="60"/>
      <c r="Z52" s="60"/>
      <c r="AA52" s="60"/>
      <c r="AB52" s="60"/>
    </row>
    <row r="53" spans="1:28" ht="18" customHeight="1">
      <c r="A53" s="92"/>
      <c r="M53" s="444"/>
      <c r="N53" s="92"/>
      <c r="O53" s="445"/>
      <c r="V53" s="60"/>
      <c r="W53" s="60"/>
      <c r="X53" s="60"/>
      <c r="Y53" s="60"/>
      <c r="Z53" s="60"/>
      <c r="AA53" s="60"/>
      <c r="AB53" s="60"/>
    </row>
    <row r="54" spans="1:20" ht="10.5" customHeight="1">
      <c r="A54" s="92"/>
      <c r="L54" s="92"/>
      <c r="M54" s="92"/>
      <c r="N54" s="92"/>
      <c r="S54" s="446"/>
      <c r="T54" s="447"/>
    </row>
    <row r="55" spans="1:20" ht="18.75">
      <c r="A55" s="64"/>
      <c r="B55" s="73"/>
      <c r="C55" s="74"/>
      <c r="D55" s="75"/>
      <c r="E55" s="75"/>
      <c r="F55" s="75"/>
      <c r="G55" s="76" t="s">
        <v>397</v>
      </c>
      <c r="H55" s="76" t="s">
        <v>407</v>
      </c>
      <c r="I55" s="444"/>
      <c r="J55" s="64"/>
      <c r="K55" s="64"/>
      <c r="L55" s="92"/>
      <c r="M55" s="694" t="s">
        <v>411</v>
      </c>
      <c r="N55" s="694"/>
      <c r="O55" s="705" t="s">
        <v>539</v>
      </c>
      <c r="Q55" s="448"/>
      <c r="S55" s="448"/>
      <c r="T55" s="448"/>
    </row>
    <row r="56" spans="1:20" s="61" customFormat="1" ht="11.25" customHeight="1">
      <c r="A56" s="77"/>
      <c r="B56" s="135"/>
      <c r="C56" s="136"/>
      <c r="D56" s="137"/>
      <c r="E56" s="137"/>
      <c r="F56" s="137"/>
      <c r="G56" s="138" t="s">
        <v>53</v>
      </c>
      <c r="H56" s="495" t="s">
        <v>53</v>
      </c>
      <c r="I56" s="448"/>
      <c r="J56" s="62"/>
      <c r="K56" s="62"/>
      <c r="M56" s="694"/>
      <c r="N56" s="694"/>
      <c r="O56" s="705"/>
      <c r="P56" s="545"/>
      <c r="Q56" s="130"/>
      <c r="S56" s="449"/>
      <c r="T56" s="449"/>
    </row>
    <row r="57" spans="1:20" ht="48" customHeight="1">
      <c r="A57" s="78" t="s">
        <v>408</v>
      </c>
      <c r="B57" s="676" t="s">
        <v>436</v>
      </c>
      <c r="C57" s="677"/>
      <c r="D57" s="677"/>
      <c r="E57" s="677"/>
      <c r="F57" s="677"/>
      <c r="G57" s="95"/>
      <c r="H57" s="496">
        <f>H58+H64</f>
        <v>73194.19</v>
      </c>
      <c r="I57" s="492"/>
      <c r="J57" s="64"/>
      <c r="K57" s="64"/>
      <c r="L57" s="92"/>
      <c r="M57" s="59" t="s">
        <v>577</v>
      </c>
      <c r="N57" s="792" t="s">
        <v>578</v>
      </c>
      <c r="O57" s="793"/>
      <c r="P57" s="546" t="s">
        <v>579</v>
      </c>
      <c r="Q57" s="547" t="s">
        <v>580</v>
      </c>
      <c r="S57" s="100"/>
      <c r="T57" s="100"/>
    </row>
    <row r="58" spans="1:24" ht="18.75">
      <c r="A58" s="80" t="s">
        <v>410</v>
      </c>
      <c r="B58" s="678" t="s">
        <v>411</v>
      </c>
      <c r="C58" s="679"/>
      <c r="D58" s="679"/>
      <c r="E58" s="679"/>
      <c r="F58" s="680"/>
      <c r="G58" s="588">
        <f>G60+G61+G62+G63+G59</f>
        <v>10.030000000000001</v>
      </c>
      <c r="H58" s="589">
        <f>SUM(H59:H63)</f>
        <v>51865.130000000005</v>
      </c>
      <c r="I58" s="457"/>
      <c r="J58" s="64"/>
      <c r="K58" s="64"/>
      <c r="L58" s="92"/>
      <c r="M58" s="110"/>
      <c r="N58" s="548"/>
      <c r="O58" s="549"/>
      <c r="P58" s="549"/>
      <c r="Q58" s="549"/>
      <c r="S58" s="126"/>
      <c r="T58" s="126"/>
      <c r="X58" s="186"/>
    </row>
    <row r="59" spans="1:24" ht="18.75" customHeight="1">
      <c r="A59" s="585" t="s">
        <v>412</v>
      </c>
      <c r="B59" s="681" t="s">
        <v>413</v>
      </c>
      <c r="C59" s="679"/>
      <c r="D59" s="679"/>
      <c r="E59" s="679"/>
      <c r="F59" s="680"/>
      <c r="G59" s="591">
        <v>1.5600000000000005</v>
      </c>
      <c r="H59" s="587">
        <f>G59*$C$40</f>
        <v>8066.760000000003</v>
      </c>
      <c r="I59" s="129"/>
      <c r="J59" s="64"/>
      <c r="K59" s="64"/>
      <c r="L59" s="92"/>
      <c r="M59" s="110"/>
      <c r="N59" s="548"/>
      <c r="O59" s="549"/>
      <c r="P59" s="549"/>
      <c r="Q59" s="549"/>
      <c r="S59" s="126"/>
      <c r="T59" s="126"/>
      <c r="X59" s="186"/>
    </row>
    <row r="60" spans="1:17" ht="34.5" customHeight="1">
      <c r="A60" s="585" t="s">
        <v>414</v>
      </c>
      <c r="B60" s="682" t="s">
        <v>415</v>
      </c>
      <c r="C60" s="683"/>
      <c r="D60" s="683"/>
      <c r="E60" s="683"/>
      <c r="F60" s="683"/>
      <c r="G60" s="586">
        <v>1.8400000000000005</v>
      </c>
      <c r="H60" s="587">
        <f>G60*$C$40</f>
        <v>9514.640000000003</v>
      </c>
      <c r="I60" s="129"/>
      <c r="J60" s="64"/>
      <c r="K60" s="64"/>
      <c r="L60" s="92"/>
      <c r="M60" s="110"/>
      <c r="N60" s="548"/>
      <c r="O60" s="549"/>
      <c r="P60" s="549"/>
      <c r="Q60" s="549"/>
    </row>
    <row r="61" spans="1:17" ht="34.5" customHeight="1">
      <c r="A61" s="480" t="s">
        <v>416</v>
      </c>
      <c r="B61" s="786" t="s">
        <v>537</v>
      </c>
      <c r="C61" s="787"/>
      <c r="D61" s="787"/>
      <c r="E61" s="787"/>
      <c r="F61" s="788"/>
      <c r="G61" s="481">
        <v>1.33</v>
      </c>
      <c r="H61" s="587">
        <f>G61*$C$40</f>
        <v>6877.43</v>
      </c>
      <c r="I61" s="129"/>
      <c r="J61" s="64"/>
      <c r="K61" s="64"/>
      <c r="L61" s="92"/>
      <c r="M61" s="110"/>
      <c r="N61" s="548"/>
      <c r="O61" s="549"/>
      <c r="P61" s="549"/>
      <c r="Q61" s="549"/>
    </row>
    <row r="62" spans="1:17" ht="34.5" customHeight="1">
      <c r="A62" s="480" t="s">
        <v>418</v>
      </c>
      <c r="B62" s="786" t="s">
        <v>419</v>
      </c>
      <c r="C62" s="787"/>
      <c r="D62" s="787"/>
      <c r="E62" s="787"/>
      <c r="F62" s="788"/>
      <c r="G62" s="481">
        <v>1.36</v>
      </c>
      <c r="H62" s="587">
        <f>G62*$C$40</f>
        <v>7032.56</v>
      </c>
      <c r="I62" s="129"/>
      <c r="J62" s="64"/>
      <c r="K62" s="64"/>
      <c r="L62" s="92"/>
      <c r="M62" s="110"/>
      <c r="N62" s="548"/>
      <c r="O62" s="549"/>
      <c r="P62" s="549"/>
      <c r="Q62" s="549"/>
    </row>
    <row r="63" spans="1:18" ht="18.75" customHeight="1">
      <c r="A63" s="585" t="s">
        <v>420</v>
      </c>
      <c r="B63" s="685" t="s">
        <v>555</v>
      </c>
      <c r="C63" s="685"/>
      <c r="D63" s="685"/>
      <c r="E63" s="685"/>
      <c r="F63" s="685"/>
      <c r="G63" s="76">
        <v>3.94</v>
      </c>
      <c r="H63" s="497">
        <f>G63*$C$40</f>
        <v>20373.739999999998</v>
      </c>
      <c r="I63" s="75"/>
      <c r="J63" s="64"/>
      <c r="K63" s="64"/>
      <c r="L63" s="92"/>
      <c r="M63" s="110"/>
      <c r="N63" s="548"/>
      <c r="O63" s="549"/>
      <c r="P63" s="549"/>
      <c r="Q63" s="549"/>
      <c r="R63" s="230"/>
    </row>
    <row r="64" spans="1:18" ht="18.75">
      <c r="A64" s="79" t="s">
        <v>422</v>
      </c>
      <c r="B64" s="688" t="s">
        <v>423</v>
      </c>
      <c r="C64" s="689"/>
      <c r="D64" s="689"/>
      <c r="E64" s="689"/>
      <c r="F64" s="689"/>
      <c r="G64" s="79"/>
      <c r="H64" s="496">
        <f>SUM(H65:H72)</f>
        <v>21329.059999999998</v>
      </c>
      <c r="I64" s="492"/>
      <c r="J64" s="64"/>
      <c r="K64" s="64"/>
      <c r="L64" s="92"/>
      <c r="M64" s="58" t="s">
        <v>582</v>
      </c>
      <c r="N64" s="550"/>
      <c r="O64" s="551"/>
      <c r="P64" s="551"/>
      <c r="Q64" s="551"/>
      <c r="R64" s="551"/>
    </row>
    <row r="65" spans="1:18" ht="18.75">
      <c r="A65" s="126"/>
      <c r="B65" s="690" t="s">
        <v>424</v>
      </c>
      <c r="C65" s="683"/>
      <c r="D65" s="683"/>
      <c r="E65" s="683"/>
      <c r="F65" s="683"/>
      <c r="G65" s="127"/>
      <c r="H65" s="497">
        <v>6724.419999999999</v>
      </c>
      <c r="I65" s="75"/>
      <c r="J65" s="64"/>
      <c r="K65" s="64"/>
      <c r="L65" s="92"/>
      <c r="M65" s="186"/>
      <c r="N65" s="550"/>
      <c r="O65" s="551"/>
      <c r="P65" s="551"/>
      <c r="Q65" s="551"/>
      <c r="R65" s="551"/>
    </row>
    <row r="66" spans="1:23" ht="18.75">
      <c r="A66" s="126"/>
      <c r="B66" s="690" t="s">
        <v>538</v>
      </c>
      <c r="C66" s="683"/>
      <c r="D66" s="683"/>
      <c r="E66" s="683"/>
      <c r="F66" s="683"/>
      <c r="G66" s="125"/>
      <c r="H66" s="497"/>
      <c r="I66" s="75"/>
      <c r="J66" s="64"/>
      <c r="K66" s="64"/>
      <c r="L66" s="92"/>
      <c r="M66" s="186" t="s">
        <v>539</v>
      </c>
      <c r="N66" s="550"/>
      <c r="O66" s="58" t="s">
        <v>581</v>
      </c>
      <c r="P66" s="551"/>
      <c r="Q66" s="551"/>
      <c r="R66" s="551"/>
      <c r="W66" s="186"/>
    </row>
    <row r="67" spans="1:18" ht="18.75" customHeight="1">
      <c r="A67" s="126"/>
      <c r="B67" s="794" t="s">
        <v>593</v>
      </c>
      <c r="C67" s="722"/>
      <c r="D67" s="722"/>
      <c r="E67" s="722"/>
      <c r="F67" s="723"/>
      <c r="G67" s="286"/>
      <c r="H67" s="498">
        <v>472.7</v>
      </c>
      <c r="I67" s="493"/>
      <c r="J67" s="64"/>
      <c r="K67" s="64"/>
      <c r="L67" s="92"/>
      <c r="M67" s="551"/>
      <c r="N67" s="550"/>
      <c r="O67" s="552"/>
      <c r="P67" s="551"/>
      <c r="Q67" s="551"/>
      <c r="R67" s="551"/>
    </row>
    <row r="68" spans="1:18" ht="18.75" customHeight="1">
      <c r="A68" s="126"/>
      <c r="B68" s="794" t="s">
        <v>592</v>
      </c>
      <c r="C68" s="722"/>
      <c r="D68" s="722"/>
      <c r="E68" s="722"/>
      <c r="F68" s="723"/>
      <c r="G68" s="286"/>
      <c r="H68" s="303">
        <v>669.55</v>
      </c>
      <c r="I68" s="494"/>
      <c r="J68" s="64"/>
      <c r="K68" s="64"/>
      <c r="L68" s="92"/>
      <c r="M68" s="550"/>
      <c r="N68" s="550"/>
      <c r="O68" s="551"/>
      <c r="P68" s="551"/>
      <c r="Q68" s="551"/>
      <c r="R68" s="551"/>
    </row>
    <row r="69" spans="1:18" ht="19.5" customHeight="1">
      <c r="A69" s="126"/>
      <c r="B69" s="794" t="s">
        <v>591</v>
      </c>
      <c r="C69" s="722"/>
      <c r="D69" s="722"/>
      <c r="E69" s="722"/>
      <c r="F69" s="723"/>
      <c r="G69" s="286"/>
      <c r="H69" s="303">
        <v>638</v>
      </c>
      <c r="I69" s="494"/>
      <c r="J69" s="64"/>
      <c r="K69" s="64"/>
      <c r="L69" s="92"/>
      <c r="M69" s="550"/>
      <c r="N69" s="550"/>
      <c r="O69" s="551"/>
      <c r="P69" s="551"/>
      <c r="Q69" s="551"/>
      <c r="R69" s="551"/>
    </row>
    <row r="70" spans="1:14" ht="18.75" customHeight="1">
      <c r="A70" s="126"/>
      <c r="B70" s="794" t="s">
        <v>594</v>
      </c>
      <c r="C70" s="722"/>
      <c r="D70" s="722"/>
      <c r="E70" s="722"/>
      <c r="F70" s="723"/>
      <c r="G70" s="286"/>
      <c r="H70" s="303">
        <v>12824.39</v>
      </c>
      <c r="I70" s="494"/>
      <c r="J70" s="64"/>
      <c r="K70" s="64"/>
      <c r="L70" s="92"/>
      <c r="M70" s="92"/>
      <c r="N70" s="92"/>
    </row>
    <row r="71" spans="1:14" ht="18.75" customHeight="1">
      <c r="A71" s="126"/>
      <c r="B71" s="794"/>
      <c r="C71" s="722"/>
      <c r="D71" s="722"/>
      <c r="E71" s="722"/>
      <c r="F71" s="723"/>
      <c r="G71" s="286"/>
      <c r="H71" s="303"/>
      <c r="I71" s="494"/>
      <c r="J71" s="64"/>
      <c r="K71" s="64"/>
      <c r="L71" s="92"/>
      <c r="M71" s="92"/>
      <c r="N71" s="92"/>
    </row>
    <row r="72" spans="1:14" ht="18.75" customHeight="1">
      <c r="A72" s="126"/>
      <c r="B72" s="794"/>
      <c r="C72" s="722"/>
      <c r="D72" s="722"/>
      <c r="E72" s="722"/>
      <c r="F72" s="723"/>
      <c r="G72" s="286"/>
      <c r="H72" s="286"/>
      <c r="I72" s="494"/>
      <c r="J72" s="64"/>
      <c r="K72" s="64"/>
      <c r="L72" s="92"/>
      <c r="M72" s="92"/>
      <c r="N72" s="92"/>
    </row>
    <row r="73" spans="1:14" ht="18.75" customHeight="1">
      <c r="A73" s="126"/>
      <c r="B73" s="487"/>
      <c r="C73" s="488"/>
      <c r="D73" s="488"/>
      <c r="E73" s="488"/>
      <c r="F73" s="488"/>
      <c r="G73" s="489"/>
      <c r="H73" s="489"/>
      <c r="I73" s="491"/>
      <c r="J73" s="64"/>
      <c r="K73" s="64"/>
      <c r="L73" s="92"/>
      <c r="M73" s="92"/>
      <c r="N73" s="92"/>
    </row>
    <row r="74" spans="1:14" ht="18.75" customHeight="1">
      <c r="A74" s="126"/>
      <c r="B74" s="129"/>
      <c r="C74" s="130"/>
      <c r="D74" s="130"/>
      <c r="G74" s="694" t="s">
        <v>65</v>
      </c>
      <c r="H74" s="694"/>
      <c r="I74" s="694"/>
      <c r="J74" s="778" t="s">
        <v>406</v>
      </c>
      <c r="K74" s="779"/>
      <c r="L74" s="450"/>
      <c r="M74" s="451"/>
      <c r="N74" s="92"/>
    </row>
    <row r="75" spans="1:17" s="61" customFormat="1" ht="15">
      <c r="A75" s="82"/>
      <c r="B75" s="143"/>
      <c r="C75" s="144"/>
      <c r="D75" s="144"/>
      <c r="G75" s="780" t="s">
        <v>53</v>
      </c>
      <c r="H75" s="780"/>
      <c r="I75" s="780"/>
      <c r="J75" s="697" t="s">
        <v>53</v>
      </c>
      <c r="K75" s="781"/>
      <c r="L75" s="143"/>
      <c r="M75" s="452"/>
      <c r="P75" s="453" t="s">
        <v>539</v>
      </c>
      <c r="Q75" s="453" t="s">
        <v>540</v>
      </c>
    </row>
    <row r="76" spans="1:17" s="60" customFormat="1" ht="18.75">
      <c r="A76" s="126"/>
      <c r="B76" s="774" t="s">
        <v>506</v>
      </c>
      <c r="C76" s="774"/>
      <c r="D76" s="774"/>
      <c r="E76" s="774"/>
      <c r="F76" s="774"/>
      <c r="G76" s="775">
        <f>'04 16 г'!G77:I77</f>
        <v>31635.719999999783</v>
      </c>
      <c r="H76" s="785"/>
      <c r="I76" s="776"/>
      <c r="J76" s="775">
        <f>'04 16 г'!J77:K77</f>
        <v>0</v>
      </c>
      <c r="K76" s="776"/>
      <c r="L76" s="129"/>
      <c r="M76" s="447"/>
      <c r="N76" s="100"/>
      <c r="P76" s="455">
        <f>G77</f>
        <v>32544.66999999976</v>
      </c>
      <c r="Q76" s="455">
        <f>J77</f>
        <v>0</v>
      </c>
    </row>
    <row r="77" spans="1:22" ht="18.75">
      <c r="A77" s="65"/>
      <c r="B77" s="774" t="s">
        <v>507</v>
      </c>
      <c r="C77" s="774"/>
      <c r="D77" s="774"/>
      <c r="E77" s="774"/>
      <c r="F77" s="774"/>
      <c r="G77" s="775">
        <f>G76+K45+J51</f>
        <v>32544.66999999976</v>
      </c>
      <c r="H77" s="785"/>
      <c r="I77" s="776"/>
      <c r="J77" s="775">
        <f>J76+H51+D52-J51</f>
        <v>0</v>
      </c>
      <c r="K77" s="776"/>
      <c r="L77" s="130"/>
      <c r="M77" s="456"/>
      <c r="N77" s="92"/>
      <c r="V77" s="186"/>
    </row>
    <row r="78" spans="1:14" ht="22.5" customHeight="1">
      <c r="A78" s="64"/>
      <c r="B78" s="64"/>
      <c r="C78" s="64"/>
      <c r="D78" s="64"/>
      <c r="E78" s="64"/>
      <c r="F78" s="64"/>
      <c r="G78" s="132"/>
      <c r="H78" s="132"/>
      <c r="I78" s="132"/>
      <c r="J78" s="64"/>
      <c r="K78" s="64"/>
      <c r="L78" s="92"/>
      <c r="M78" s="92"/>
      <c r="N78" s="92"/>
    </row>
    <row r="79" spans="1:20" ht="18.75">
      <c r="A79" s="126"/>
      <c r="B79" s="312"/>
      <c r="C79" s="313"/>
      <c r="D79" s="313"/>
      <c r="E79" s="313"/>
      <c r="F79" s="313"/>
      <c r="G79" s="759" t="s">
        <v>541</v>
      </c>
      <c r="H79" s="784"/>
      <c r="I79" s="777"/>
      <c r="J79" s="759" t="s">
        <v>503</v>
      </c>
      <c r="K79" s="777"/>
      <c r="L79" s="92"/>
      <c r="M79" s="92"/>
      <c r="N79" s="92"/>
      <c r="O79" s="175" t="s">
        <v>504</v>
      </c>
      <c r="P79" s="486">
        <f>G80-J80+G45+H45-I45</f>
        <v>0</v>
      </c>
      <c r="Q79" s="175"/>
      <c r="R79" s="175"/>
      <c r="S79" s="175"/>
      <c r="T79" s="177"/>
    </row>
    <row r="80" spans="1:20" ht="18.75">
      <c r="A80" s="457"/>
      <c r="B80" s="742" t="s">
        <v>566</v>
      </c>
      <c r="C80" s="782"/>
      <c r="D80" s="782"/>
      <c r="E80" s="782"/>
      <c r="F80" s="783"/>
      <c r="G80" s="759">
        <f>O45</f>
        <v>201643.33</v>
      </c>
      <c r="H80" s="784"/>
      <c r="I80" s="777"/>
      <c r="J80" s="759">
        <f>P45</f>
        <v>210679.56</v>
      </c>
      <c r="K80" s="777"/>
      <c r="L80" s="92"/>
      <c r="M80" s="92"/>
      <c r="N80" s="92"/>
      <c r="O80" s="178"/>
      <c r="P80" s="179"/>
      <c r="Q80" s="179"/>
      <c r="R80" s="179"/>
      <c r="S80" s="179"/>
      <c r="T80" s="179"/>
    </row>
    <row r="81" spans="1:14" ht="18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8.75">
      <c r="A82" s="458" t="s">
        <v>554</v>
      </c>
      <c r="B82" s="92"/>
      <c r="C82" s="92"/>
      <c r="D82" s="92"/>
      <c r="E82" s="92"/>
      <c r="F82" s="92"/>
      <c r="G82" s="92"/>
      <c r="H82" s="92"/>
      <c r="I82" s="92"/>
      <c r="J82" s="458" t="s">
        <v>73</v>
      </c>
      <c r="K82" s="458"/>
      <c r="L82" s="92"/>
      <c r="M82" s="92"/>
      <c r="N82" s="92"/>
    </row>
    <row r="83" spans="1:11" s="92" customFormat="1" ht="18.75">
      <c r="A83" s="458" t="s">
        <v>469</v>
      </c>
      <c r="J83" s="458" t="s">
        <v>74</v>
      </c>
      <c r="K83" s="458"/>
    </row>
  </sheetData>
  <sheetProtection password="ECC7" sheet="1" formatCells="0" formatColumns="0" formatRows="0" insertColumns="0" insertRows="0" insertHyperlinks="0" deleteColumns="0" deleteRows="0" sort="0" autoFilter="0" pivotTables="0"/>
  <mergeCells count="45">
    <mergeCell ref="C14:D15"/>
    <mergeCell ref="A35:N36"/>
    <mergeCell ref="B44:D44"/>
    <mergeCell ref="B45:D45"/>
    <mergeCell ref="B46:D46"/>
    <mergeCell ref="B47:D47"/>
    <mergeCell ref="B48:D48"/>
    <mergeCell ref="B49:J49"/>
    <mergeCell ref="B51:E51"/>
    <mergeCell ref="B52:C52"/>
    <mergeCell ref="D52:E52"/>
    <mergeCell ref="M55:N56"/>
    <mergeCell ref="O55:O56"/>
    <mergeCell ref="B57:F57"/>
    <mergeCell ref="N57:O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G74:I74"/>
    <mergeCell ref="J74:K74"/>
    <mergeCell ref="G75:I75"/>
    <mergeCell ref="J75:K75"/>
    <mergeCell ref="B76:F76"/>
    <mergeCell ref="G76:I76"/>
    <mergeCell ref="J76:K76"/>
    <mergeCell ref="B77:F77"/>
    <mergeCell ref="G77:I77"/>
    <mergeCell ref="J77:K77"/>
    <mergeCell ref="G79:I79"/>
    <mergeCell ref="J79:K79"/>
    <mergeCell ref="B80:F80"/>
    <mergeCell ref="G80:I80"/>
    <mergeCell ref="J80:K80"/>
  </mergeCells>
  <conditionalFormatting sqref="P48">
    <cfRule type="iconSet" priority="2" dxfId="23">
      <iconSet iconSet="3TrafficLights1">
        <cfvo type="percent" val="0"/>
        <cfvo type="percent" val="33"/>
        <cfvo type="percent" val="67"/>
      </iconSet>
    </cfRule>
  </conditionalFormatting>
  <conditionalFormatting sqref="V45">
    <cfRule type="cellIs" priority="1" dxfId="0" operator="greaterThan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B83"/>
  <sheetViews>
    <sheetView view="pageBreakPreview" zoomScale="80" zoomScaleSheetLayoutView="80" zoomScalePageLayoutView="0" workbookViewId="0" topLeftCell="A56">
      <selection activeCell="H69" sqref="H69:H70"/>
    </sheetView>
  </sheetViews>
  <sheetFormatPr defaultColWidth="9.140625" defaultRowHeight="15" outlineLevelCol="1"/>
  <cols>
    <col min="1" max="1" width="7.57421875" style="61" customWidth="1"/>
    <col min="2" max="2" width="12.140625" style="58" customWidth="1"/>
    <col min="3" max="3" width="11.00390625" style="58" customWidth="1"/>
    <col min="4" max="4" width="10.57421875" style="58" customWidth="1"/>
    <col min="5" max="5" width="9.7109375" style="58" customWidth="1"/>
    <col min="6" max="6" width="12.140625" style="58" customWidth="1"/>
    <col min="7" max="7" width="11.57421875" style="58" customWidth="1"/>
    <col min="8" max="8" width="12.140625" style="58" customWidth="1"/>
    <col min="9" max="9" width="12.57421875" style="58" customWidth="1"/>
    <col min="10" max="10" width="13.00390625" style="58" customWidth="1"/>
    <col min="11" max="11" width="13.140625" style="58" customWidth="1"/>
    <col min="12" max="12" width="13.421875" style="58" customWidth="1"/>
    <col min="13" max="13" width="15.28125" style="58" hidden="1" customWidth="1" outlineLevel="1"/>
    <col min="14" max="14" width="18.421875" style="58" hidden="1" customWidth="1" outlineLevel="1"/>
    <col min="15" max="15" width="13.421875" style="58" hidden="1" customWidth="1" outlineLevel="1"/>
    <col min="16" max="16" width="13.57421875" style="58" hidden="1" customWidth="1" outlineLevel="1"/>
    <col min="17" max="17" width="10.7109375" style="58" hidden="1" customWidth="1" outlineLevel="1"/>
    <col min="18" max="18" width="10.28125" style="58" hidden="1" customWidth="1" outlineLevel="1"/>
    <col min="19" max="19" width="12.8515625" style="58" hidden="1" customWidth="1" outlineLevel="1"/>
    <col min="20" max="20" width="7.140625" style="58" hidden="1" customWidth="1" outlineLevel="1"/>
    <col min="21" max="21" width="11.28125" style="58" hidden="1" customWidth="1" outlineLevel="1"/>
    <col min="22" max="22" width="11.421875" style="58" hidden="1" customWidth="1" outlineLevel="1"/>
    <col min="23" max="24" width="11.140625" style="58" hidden="1" customWidth="1" outlineLevel="1"/>
    <col min="25" max="25" width="13.00390625" style="58" hidden="1" customWidth="1" outlineLevel="1"/>
    <col min="26" max="26" width="13.00390625" style="58" bestFit="1" customWidth="1" collapsed="1"/>
    <col min="27" max="28" width="13.00390625" style="58" bestFit="1" customWidth="1"/>
    <col min="29" max="32" width="9.140625" style="58" customWidth="1"/>
    <col min="33" max="33" width="9.8515625" style="58" bestFit="1" customWidth="1"/>
    <col min="34" max="16384" width="9.140625" style="58" customWidth="1"/>
  </cols>
  <sheetData>
    <row r="1" spans="1:14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4"/>
      <c r="J2" s="92"/>
      <c r="K2" s="92"/>
      <c r="L2" s="92"/>
      <c r="M2" s="92"/>
      <c r="N2" s="92"/>
    </row>
    <row r="3" spans="1:14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/>
      <c r="I6" s="96" t="s">
        <v>5</v>
      </c>
      <c r="J6" s="96" t="s">
        <v>6</v>
      </c>
      <c r="K6" s="96"/>
      <c r="L6" s="96"/>
      <c r="M6" s="97"/>
      <c r="N6" s="97"/>
    </row>
    <row r="7" spans="1:14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/>
      <c r="I7" s="96" t="s">
        <v>9</v>
      </c>
      <c r="J7" s="96" t="s">
        <v>10</v>
      </c>
      <c r="K7" s="96"/>
      <c r="L7" s="96"/>
      <c r="M7" s="97"/>
      <c r="N7" s="97"/>
    </row>
    <row r="8" spans="1:14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5"/>
      <c r="I8" s="98">
        <v>0</v>
      </c>
      <c r="J8" s="99">
        <v>48.28</v>
      </c>
      <c r="K8" s="99"/>
      <c r="L8" s="95"/>
      <c r="M8" s="100"/>
      <c r="N8" s="100"/>
    </row>
    <row r="9" spans="1:14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5"/>
      <c r="I9" s="98">
        <v>2795.32</v>
      </c>
      <c r="J9" s="99">
        <v>5702.29</v>
      </c>
      <c r="K9" s="99"/>
      <c r="L9" s="95"/>
      <c r="M9" s="100"/>
      <c r="N9" s="100"/>
    </row>
    <row r="10" spans="1:14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5"/>
      <c r="I10" s="98">
        <f>SUM(I8:I9)</f>
        <v>2795.32</v>
      </c>
      <c r="J10" s="95"/>
      <c r="K10" s="95"/>
      <c r="L10" s="95"/>
      <c r="M10" s="100"/>
      <c r="N10" s="100"/>
    </row>
    <row r="11" spans="1:14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20" ht="18.75" hidden="1">
      <c r="A14" s="92"/>
      <c r="B14" s="101" t="s">
        <v>386</v>
      </c>
      <c r="C14" s="666" t="s">
        <v>15</v>
      </c>
      <c r="D14" s="667"/>
      <c r="E14" s="592"/>
      <c r="F14" s="96"/>
      <c r="G14" s="96"/>
      <c r="H14" s="96"/>
      <c r="I14" s="96"/>
      <c r="J14" s="96" t="s">
        <v>21</v>
      </c>
      <c r="K14" s="97"/>
      <c r="L14" s="100"/>
      <c r="M14" s="100"/>
      <c r="N14" s="100"/>
      <c r="O14" s="60"/>
      <c r="P14" s="60"/>
      <c r="Q14" s="60"/>
      <c r="R14" s="60"/>
      <c r="S14" s="60"/>
      <c r="T14" s="60"/>
    </row>
    <row r="15" spans="1:20" ht="14.25" customHeight="1" hidden="1">
      <c r="A15" s="92"/>
      <c r="B15" s="103"/>
      <c r="C15" s="668"/>
      <c r="D15" s="669"/>
      <c r="E15" s="593"/>
      <c r="F15" s="96"/>
      <c r="G15" s="96"/>
      <c r="H15" s="96"/>
      <c r="I15" s="96" t="s">
        <v>311</v>
      </c>
      <c r="J15" s="96"/>
      <c r="K15" s="97"/>
      <c r="L15" s="100"/>
      <c r="M15" s="100"/>
      <c r="N15" s="100"/>
      <c r="O15" s="60"/>
      <c r="P15" s="60"/>
      <c r="Q15" s="60"/>
      <c r="R15" s="60"/>
      <c r="S15" s="60"/>
      <c r="T15" s="60"/>
    </row>
    <row r="16" spans="1:20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95"/>
      <c r="K16" s="100"/>
      <c r="L16" s="100"/>
      <c r="M16" s="100"/>
      <c r="N16" s="100"/>
      <c r="O16" s="60"/>
      <c r="P16" s="60"/>
      <c r="Q16" s="60"/>
      <c r="R16" s="60"/>
      <c r="S16" s="60"/>
      <c r="T16" s="60"/>
    </row>
    <row r="17" spans="1:20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95"/>
      <c r="K17" s="100"/>
      <c r="L17" s="100"/>
      <c r="M17" s="100"/>
      <c r="N17" s="100"/>
      <c r="O17" s="60"/>
      <c r="P17" s="60"/>
      <c r="Q17" s="60"/>
      <c r="R17" s="60"/>
      <c r="S17" s="60"/>
      <c r="T17" s="60"/>
    </row>
    <row r="18" spans="1:20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95"/>
      <c r="K18" s="100"/>
      <c r="L18" s="100"/>
      <c r="M18" s="100"/>
      <c r="N18" s="100"/>
      <c r="O18" s="60"/>
      <c r="P18" s="60"/>
      <c r="Q18" s="60"/>
      <c r="R18" s="60"/>
      <c r="S18" s="60"/>
      <c r="T18" s="60"/>
    </row>
    <row r="19" spans="1:20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95"/>
      <c r="K19" s="100"/>
      <c r="L19" s="100"/>
      <c r="M19" s="100"/>
      <c r="N19" s="100"/>
      <c r="O19" s="60"/>
      <c r="P19" s="60"/>
      <c r="Q19" s="60"/>
      <c r="R19" s="60"/>
      <c r="S19" s="60"/>
      <c r="T19" s="60"/>
    </row>
    <row r="20" spans="1:20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95"/>
      <c r="K20" s="100"/>
      <c r="L20" s="100"/>
      <c r="M20" s="100"/>
      <c r="N20" s="100"/>
      <c r="O20" s="60"/>
      <c r="P20" s="60"/>
      <c r="Q20" s="60"/>
      <c r="R20" s="60"/>
      <c r="S20" s="60"/>
      <c r="T20" s="60"/>
    </row>
    <row r="21" spans="1:20" ht="19.5" hidden="1" thickBot="1">
      <c r="A21" s="92"/>
      <c r="B21" s="95"/>
      <c r="C21" s="95"/>
      <c r="D21" s="95"/>
      <c r="E21" s="95"/>
      <c r="F21" s="95"/>
      <c r="G21" s="106" t="s">
        <v>387</v>
      </c>
      <c r="H21" s="106"/>
      <c r="I21" s="107" t="s">
        <v>310</v>
      </c>
      <c r="J21" s="95"/>
      <c r="K21" s="100"/>
      <c r="L21" s="100"/>
      <c r="M21" s="100"/>
      <c r="N21" s="100"/>
      <c r="O21" s="60"/>
      <c r="P21" s="60"/>
      <c r="Q21" s="60"/>
      <c r="R21" s="60"/>
      <c r="S21" s="60"/>
      <c r="T21" s="60"/>
    </row>
    <row r="22" spans="1:20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/>
      <c r="I22" s="95">
        <v>7.55</v>
      </c>
      <c r="J22" s="99">
        <f>G22*I22</f>
        <v>2625.89</v>
      </c>
      <c r="K22" s="418"/>
      <c r="L22" s="100"/>
      <c r="M22" s="100"/>
      <c r="N22" s="100"/>
      <c r="O22" s="60"/>
      <c r="P22" s="60"/>
      <c r="Q22" s="60"/>
      <c r="R22" s="60"/>
      <c r="S22" s="60"/>
      <c r="T22" s="60"/>
    </row>
    <row r="23" spans="1:20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95"/>
      <c r="K23" s="100"/>
      <c r="L23" s="100"/>
      <c r="M23" s="100"/>
      <c r="N23" s="100"/>
      <c r="O23" s="60"/>
      <c r="P23" s="60"/>
      <c r="Q23" s="60"/>
      <c r="R23" s="60"/>
      <c r="S23" s="60"/>
      <c r="T23" s="60"/>
    </row>
    <row r="24" spans="1:20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95"/>
      <c r="K24" s="100"/>
      <c r="L24" s="100"/>
      <c r="M24" s="100"/>
      <c r="N24" s="100"/>
      <c r="O24" s="60"/>
      <c r="P24" s="60"/>
      <c r="Q24" s="60"/>
      <c r="R24" s="60"/>
      <c r="S24" s="60"/>
      <c r="T24" s="60"/>
    </row>
    <row r="25" spans="1:20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95"/>
      <c r="K25" s="100"/>
      <c r="L25" s="100"/>
      <c r="M25" s="100"/>
      <c r="N25" s="100"/>
      <c r="O25" s="60"/>
      <c r="P25" s="60"/>
      <c r="Q25" s="60"/>
      <c r="R25" s="60"/>
      <c r="S25" s="60"/>
      <c r="T25" s="60"/>
    </row>
    <row r="26" spans="1:20" ht="18.75" hidden="1">
      <c r="A26" s="92"/>
      <c r="B26" s="95"/>
      <c r="C26" s="95"/>
      <c r="D26" s="95"/>
      <c r="E26" s="95"/>
      <c r="F26" s="95"/>
      <c r="G26" s="95"/>
      <c r="H26" s="95"/>
      <c r="I26" s="95"/>
      <c r="J26" s="95"/>
      <c r="K26" s="100"/>
      <c r="L26" s="100"/>
      <c r="M26" s="100"/>
      <c r="N26" s="100"/>
      <c r="O26" s="60"/>
      <c r="P26" s="60"/>
      <c r="Q26" s="60"/>
      <c r="R26" s="60"/>
      <c r="S26" s="60"/>
      <c r="T26" s="60"/>
    </row>
    <row r="27" spans="1:20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95"/>
      <c r="K27" s="100"/>
      <c r="L27" s="100"/>
      <c r="M27" s="100"/>
      <c r="N27" s="100"/>
      <c r="O27" s="60"/>
      <c r="P27" s="60"/>
      <c r="Q27" s="60"/>
      <c r="R27" s="60"/>
      <c r="S27" s="60"/>
      <c r="T27" s="60"/>
    </row>
    <row r="28" spans="1:20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95"/>
      <c r="K28" s="100"/>
      <c r="L28" s="100"/>
      <c r="M28" s="100"/>
      <c r="N28" s="100"/>
      <c r="O28" s="60"/>
      <c r="P28" s="60"/>
      <c r="Q28" s="60"/>
      <c r="R28" s="60"/>
      <c r="S28" s="60"/>
      <c r="T28" s="60"/>
    </row>
    <row r="29" spans="1:20" ht="18.75" hidden="1">
      <c r="A29" s="92"/>
      <c r="B29" s="95"/>
      <c r="C29" s="95"/>
      <c r="D29" s="95"/>
      <c r="E29" s="95"/>
      <c r="F29" s="95"/>
      <c r="G29" s="95"/>
      <c r="H29" s="95"/>
      <c r="I29" s="95"/>
      <c r="J29" s="95"/>
      <c r="K29" s="100"/>
      <c r="L29" s="100"/>
      <c r="M29" s="100"/>
      <c r="N29" s="100"/>
      <c r="O29" s="60"/>
      <c r="P29" s="60"/>
      <c r="Q29" s="60"/>
      <c r="R29" s="60"/>
      <c r="S29" s="60"/>
      <c r="T29" s="60"/>
    </row>
    <row r="30" spans="1:20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95"/>
      <c r="K30" s="100"/>
      <c r="L30" s="100"/>
      <c r="M30" s="100"/>
      <c r="N30" s="100"/>
      <c r="O30" s="60"/>
      <c r="P30" s="60"/>
      <c r="Q30" s="60"/>
      <c r="R30" s="60"/>
      <c r="S30" s="60"/>
      <c r="T30" s="60"/>
    </row>
    <row r="31" spans="1:20" ht="18.75" hidden="1">
      <c r="A31" s="92"/>
      <c r="B31" s="95"/>
      <c r="C31" s="95"/>
      <c r="D31" s="95"/>
      <c r="E31" s="95"/>
      <c r="F31" s="95"/>
      <c r="G31" s="95"/>
      <c r="H31" s="95"/>
      <c r="I31" s="95"/>
      <c r="J31" s="95"/>
      <c r="K31" s="100"/>
      <c r="L31" s="100"/>
      <c r="M31" s="100"/>
      <c r="N31" s="100"/>
      <c r="O31" s="60"/>
      <c r="P31" s="60"/>
      <c r="Q31" s="60"/>
      <c r="R31" s="60"/>
      <c r="S31" s="60"/>
      <c r="T31" s="60"/>
    </row>
    <row r="32" spans="1:20" ht="18.75" hidden="1">
      <c r="A32" s="92"/>
      <c r="B32" s="95"/>
      <c r="C32" s="95"/>
      <c r="D32" s="95"/>
      <c r="E32" s="95"/>
      <c r="F32" s="95"/>
      <c r="G32" s="95"/>
      <c r="H32" s="95"/>
      <c r="I32" s="95"/>
      <c r="J32" s="95"/>
      <c r="K32" s="100"/>
      <c r="L32" s="100"/>
      <c r="M32" s="100"/>
      <c r="N32" s="100"/>
      <c r="O32" s="60"/>
      <c r="P32" s="60"/>
      <c r="Q32" s="60"/>
      <c r="R32" s="60"/>
      <c r="S32" s="60"/>
      <c r="T32" s="60"/>
    </row>
    <row r="33" spans="1:20" ht="18.75" hidden="1">
      <c r="A33" s="92"/>
      <c r="B33" s="95"/>
      <c r="C33" s="95"/>
      <c r="D33" s="95"/>
      <c r="E33" s="95"/>
      <c r="F33" s="95"/>
      <c r="G33" s="96"/>
      <c r="H33" s="96"/>
      <c r="I33" s="96"/>
      <c r="J33" s="109"/>
      <c r="K33" s="419"/>
      <c r="L33" s="100"/>
      <c r="M33" s="100"/>
      <c r="N33" s="100"/>
      <c r="O33" s="60"/>
      <c r="P33" s="60"/>
      <c r="Q33" s="60"/>
      <c r="R33" s="60"/>
      <c r="S33" s="60"/>
      <c r="T33" s="60"/>
    </row>
    <row r="34" spans="1:20" ht="18.75" hidden="1">
      <c r="A34" s="92"/>
      <c r="B34" s="95"/>
      <c r="C34" s="95"/>
      <c r="D34" s="95"/>
      <c r="E34" s="95"/>
      <c r="F34" s="95"/>
      <c r="G34" s="95"/>
      <c r="H34" s="95"/>
      <c r="I34" s="95" t="s">
        <v>32</v>
      </c>
      <c r="J34" s="110">
        <f>SUM(J17:J33)</f>
        <v>2625.89</v>
      </c>
      <c r="K34" s="420"/>
      <c r="L34" s="100"/>
      <c r="M34" s="100"/>
      <c r="N34" s="100"/>
      <c r="O34" s="60"/>
      <c r="P34" s="60"/>
      <c r="Q34" s="60"/>
      <c r="R34" s="60"/>
      <c r="S34" s="60"/>
      <c r="T34" s="60"/>
    </row>
    <row r="35" spans="1:14" ht="15">
      <c r="A35" s="763" t="s">
        <v>388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</row>
    <row r="36" spans="1:14" ht="15">
      <c r="A36" s="763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</row>
    <row r="37" spans="1:14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8.75">
      <c r="A38" s="92"/>
      <c r="B38" s="64" t="s">
        <v>389</v>
      </c>
      <c r="C38" s="65"/>
      <c r="D38" s="65"/>
      <c r="E38" s="65"/>
      <c r="F38" s="65"/>
      <c r="G38" s="64"/>
      <c r="H38" s="64"/>
      <c r="I38" s="92"/>
      <c r="J38" s="92"/>
      <c r="K38" s="92"/>
      <c r="L38" s="92"/>
      <c r="M38" s="92"/>
      <c r="N38" s="92"/>
    </row>
    <row r="39" spans="1:14" ht="18.75">
      <c r="A39" s="64"/>
      <c r="B39" s="65" t="s">
        <v>390</v>
      </c>
      <c r="C39" s="250" t="s">
        <v>391</v>
      </c>
      <c r="D39" s="64"/>
      <c r="E39" s="64"/>
      <c r="F39" s="65"/>
      <c r="G39" s="64"/>
      <c r="H39" s="64"/>
      <c r="I39" s="64"/>
      <c r="J39" s="64"/>
      <c r="K39" s="64"/>
      <c r="L39" s="92"/>
      <c r="M39" s="92"/>
      <c r="N39" s="92"/>
    </row>
    <row r="40" spans="1:14" ht="18.75">
      <c r="A40" s="64"/>
      <c r="B40" s="65" t="s">
        <v>392</v>
      </c>
      <c r="C40" s="66">
        <v>5171</v>
      </c>
      <c r="D40" s="64" t="s">
        <v>393</v>
      </c>
      <c r="E40" s="64"/>
      <c r="F40" s="65"/>
      <c r="G40" s="64"/>
      <c r="H40" s="64"/>
      <c r="I40" s="65"/>
      <c r="J40" s="64"/>
      <c r="K40" s="64"/>
      <c r="L40" s="92"/>
      <c r="M40" s="92"/>
      <c r="N40" s="92"/>
    </row>
    <row r="41" spans="1:14" ht="18.75">
      <c r="A41" s="64"/>
      <c r="B41" s="65" t="s">
        <v>394</v>
      </c>
      <c r="C41" s="67" t="s">
        <v>231</v>
      </c>
      <c r="D41" s="64" t="s">
        <v>583</v>
      </c>
      <c r="E41" s="64"/>
      <c r="F41" s="64"/>
      <c r="G41" s="64"/>
      <c r="H41" s="64"/>
      <c r="I41" s="65"/>
      <c r="J41" s="64"/>
      <c r="K41" s="64"/>
      <c r="L41" s="92"/>
      <c r="M41" s="92"/>
      <c r="N41" s="92"/>
    </row>
    <row r="42" spans="1:28" ht="18.75">
      <c r="A42" s="64"/>
      <c r="E42" s="64"/>
      <c r="F42" s="64"/>
      <c r="G42" s="64"/>
      <c r="H42" s="64"/>
      <c r="I42" s="65"/>
      <c r="J42" s="64"/>
      <c r="K42" s="64"/>
      <c r="L42" s="92"/>
      <c r="M42" s="92"/>
      <c r="N42" s="92"/>
      <c r="V42" s="60"/>
      <c r="W42" s="60"/>
      <c r="X42" s="60"/>
      <c r="Y42" s="60"/>
      <c r="Z42" s="60"/>
      <c r="AA42" s="60"/>
      <c r="AB42" s="60"/>
    </row>
    <row r="43" spans="1:28" ht="56.25">
      <c r="A43" s="64"/>
      <c r="B43" s="139"/>
      <c r="C43" s="140"/>
      <c r="D43" s="62"/>
      <c r="E43" s="421" t="s">
        <v>397</v>
      </c>
      <c r="F43" s="422" t="s">
        <v>527</v>
      </c>
      <c r="G43" s="424" t="s">
        <v>2</v>
      </c>
      <c r="H43" s="490" t="s">
        <v>565</v>
      </c>
      <c r="I43" s="423" t="s">
        <v>3</v>
      </c>
      <c r="J43" s="424" t="s">
        <v>528</v>
      </c>
      <c r="K43" s="424" t="s">
        <v>529</v>
      </c>
      <c r="L43" s="425" t="s">
        <v>530</v>
      </c>
      <c r="V43" s="60"/>
      <c r="W43" s="371"/>
      <c r="X43" s="426"/>
      <c r="Y43" s="426"/>
      <c r="Z43" s="426"/>
      <c r="AA43" s="426"/>
      <c r="AB43" s="426"/>
    </row>
    <row r="44" spans="1:28" s="61" customFormat="1" ht="54.75" customHeight="1">
      <c r="A44" s="62"/>
      <c r="B44" s="765" t="s">
        <v>404</v>
      </c>
      <c r="C44" s="766"/>
      <c r="D44" s="767"/>
      <c r="E44" s="111" t="s">
        <v>53</v>
      </c>
      <c r="F44" s="111" t="s">
        <v>53</v>
      </c>
      <c r="G44" s="111" t="s">
        <v>53</v>
      </c>
      <c r="H44" s="111" t="s">
        <v>53</v>
      </c>
      <c r="I44" s="111" t="s">
        <v>53</v>
      </c>
      <c r="J44" s="111" t="s">
        <v>53</v>
      </c>
      <c r="K44" s="111" t="s">
        <v>53</v>
      </c>
      <c r="L44" s="111" t="s">
        <v>53</v>
      </c>
      <c r="O44" s="427" t="s">
        <v>531</v>
      </c>
      <c r="P44" s="427" t="s">
        <v>532</v>
      </c>
      <c r="Q44" s="427" t="s">
        <v>544</v>
      </c>
      <c r="R44" s="427" t="s">
        <v>401</v>
      </c>
      <c r="S44" s="427" t="s">
        <v>545</v>
      </c>
      <c r="T44" s="427" t="s">
        <v>546</v>
      </c>
      <c r="U44" s="427" t="s">
        <v>533</v>
      </c>
      <c r="V44" s="427" t="s">
        <v>424</v>
      </c>
      <c r="W44" s="428" t="s">
        <v>534</v>
      </c>
      <c r="X44" s="374"/>
      <c r="Y44" s="374"/>
      <c r="Z44" s="374"/>
      <c r="AA44" s="374"/>
      <c r="AB44" s="374"/>
    </row>
    <row r="45" spans="1:28" ht="33" customHeight="1">
      <c r="A45" s="64"/>
      <c r="B45" s="768" t="s">
        <v>535</v>
      </c>
      <c r="C45" s="769"/>
      <c r="D45" s="770"/>
      <c r="E45" s="114">
        <f aca="true" t="shared" si="0" ref="E45:L45">E46+E47+E48</f>
        <v>16.1</v>
      </c>
      <c r="F45" s="114">
        <f t="shared" si="0"/>
        <v>210679.44200000007</v>
      </c>
      <c r="G45" s="114">
        <f t="shared" si="0"/>
        <v>82996.6</v>
      </c>
      <c r="H45" s="114">
        <f t="shared" si="0"/>
        <v>0</v>
      </c>
      <c r="I45" s="114">
        <f t="shared" si="0"/>
        <v>77913.43</v>
      </c>
      <c r="J45" s="114">
        <f t="shared" si="0"/>
        <v>77947.45000000001</v>
      </c>
      <c r="K45" s="114">
        <f t="shared" si="0"/>
        <v>-34.020000000004075</v>
      </c>
      <c r="L45" s="114">
        <f t="shared" si="0"/>
        <v>215762.61200000008</v>
      </c>
      <c r="O45" s="470">
        <v>210679.56</v>
      </c>
      <c r="P45" s="470">
        <v>215762.73</v>
      </c>
      <c r="Q45" s="553">
        <v>71158.24</v>
      </c>
      <c r="R45" s="332">
        <v>169.01</v>
      </c>
      <c r="S45" s="332">
        <v>0</v>
      </c>
      <c r="T45" s="332">
        <v>0</v>
      </c>
      <c r="U45" s="226">
        <v>7500</v>
      </c>
      <c r="V45" s="471">
        <v>6586.18</v>
      </c>
      <c r="W45" s="226">
        <v>10853.429999999998</v>
      </c>
      <c r="X45" s="432"/>
      <c r="Y45" s="432"/>
      <c r="Z45" s="432"/>
      <c r="AA45" s="374"/>
      <c r="AB45" s="433"/>
    </row>
    <row r="46" spans="1:28" ht="18" customHeight="1">
      <c r="A46" s="64"/>
      <c r="B46" s="672" t="s">
        <v>12</v>
      </c>
      <c r="C46" s="673"/>
      <c r="D46" s="674"/>
      <c r="E46" s="117">
        <f>G58</f>
        <v>10.030000000000001</v>
      </c>
      <c r="F46" s="599">
        <f>'05 16 г'!L46</f>
        <v>0</v>
      </c>
      <c r="G46" s="599">
        <f>E46*C40</f>
        <v>51865.130000000005</v>
      </c>
      <c r="H46" s="599">
        <v>0</v>
      </c>
      <c r="I46" s="599">
        <f>G46</f>
        <v>51865.130000000005</v>
      </c>
      <c r="J46" s="599">
        <f>H58</f>
        <v>51865.130000000005</v>
      </c>
      <c r="K46" s="599">
        <f>H46+I46-J46</f>
        <v>0</v>
      </c>
      <c r="L46" s="286">
        <v>0</v>
      </c>
      <c r="V46" s="60"/>
      <c r="W46" s="373"/>
      <c r="X46" s="432"/>
      <c r="Y46" s="432"/>
      <c r="Z46" s="432"/>
      <c r="AA46" s="374"/>
      <c r="AB46" s="433"/>
    </row>
    <row r="47" spans="1:28" ht="18" customHeight="1" thickBot="1">
      <c r="A47" s="64"/>
      <c r="B47" s="672" t="s">
        <v>65</v>
      </c>
      <c r="C47" s="673"/>
      <c r="D47" s="674"/>
      <c r="E47" s="117">
        <v>4.57</v>
      </c>
      <c r="F47" s="599">
        <f>'05 16 г'!L47</f>
        <v>200739.83200000008</v>
      </c>
      <c r="G47" s="599">
        <f>E47*C40</f>
        <v>23631.47</v>
      </c>
      <c r="H47" s="599">
        <v>0</v>
      </c>
      <c r="I47" s="599">
        <f>Q45+R45-I46</f>
        <v>19462.119999999995</v>
      </c>
      <c r="J47" s="599">
        <f>H64-H65</f>
        <v>19496.14</v>
      </c>
      <c r="K47" s="599">
        <f>H47+I47-J47</f>
        <v>-34.020000000004075</v>
      </c>
      <c r="L47" s="286">
        <f>F45-F48+(G45-G48)+H45-(I45-I48)</f>
        <v>204909.1820000001</v>
      </c>
      <c r="P47" s="434"/>
      <c r="V47" s="60"/>
      <c r="W47" s="373"/>
      <c r="X47" s="435"/>
      <c r="Y47" s="435"/>
      <c r="Z47" s="435"/>
      <c r="AA47" s="374"/>
      <c r="AB47" s="436"/>
    </row>
    <row r="48" spans="1:28" ht="18" customHeight="1" thickBot="1">
      <c r="A48" s="64"/>
      <c r="B48" s="672" t="s">
        <v>561</v>
      </c>
      <c r="C48" s="673"/>
      <c r="D48" s="674"/>
      <c r="E48" s="117">
        <v>1.5</v>
      </c>
      <c r="F48" s="599">
        <f>'05 16 г'!L48</f>
        <v>9939.609999999999</v>
      </c>
      <c r="G48" s="599">
        <f>E48*C40-(171*E48)</f>
        <v>7500</v>
      </c>
      <c r="H48" s="599">
        <v>0</v>
      </c>
      <c r="I48" s="599">
        <f>V45</f>
        <v>6586.18</v>
      </c>
      <c r="J48" s="599">
        <f>H65</f>
        <v>6586.18</v>
      </c>
      <c r="K48" s="599">
        <f>H48+I48-J48</f>
        <v>0</v>
      </c>
      <c r="L48" s="286">
        <f>W45</f>
        <v>10853.429999999998</v>
      </c>
      <c r="M48" s="186"/>
      <c r="P48" s="438"/>
      <c r="V48" s="60"/>
      <c r="W48" s="373"/>
      <c r="X48" s="432"/>
      <c r="Y48" s="432"/>
      <c r="Z48" s="432"/>
      <c r="AA48" s="374"/>
      <c r="AB48" s="433"/>
    </row>
    <row r="49" spans="1:28" ht="21" customHeight="1">
      <c r="A49" s="64"/>
      <c r="B49" s="791" t="s">
        <v>564</v>
      </c>
      <c r="C49" s="791"/>
      <c r="D49" s="791"/>
      <c r="E49" s="791"/>
      <c r="F49" s="791"/>
      <c r="G49" s="791"/>
      <c r="H49" s="791"/>
      <c r="I49" s="791"/>
      <c r="J49" s="791"/>
      <c r="K49" s="92"/>
      <c r="L49" s="92"/>
      <c r="M49" s="92"/>
      <c r="N49" s="92"/>
      <c r="O49" s="186"/>
      <c r="V49" s="60"/>
      <c r="W49" s="373"/>
      <c r="X49" s="432"/>
      <c r="Y49" s="432"/>
      <c r="Z49" s="432"/>
      <c r="AA49" s="374"/>
      <c r="AB49" s="433"/>
    </row>
    <row r="50" spans="1:28" ht="18.75" customHeight="1">
      <c r="A50" s="64"/>
      <c r="F50" s="485" t="s">
        <v>438</v>
      </c>
      <c r="G50" s="485" t="s">
        <v>2</v>
      </c>
      <c r="H50" s="485" t="s">
        <v>3</v>
      </c>
      <c r="I50" s="485" t="s">
        <v>439</v>
      </c>
      <c r="J50" s="485" t="s">
        <v>562</v>
      </c>
      <c r="K50" s="554"/>
      <c r="L50" s="440"/>
      <c r="M50" s="440">
        <f>H45+I45-J45</f>
        <v>-34.02000000001863</v>
      </c>
      <c r="N50" s="440"/>
      <c r="O50" s="441"/>
      <c r="P50" s="60"/>
      <c r="V50" s="60"/>
      <c r="W50" s="379"/>
      <c r="X50" s="380"/>
      <c r="Y50" s="380"/>
      <c r="Z50" s="380"/>
      <c r="AA50" s="380"/>
      <c r="AB50" s="380"/>
    </row>
    <row r="51" spans="1:28" ht="18" customHeight="1">
      <c r="A51" s="92"/>
      <c r="B51" s="771" t="s">
        <v>536</v>
      </c>
      <c r="C51" s="771"/>
      <c r="D51" s="771"/>
      <c r="E51" s="771"/>
      <c r="F51" s="595">
        <f>'05 16 г'!I51</f>
        <v>6659.460000000004</v>
      </c>
      <c r="G51" s="76">
        <f>S45</f>
        <v>0</v>
      </c>
      <c r="H51" s="76">
        <f>T45</f>
        <v>0</v>
      </c>
      <c r="I51" s="76">
        <f>F51+G51-H51</f>
        <v>6659.460000000004</v>
      </c>
      <c r="J51" s="76">
        <f>D52+H51</f>
        <v>0</v>
      </c>
      <c r="K51" s="444"/>
      <c r="N51" s="120"/>
      <c r="V51" s="60"/>
      <c r="W51" s="60"/>
      <c r="X51" s="60"/>
      <c r="Y51" s="60"/>
      <c r="Z51" s="60"/>
      <c r="AA51" s="60"/>
      <c r="AB51" s="60"/>
    </row>
    <row r="52" spans="1:28" ht="18" customHeight="1">
      <c r="A52" s="92"/>
      <c r="B52" s="789"/>
      <c r="C52" s="789"/>
      <c r="D52" s="790"/>
      <c r="E52" s="790"/>
      <c r="F52" s="230" t="s">
        <v>563</v>
      </c>
      <c r="G52" s="65"/>
      <c r="H52" s="65"/>
      <c r="J52" s="64"/>
      <c r="K52" s="64"/>
      <c r="M52" s="554"/>
      <c r="N52" s="120"/>
      <c r="V52" s="60"/>
      <c r="W52" s="60"/>
      <c r="X52" s="60"/>
      <c r="Y52" s="60"/>
      <c r="Z52" s="60"/>
      <c r="AA52" s="60"/>
      <c r="AB52" s="60"/>
    </row>
    <row r="53" spans="1:28" ht="18" customHeight="1">
      <c r="A53" s="92"/>
      <c r="M53" s="444"/>
      <c r="N53" s="92"/>
      <c r="O53" s="445"/>
      <c r="V53" s="60"/>
      <c r="W53" s="60"/>
      <c r="X53" s="60"/>
      <c r="Y53" s="60"/>
      <c r="Z53" s="60"/>
      <c r="AA53" s="60"/>
      <c r="AB53" s="60"/>
    </row>
    <row r="54" spans="1:20" ht="10.5" customHeight="1">
      <c r="A54" s="92"/>
      <c r="L54" s="92"/>
      <c r="M54" s="92"/>
      <c r="N54" s="92"/>
      <c r="S54" s="446"/>
      <c r="T54" s="447"/>
    </row>
    <row r="55" spans="1:20" ht="18.75">
      <c r="A55" s="64"/>
      <c r="B55" s="73"/>
      <c r="C55" s="74"/>
      <c r="D55" s="75"/>
      <c r="E55" s="75"/>
      <c r="F55" s="75"/>
      <c r="G55" s="76" t="s">
        <v>397</v>
      </c>
      <c r="H55" s="76" t="s">
        <v>407</v>
      </c>
      <c r="I55" s="444"/>
      <c r="J55" s="64"/>
      <c r="K55" s="64"/>
      <c r="L55" s="92"/>
      <c r="M55" s="694" t="s">
        <v>411</v>
      </c>
      <c r="N55" s="694"/>
      <c r="O55" s="705" t="s">
        <v>539</v>
      </c>
      <c r="Q55" s="448"/>
      <c r="S55" s="448"/>
      <c r="T55" s="448"/>
    </row>
    <row r="56" spans="1:20" s="61" customFormat="1" ht="11.25" customHeight="1">
      <c r="A56" s="77"/>
      <c r="B56" s="135"/>
      <c r="C56" s="136"/>
      <c r="D56" s="137"/>
      <c r="E56" s="137"/>
      <c r="F56" s="137"/>
      <c r="G56" s="138" t="s">
        <v>53</v>
      </c>
      <c r="H56" s="495" t="s">
        <v>53</v>
      </c>
      <c r="I56" s="448"/>
      <c r="J56" s="62"/>
      <c r="K56" s="62"/>
      <c r="M56" s="694"/>
      <c r="N56" s="694"/>
      <c r="O56" s="705"/>
      <c r="P56" s="545"/>
      <c r="Q56" s="130"/>
      <c r="S56" s="449"/>
      <c r="T56" s="449"/>
    </row>
    <row r="57" spans="1:20" ht="48" customHeight="1">
      <c r="A57" s="78" t="s">
        <v>408</v>
      </c>
      <c r="B57" s="676" t="s">
        <v>436</v>
      </c>
      <c r="C57" s="677"/>
      <c r="D57" s="677"/>
      <c r="E57" s="677"/>
      <c r="F57" s="677"/>
      <c r="G57" s="95"/>
      <c r="H57" s="496">
        <f>H58+H64</f>
        <v>77947.45000000001</v>
      </c>
      <c r="I57" s="492"/>
      <c r="J57" s="64"/>
      <c r="K57" s="64"/>
      <c r="L57" s="92"/>
      <c r="M57" s="59" t="s">
        <v>577</v>
      </c>
      <c r="N57" s="792" t="s">
        <v>578</v>
      </c>
      <c r="O57" s="793"/>
      <c r="P57" s="546" t="s">
        <v>579</v>
      </c>
      <c r="Q57" s="547" t="s">
        <v>580</v>
      </c>
      <c r="S57" s="100"/>
      <c r="T57" s="100"/>
    </row>
    <row r="58" spans="1:24" ht="18.75">
      <c r="A58" s="80" t="s">
        <v>410</v>
      </c>
      <c r="B58" s="678" t="s">
        <v>411</v>
      </c>
      <c r="C58" s="679"/>
      <c r="D58" s="679"/>
      <c r="E58" s="679"/>
      <c r="F58" s="680"/>
      <c r="G58" s="597">
        <f>G60+G61+G62+G63+G59</f>
        <v>10.030000000000001</v>
      </c>
      <c r="H58" s="598">
        <f>SUM(H59:H63)</f>
        <v>51865.130000000005</v>
      </c>
      <c r="I58" s="457"/>
      <c r="J58" s="64"/>
      <c r="K58" s="64"/>
      <c r="L58" s="92"/>
      <c r="M58" s="110"/>
      <c r="N58" s="548"/>
      <c r="O58" s="549"/>
      <c r="P58" s="549"/>
      <c r="Q58" s="549"/>
      <c r="S58" s="126"/>
      <c r="T58" s="126"/>
      <c r="X58" s="186"/>
    </row>
    <row r="59" spans="1:24" ht="18.75" customHeight="1">
      <c r="A59" s="594" t="s">
        <v>412</v>
      </c>
      <c r="B59" s="681" t="s">
        <v>413</v>
      </c>
      <c r="C59" s="679"/>
      <c r="D59" s="679"/>
      <c r="E59" s="679"/>
      <c r="F59" s="680"/>
      <c r="G59" s="600">
        <v>1.5600000000000005</v>
      </c>
      <c r="H59" s="596">
        <f>G59*$C$40</f>
        <v>8066.760000000003</v>
      </c>
      <c r="I59" s="129"/>
      <c r="J59" s="64"/>
      <c r="K59" s="64"/>
      <c r="L59" s="92"/>
      <c r="M59" s="110"/>
      <c r="N59" s="548"/>
      <c r="O59" s="549"/>
      <c r="P59" s="549"/>
      <c r="Q59" s="549"/>
      <c r="S59" s="126"/>
      <c r="T59" s="126"/>
      <c r="X59" s="186"/>
    </row>
    <row r="60" spans="1:17" ht="34.5" customHeight="1">
      <c r="A60" s="594" t="s">
        <v>414</v>
      </c>
      <c r="B60" s="682" t="s">
        <v>415</v>
      </c>
      <c r="C60" s="683"/>
      <c r="D60" s="683"/>
      <c r="E60" s="683"/>
      <c r="F60" s="683"/>
      <c r="G60" s="595">
        <v>1.8400000000000005</v>
      </c>
      <c r="H60" s="596">
        <f>G60*$C$40</f>
        <v>9514.640000000003</v>
      </c>
      <c r="I60" s="129"/>
      <c r="J60" s="64"/>
      <c r="K60" s="64"/>
      <c r="L60" s="92"/>
      <c r="M60" s="110"/>
      <c r="N60" s="548"/>
      <c r="O60" s="549"/>
      <c r="P60" s="549"/>
      <c r="Q60" s="549"/>
    </row>
    <row r="61" spans="1:17" ht="34.5" customHeight="1">
      <c r="A61" s="480" t="s">
        <v>416</v>
      </c>
      <c r="B61" s="786" t="s">
        <v>537</v>
      </c>
      <c r="C61" s="787"/>
      <c r="D61" s="787"/>
      <c r="E61" s="787"/>
      <c r="F61" s="788"/>
      <c r="G61" s="481">
        <v>1.33</v>
      </c>
      <c r="H61" s="596">
        <f>G61*$C$40</f>
        <v>6877.43</v>
      </c>
      <c r="I61" s="129"/>
      <c r="J61" s="64"/>
      <c r="K61" s="64"/>
      <c r="L61" s="92"/>
      <c r="M61" s="110"/>
      <c r="N61" s="548"/>
      <c r="O61" s="549"/>
      <c r="P61" s="549"/>
      <c r="Q61" s="549"/>
    </row>
    <row r="62" spans="1:17" ht="34.5" customHeight="1">
      <c r="A62" s="480" t="s">
        <v>418</v>
      </c>
      <c r="B62" s="786" t="s">
        <v>419</v>
      </c>
      <c r="C62" s="787"/>
      <c r="D62" s="787"/>
      <c r="E62" s="787"/>
      <c r="F62" s="788"/>
      <c r="G62" s="481">
        <v>1.36</v>
      </c>
      <c r="H62" s="596">
        <f>G62*$C$40</f>
        <v>7032.56</v>
      </c>
      <c r="I62" s="129"/>
      <c r="J62" s="64"/>
      <c r="K62" s="64"/>
      <c r="L62" s="92"/>
      <c r="M62" s="110"/>
      <c r="N62" s="548"/>
      <c r="O62" s="549"/>
      <c r="P62" s="549"/>
      <c r="Q62" s="549"/>
    </row>
    <row r="63" spans="1:18" ht="18.75" customHeight="1">
      <c r="A63" s="594" t="s">
        <v>420</v>
      </c>
      <c r="B63" s="685" t="s">
        <v>555</v>
      </c>
      <c r="C63" s="685"/>
      <c r="D63" s="685"/>
      <c r="E63" s="685"/>
      <c r="F63" s="685"/>
      <c r="G63" s="76">
        <v>3.94</v>
      </c>
      <c r="H63" s="497">
        <f>G63*$C$40</f>
        <v>20373.739999999998</v>
      </c>
      <c r="I63" s="75"/>
      <c r="J63" s="64"/>
      <c r="K63" s="64"/>
      <c r="L63" s="92"/>
      <c r="M63" s="110"/>
      <c r="N63" s="548"/>
      <c r="O63" s="549"/>
      <c r="P63" s="549"/>
      <c r="Q63" s="549"/>
      <c r="R63" s="230"/>
    </row>
    <row r="64" spans="1:18" ht="18.75">
      <c r="A64" s="79" t="s">
        <v>422</v>
      </c>
      <c r="B64" s="688" t="s">
        <v>423</v>
      </c>
      <c r="C64" s="689"/>
      <c r="D64" s="689"/>
      <c r="E64" s="689"/>
      <c r="F64" s="689"/>
      <c r="G64" s="79"/>
      <c r="H64" s="496">
        <f>SUM(H65:H72)</f>
        <v>26082.32</v>
      </c>
      <c r="I64" s="492"/>
      <c r="J64" s="64"/>
      <c r="K64" s="64"/>
      <c r="L64" s="92"/>
      <c r="M64" s="58" t="s">
        <v>582</v>
      </c>
      <c r="N64" s="550"/>
      <c r="O64" s="551"/>
      <c r="P64" s="551"/>
      <c r="Q64" s="551"/>
      <c r="R64" s="551"/>
    </row>
    <row r="65" spans="1:18" ht="18.75">
      <c r="A65" s="126"/>
      <c r="B65" s="690" t="s">
        <v>424</v>
      </c>
      <c r="C65" s="683"/>
      <c r="D65" s="683"/>
      <c r="E65" s="683"/>
      <c r="F65" s="683"/>
      <c r="G65" s="127"/>
      <c r="H65" s="497">
        <v>6586.18</v>
      </c>
      <c r="I65" s="75"/>
      <c r="J65" s="64"/>
      <c r="K65" s="64"/>
      <c r="L65" s="92"/>
      <c r="M65" s="186"/>
      <c r="N65" s="550"/>
      <c r="O65" s="551"/>
      <c r="P65" s="551"/>
      <c r="Q65" s="551"/>
      <c r="R65" s="551"/>
    </row>
    <row r="66" spans="1:23" ht="18.75">
      <c r="A66" s="126"/>
      <c r="B66" s="690" t="s">
        <v>538</v>
      </c>
      <c r="C66" s="683"/>
      <c r="D66" s="683"/>
      <c r="E66" s="683"/>
      <c r="F66" s="683"/>
      <c r="G66" s="125"/>
      <c r="H66" s="497"/>
      <c r="I66" s="75"/>
      <c r="J66" s="64"/>
      <c r="K66" s="64"/>
      <c r="L66" s="92"/>
      <c r="M66" s="186" t="s">
        <v>539</v>
      </c>
      <c r="N66" s="550"/>
      <c r="O66" s="58" t="s">
        <v>581</v>
      </c>
      <c r="P66" s="551"/>
      <c r="Q66" s="551"/>
      <c r="R66" s="551"/>
      <c r="W66" s="186"/>
    </row>
    <row r="67" spans="1:18" ht="18.75" customHeight="1">
      <c r="A67" s="126"/>
      <c r="B67" s="794" t="s">
        <v>595</v>
      </c>
      <c r="C67" s="722"/>
      <c r="D67" s="722"/>
      <c r="E67" s="722"/>
      <c r="F67" s="723"/>
      <c r="G67" s="286"/>
      <c r="H67" s="498">
        <v>790.2</v>
      </c>
      <c r="I67" s="493"/>
      <c r="J67" s="64"/>
      <c r="K67" s="64"/>
      <c r="L67" s="92"/>
      <c r="M67" s="551"/>
      <c r="N67" s="550"/>
      <c r="O67" s="552"/>
      <c r="P67" s="551"/>
      <c r="Q67" s="551"/>
      <c r="R67" s="551"/>
    </row>
    <row r="68" spans="1:18" ht="18.75" customHeight="1">
      <c r="A68" s="126"/>
      <c r="B68" s="794" t="s">
        <v>596</v>
      </c>
      <c r="C68" s="722"/>
      <c r="D68" s="722"/>
      <c r="E68" s="722"/>
      <c r="F68" s="723"/>
      <c r="G68" s="286"/>
      <c r="H68" s="303">
        <v>5597.29</v>
      </c>
      <c r="I68" s="494"/>
      <c r="J68" s="64"/>
      <c r="K68" s="64"/>
      <c r="L68" s="92"/>
      <c r="M68" s="550"/>
      <c r="N68" s="550"/>
      <c r="O68" s="551"/>
      <c r="P68" s="551"/>
      <c r="Q68" s="551"/>
      <c r="R68" s="551"/>
    </row>
    <row r="69" spans="1:18" ht="19.5" customHeight="1">
      <c r="A69" s="126"/>
      <c r="B69" s="794" t="s">
        <v>597</v>
      </c>
      <c r="C69" s="722"/>
      <c r="D69" s="722"/>
      <c r="E69" s="722"/>
      <c r="F69" s="723"/>
      <c r="G69" s="286"/>
      <c r="H69" s="303">
        <v>5975.53</v>
      </c>
      <c r="I69" s="494"/>
      <c r="J69" s="64"/>
      <c r="K69" s="64"/>
      <c r="L69" s="92"/>
      <c r="M69" s="550"/>
      <c r="N69" s="550"/>
      <c r="O69" s="551"/>
      <c r="P69" s="551"/>
      <c r="Q69" s="551"/>
      <c r="R69" s="551"/>
    </row>
    <row r="70" spans="1:14" ht="18.75" customHeight="1">
      <c r="A70" s="126"/>
      <c r="B70" s="794" t="s">
        <v>598</v>
      </c>
      <c r="C70" s="722"/>
      <c r="D70" s="722"/>
      <c r="E70" s="722"/>
      <c r="F70" s="723"/>
      <c r="G70" s="286"/>
      <c r="H70" s="303">
        <v>7133.12</v>
      </c>
      <c r="I70" s="494"/>
      <c r="J70" s="64"/>
      <c r="K70" s="64"/>
      <c r="L70" s="92"/>
      <c r="M70" s="92"/>
      <c r="N70" s="92"/>
    </row>
    <row r="71" spans="1:14" ht="18.75" customHeight="1">
      <c r="A71" s="126"/>
      <c r="B71" s="794"/>
      <c r="C71" s="722"/>
      <c r="D71" s="722"/>
      <c r="E71" s="722"/>
      <c r="F71" s="723"/>
      <c r="G71" s="286"/>
      <c r="H71" s="303"/>
      <c r="I71" s="494"/>
      <c r="J71" s="64"/>
      <c r="K71" s="64"/>
      <c r="L71" s="92"/>
      <c r="M71" s="92"/>
      <c r="N71" s="92"/>
    </row>
    <row r="72" spans="1:14" ht="18.75" customHeight="1">
      <c r="A72" s="126"/>
      <c r="B72" s="794"/>
      <c r="C72" s="722"/>
      <c r="D72" s="722"/>
      <c r="E72" s="722"/>
      <c r="F72" s="723"/>
      <c r="G72" s="286"/>
      <c r="H72" s="286"/>
      <c r="I72" s="494"/>
      <c r="J72" s="64"/>
      <c r="K72" s="64"/>
      <c r="L72" s="92"/>
      <c r="M72" s="92"/>
      <c r="N72" s="92"/>
    </row>
    <row r="73" spans="1:14" ht="18.75" customHeight="1">
      <c r="A73" s="126"/>
      <c r="B73" s="487"/>
      <c r="C73" s="488"/>
      <c r="D73" s="488"/>
      <c r="E73" s="488"/>
      <c r="F73" s="488"/>
      <c r="G73" s="489"/>
      <c r="H73" s="489"/>
      <c r="I73" s="491"/>
      <c r="J73" s="64"/>
      <c r="K73" s="64"/>
      <c r="L73" s="92"/>
      <c r="M73" s="92"/>
      <c r="N73" s="92"/>
    </row>
    <row r="74" spans="1:14" ht="18.75" customHeight="1">
      <c r="A74" s="126"/>
      <c r="B74" s="129"/>
      <c r="C74" s="130"/>
      <c r="D74" s="130"/>
      <c r="G74" s="694" t="s">
        <v>65</v>
      </c>
      <c r="H74" s="694"/>
      <c r="I74" s="694"/>
      <c r="J74" s="778" t="s">
        <v>406</v>
      </c>
      <c r="K74" s="779"/>
      <c r="L74" s="450"/>
      <c r="M74" s="451"/>
      <c r="N74" s="92"/>
    </row>
    <row r="75" spans="1:17" s="61" customFormat="1" ht="15">
      <c r="A75" s="82"/>
      <c r="B75" s="143"/>
      <c r="C75" s="144"/>
      <c r="D75" s="144"/>
      <c r="G75" s="780" t="s">
        <v>53</v>
      </c>
      <c r="H75" s="780"/>
      <c r="I75" s="780"/>
      <c r="J75" s="697" t="s">
        <v>53</v>
      </c>
      <c r="K75" s="781"/>
      <c r="L75" s="143"/>
      <c r="M75" s="452"/>
      <c r="P75" s="453" t="s">
        <v>539</v>
      </c>
      <c r="Q75" s="453" t="s">
        <v>540</v>
      </c>
    </row>
    <row r="76" spans="1:17" s="60" customFormat="1" ht="18.75">
      <c r="A76" s="126"/>
      <c r="B76" s="774" t="s">
        <v>506</v>
      </c>
      <c r="C76" s="774"/>
      <c r="D76" s="774"/>
      <c r="E76" s="774"/>
      <c r="F76" s="774"/>
      <c r="G76" s="775">
        <f>'05 16 г'!G77:I77</f>
        <v>32544.66999999976</v>
      </c>
      <c r="H76" s="785"/>
      <c r="I76" s="776"/>
      <c r="J76" s="775">
        <f>'05 16 г'!J77:K77</f>
        <v>0</v>
      </c>
      <c r="K76" s="776"/>
      <c r="L76" s="129"/>
      <c r="M76" s="447"/>
      <c r="N76" s="100"/>
      <c r="P76" s="455">
        <f>G77</f>
        <v>32510.649999999758</v>
      </c>
      <c r="Q76" s="455">
        <f>J77</f>
        <v>0</v>
      </c>
    </row>
    <row r="77" spans="1:22" ht="18.75">
      <c r="A77" s="65"/>
      <c r="B77" s="774" t="s">
        <v>507</v>
      </c>
      <c r="C77" s="774"/>
      <c r="D77" s="774"/>
      <c r="E77" s="774"/>
      <c r="F77" s="774"/>
      <c r="G77" s="775">
        <f>G76+K45+J51</f>
        <v>32510.649999999758</v>
      </c>
      <c r="H77" s="785"/>
      <c r="I77" s="776"/>
      <c r="J77" s="775">
        <f>J76+H51+D52-J51</f>
        <v>0</v>
      </c>
      <c r="K77" s="776"/>
      <c r="L77" s="130"/>
      <c r="M77" s="456"/>
      <c r="N77" s="92"/>
      <c r="V77" s="186"/>
    </row>
    <row r="78" spans="1:14" ht="22.5" customHeight="1">
      <c r="A78" s="64"/>
      <c r="B78" s="64"/>
      <c r="C78" s="64"/>
      <c r="D78" s="64"/>
      <c r="E78" s="64"/>
      <c r="F78" s="64"/>
      <c r="G78" s="132"/>
      <c r="H78" s="132"/>
      <c r="I78" s="132"/>
      <c r="J78" s="64"/>
      <c r="K78" s="64"/>
      <c r="L78" s="92"/>
      <c r="M78" s="92"/>
      <c r="N78" s="92"/>
    </row>
    <row r="79" spans="1:20" ht="18.75">
      <c r="A79" s="126"/>
      <c r="B79" s="312"/>
      <c r="C79" s="313"/>
      <c r="D79" s="313"/>
      <c r="E79" s="313"/>
      <c r="F79" s="313"/>
      <c r="G79" s="759" t="s">
        <v>541</v>
      </c>
      <c r="H79" s="784"/>
      <c r="I79" s="777"/>
      <c r="J79" s="759" t="s">
        <v>503</v>
      </c>
      <c r="K79" s="777"/>
      <c r="L79" s="92"/>
      <c r="M79" s="92"/>
      <c r="N79" s="92"/>
      <c r="O79" s="175" t="s">
        <v>504</v>
      </c>
      <c r="P79" s="486">
        <f>G80-J80+G45+H45-I45</f>
        <v>0</v>
      </c>
      <c r="Q79" s="175"/>
      <c r="R79" s="175"/>
      <c r="S79" s="175"/>
      <c r="T79" s="177"/>
    </row>
    <row r="80" spans="1:20" ht="18.75">
      <c r="A80" s="457"/>
      <c r="B80" s="742" t="s">
        <v>566</v>
      </c>
      <c r="C80" s="782"/>
      <c r="D80" s="782"/>
      <c r="E80" s="782"/>
      <c r="F80" s="783"/>
      <c r="G80" s="759">
        <f>O45</f>
        <v>210679.56</v>
      </c>
      <c r="H80" s="784"/>
      <c r="I80" s="777"/>
      <c r="J80" s="759">
        <f>P45</f>
        <v>215762.73</v>
      </c>
      <c r="K80" s="777"/>
      <c r="L80" s="92"/>
      <c r="M80" s="92"/>
      <c r="N80" s="92"/>
      <c r="O80" s="178"/>
      <c r="P80" s="179"/>
      <c r="Q80" s="179"/>
      <c r="R80" s="179"/>
      <c r="S80" s="179"/>
      <c r="T80" s="179"/>
    </row>
    <row r="81" spans="1:14" ht="18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8.75">
      <c r="A82" s="458" t="s">
        <v>554</v>
      </c>
      <c r="B82" s="92"/>
      <c r="C82" s="92"/>
      <c r="D82" s="92"/>
      <c r="E82" s="92"/>
      <c r="F82" s="92"/>
      <c r="G82" s="92"/>
      <c r="H82" s="92"/>
      <c r="I82" s="92"/>
      <c r="J82" s="458" t="s">
        <v>73</v>
      </c>
      <c r="K82" s="458"/>
      <c r="L82" s="92"/>
      <c r="M82" s="92"/>
      <c r="N82" s="92"/>
    </row>
    <row r="83" spans="1:11" s="92" customFormat="1" ht="18.75">
      <c r="A83" s="458" t="s">
        <v>469</v>
      </c>
      <c r="J83" s="458" t="s">
        <v>74</v>
      </c>
      <c r="K83" s="458"/>
    </row>
  </sheetData>
  <sheetProtection password="ECC7" sheet="1" formatCells="0" formatColumns="0" formatRows="0" insertColumns="0" insertRows="0" insertHyperlinks="0" deleteColumns="0" deleteRows="0" sort="0" autoFilter="0" pivotTables="0"/>
  <mergeCells count="45">
    <mergeCell ref="C14:D15"/>
    <mergeCell ref="A35:N36"/>
    <mergeCell ref="B44:D44"/>
    <mergeCell ref="B45:D45"/>
    <mergeCell ref="B46:D46"/>
    <mergeCell ref="B47:D47"/>
    <mergeCell ref="B48:D48"/>
    <mergeCell ref="B49:J49"/>
    <mergeCell ref="B51:E51"/>
    <mergeCell ref="B52:C52"/>
    <mergeCell ref="D52:E52"/>
    <mergeCell ref="M55:N56"/>
    <mergeCell ref="O55:O56"/>
    <mergeCell ref="B57:F57"/>
    <mergeCell ref="N57:O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G74:I74"/>
    <mergeCell ref="J74:K74"/>
    <mergeCell ref="G75:I75"/>
    <mergeCell ref="J75:K75"/>
    <mergeCell ref="B76:F76"/>
    <mergeCell ref="G76:I76"/>
    <mergeCell ref="J76:K76"/>
    <mergeCell ref="B77:F77"/>
    <mergeCell ref="G77:I77"/>
    <mergeCell ref="J77:K77"/>
    <mergeCell ref="G79:I79"/>
    <mergeCell ref="J79:K79"/>
    <mergeCell ref="B80:F80"/>
    <mergeCell ref="G80:I80"/>
    <mergeCell ref="J80:K80"/>
  </mergeCells>
  <conditionalFormatting sqref="P48">
    <cfRule type="iconSet" priority="2" dxfId="23">
      <iconSet iconSet="3TrafficLights1">
        <cfvo type="percent" val="0"/>
        <cfvo type="percent" val="33"/>
        <cfvo type="percent" val="67"/>
      </iconSet>
    </cfRule>
  </conditionalFormatting>
  <conditionalFormatting sqref="V45">
    <cfRule type="cellIs" priority="1" dxfId="0" operator="greaterThan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96"/>
  <sheetViews>
    <sheetView zoomScalePageLayoutView="0" workbookViewId="0" topLeftCell="A6">
      <selection activeCell="G80" activeCellId="2" sqref="K47 J54 G80:H80"/>
    </sheetView>
  </sheetViews>
  <sheetFormatPr defaultColWidth="9.140625" defaultRowHeight="15"/>
  <cols>
    <col min="1" max="1" width="12.28125" style="0" customWidth="1"/>
    <col min="2" max="2" width="12.140625" style="0" customWidth="1"/>
    <col min="3" max="3" width="10.57421875" style="0" customWidth="1"/>
  </cols>
  <sheetData>
    <row r="2" spans="2:4" ht="15">
      <c r="B2" t="s">
        <v>75</v>
      </c>
      <c r="C2" t="s">
        <v>200</v>
      </c>
      <c r="D2" t="s">
        <v>0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11</v>
      </c>
      <c r="B8" s="1">
        <v>33693.25</v>
      </c>
      <c r="C8" s="1">
        <v>26425.39</v>
      </c>
      <c r="D8" s="1">
        <v>25171.01</v>
      </c>
      <c r="E8" s="1"/>
      <c r="F8" s="1">
        <v>25171.01</v>
      </c>
      <c r="G8" s="1">
        <v>34947.63</v>
      </c>
      <c r="H8" s="1"/>
    </row>
    <row r="9" spans="1:8" ht="15">
      <c r="A9" s="1" t="s">
        <v>12</v>
      </c>
      <c r="B9" s="1">
        <v>31659.64</v>
      </c>
      <c r="C9" s="1">
        <v>34596.06</v>
      </c>
      <c r="D9" s="1">
        <v>31430.85</v>
      </c>
      <c r="E9" s="1"/>
      <c r="F9" s="1">
        <v>31430.85</v>
      </c>
      <c r="G9" s="1">
        <v>34824.85</v>
      </c>
      <c r="H9" s="1"/>
    </row>
    <row r="10" spans="1:8" ht="15">
      <c r="A10" s="1" t="s">
        <v>13</v>
      </c>
      <c r="B10" s="1"/>
      <c r="C10" s="1">
        <v>54202.64</v>
      </c>
      <c r="D10" s="1"/>
      <c r="E10" s="1"/>
      <c r="F10" s="1">
        <f>SUM(F8:F9)</f>
        <v>56601.86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16</v>
      </c>
      <c r="E15" s="1"/>
      <c r="F15" s="1"/>
      <c r="G15" s="1"/>
      <c r="H15" s="1" t="s">
        <v>17</v>
      </c>
      <c r="I15" s="1"/>
      <c r="J15" s="1"/>
      <c r="K15" s="1"/>
      <c r="L15" s="1"/>
      <c r="M15" s="1"/>
    </row>
    <row r="16" spans="1:13" ht="15.75" thickBot="1">
      <c r="A16" s="1"/>
      <c r="B16" s="1"/>
      <c r="C16" s="1"/>
      <c r="D16" s="1" t="s">
        <v>18</v>
      </c>
      <c r="E16" s="1" t="s">
        <v>19</v>
      </c>
      <c r="F16" s="1" t="s">
        <v>20</v>
      </c>
      <c r="G16" s="1" t="s">
        <v>21</v>
      </c>
      <c r="H16" s="12" t="s">
        <v>22</v>
      </c>
      <c r="I16" s="1" t="s">
        <v>23</v>
      </c>
      <c r="J16" s="1" t="s">
        <v>24</v>
      </c>
      <c r="K16" s="1" t="s">
        <v>25</v>
      </c>
      <c r="L16" s="1" t="s">
        <v>26</v>
      </c>
      <c r="M16" s="1"/>
    </row>
    <row r="17" spans="1:13" ht="15.75" thickBot="1">
      <c r="A17" s="1" t="s">
        <v>202</v>
      </c>
      <c r="B17" s="1" t="s">
        <v>203</v>
      </c>
      <c r="C17" s="1"/>
      <c r="D17" s="1" t="s">
        <v>27</v>
      </c>
      <c r="E17" s="1"/>
      <c r="F17" s="1"/>
      <c r="G17" s="10">
        <v>644.64</v>
      </c>
      <c r="H17" s="14" t="s">
        <v>204</v>
      </c>
      <c r="I17" s="11"/>
      <c r="J17" s="1"/>
      <c r="K17" s="1"/>
      <c r="L17" s="1">
        <v>30</v>
      </c>
      <c r="M17" s="1"/>
    </row>
    <row r="18" spans="1:13" ht="15">
      <c r="A18" s="1"/>
      <c r="B18" s="1"/>
      <c r="C18" s="1"/>
      <c r="D18" s="1" t="s">
        <v>27</v>
      </c>
      <c r="E18" s="1"/>
      <c r="F18" s="1">
        <v>2</v>
      </c>
      <c r="G18" s="1"/>
      <c r="H18" s="13"/>
      <c r="I18" s="1" t="s">
        <v>61</v>
      </c>
      <c r="J18" s="1">
        <v>1</v>
      </c>
      <c r="K18" s="1"/>
      <c r="L18" s="1"/>
      <c r="M18" s="1"/>
    </row>
    <row r="19" spans="1:13" ht="15">
      <c r="A19" s="1" t="s">
        <v>205</v>
      </c>
      <c r="B19" s="1" t="s">
        <v>206</v>
      </c>
      <c r="C19" s="1"/>
      <c r="D19" s="1"/>
      <c r="E19" s="1"/>
      <c r="F19" s="1"/>
      <c r="G19" s="1">
        <v>584.48</v>
      </c>
      <c r="H19" s="1"/>
      <c r="I19" s="1"/>
      <c r="J19" s="1"/>
      <c r="K19" s="1"/>
      <c r="L19" s="1"/>
      <c r="M19" s="1"/>
    </row>
    <row r="20" spans="1:13" ht="15">
      <c r="A20" s="1"/>
      <c r="B20" s="1" t="s">
        <v>207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 t="s">
        <v>349</v>
      </c>
      <c r="C21" s="1"/>
      <c r="D21" s="1"/>
      <c r="E21" s="1"/>
      <c r="F21" s="1"/>
      <c r="G21" s="1">
        <v>3350</v>
      </c>
      <c r="H21" s="1"/>
      <c r="I21" s="1"/>
      <c r="J21" s="1"/>
      <c r="K21" s="1"/>
      <c r="L21" s="1"/>
      <c r="M21" s="1"/>
    </row>
    <row r="22" spans="1:13" ht="15">
      <c r="A22" s="1" t="s">
        <v>208</v>
      </c>
      <c r="B22" s="1" t="s">
        <v>130</v>
      </c>
      <c r="C22" s="1"/>
      <c r="D22" s="1"/>
      <c r="E22" s="1"/>
      <c r="F22" s="1"/>
      <c r="G22" s="1">
        <v>564.33</v>
      </c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 t="s">
        <v>33</v>
      </c>
      <c r="C27" s="1"/>
      <c r="D27" s="1"/>
      <c r="E27" s="1"/>
      <c r="F27" s="1"/>
      <c r="G27" s="1"/>
      <c r="H27" s="1"/>
      <c r="I27" s="1"/>
      <c r="J27" s="1">
        <v>1</v>
      </c>
      <c r="K27" s="1"/>
      <c r="L27" s="1"/>
      <c r="M27" s="1"/>
    </row>
    <row r="28" spans="1:13" ht="15">
      <c r="A28" s="1"/>
      <c r="B28" s="1" t="s">
        <v>34</v>
      </c>
      <c r="C28" s="1"/>
      <c r="D28" s="1" t="s">
        <v>35</v>
      </c>
      <c r="E28" s="1">
        <v>144.31</v>
      </c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 t="s">
        <v>32</v>
      </c>
      <c r="G32" s="1">
        <f>SUM(G17:G31)</f>
        <v>5143.45</v>
      </c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>
        <v>5172</v>
      </c>
      <c r="F34" s="1" t="s">
        <v>155</v>
      </c>
      <c r="G34" s="1">
        <v>8688.96</v>
      </c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 t="s">
        <v>156</v>
      </c>
      <c r="G35" s="1">
        <v>11481.84</v>
      </c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 t="s">
        <v>157</v>
      </c>
      <c r="G36" s="1">
        <v>3568.68</v>
      </c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 t="s">
        <v>158</v>
      </c>
      <c r="G37" s="1">
        <v>5896.08</v>
      </c>
      <c r="H37" s="1"/>
      <c r="I37" s="1"/>
      <c r="J37" s="1"/>
      <c r="K37" s="1"/>
      <c r="L37" s="1"/>
      <c r="M37" s="1"/>
    </row>
    <row r="38" spans="1:13" ht="15">
      <c r="A38" s="1"/>
      <c r="B38" s="1" t="s">
        <v>41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 t="s">
        <v>32</v>
      </c>
      <c r="L39" s="1">
        <v>30</v>
      </c>
      <c r="M39" s="1"/>
    </row>
    <row r="40" spans="1:13" ht="15">
      <c r="A40" s="1"/>
      <c r="B40" s="1" t="s">
        <v>42</v>
      </c>
      <c r="C40" s="1"/>
      <c r="D40" s="1" t="s">
        <v>43</v>
      </c>
      <c r="E40" s="1"/>
      <c r="F40" s="1"/>
      <c r="G40" s="1">
        <v>2948.04</v>
      </c>
      <c r="H40" s="1"/>
      <c r="I40" s="1"/>
      <c r="J40" s="1"/>
      <c r="K40" s="1"/>
      <c r="L40" s="1"/>
      <c r="M40" s="1"/>
    </row>
    <row r="41" spans="1:13" ht="15">
      <c r="A41" s="1"/>
      <c r="B41" s="1" t="s">
        <v>349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 t="s">
        <v>45</v>
      </c>
      <c r="C43" s="1"/>
      <c r="D43" s="1" t="s">
        <v>159</v>
      </c>
      <c r="E43" s="1"/>
      <c r="F43" s="1"/>
      <c r="G43" s="1">
        <v>2017.08</v>
      </c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 t="s">
        <v>32</v>
      </c>
      <c r="G45" s="1">
        <f>SUM(G32:G44)</f>
        <v>39744.130000000005</v>
      </c>
      <c r="H45" s="1"/>
      <c r="I45" s="1"/>
      <c r="J45" s="1"/>
      <c r="K45" s="1"/>
      <c r="L45" s="1"/>
      <c r="M45" s="1">
        <v>0</v>
      </c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2" ht="15">
      <c r="C52" t="s">
        <v>47</v>
      </c>
    </row>
    <row r="53" ht="15">
      <c r="C53" t="s">
        <v>32</v>
      </c>
    </row>
    <row r="55" ht="15">
      <c r="C55" t="s">
        <v>150</v>
      </c>
    </row>
    <row r="56" ht="15">
      <c r="E56" t="s">
        <v>164</v>
      </c>
    </row>
    <row r="57" spans="4:8" ht="15">
      <c r="D57">
        <v>5172</v>
      </c>
      <c r="F57" t="s">
        <v>163</v>
      </c>
      <c r="H57" t="s">
        <v>238</v>
      </c>
    </row>
    <row r="58" spans="4:17" ht="15">
      <c r="D58" s="1" t="s">
        <v>48</v>
      </c>
      <c r="E58" s="1" t="s">
        <v>49</v>
      </c>
      <c r="F58" s="1"/>
      <c r="G58" s="1"/>
      <c r="H58" s="1" t="s">
        <v>50</v>
      </c>
      <c r="I58" s="1" t="s">
        <v>51</v>
      </c>
      <c r="J58" s="1"/>
      <c r="L58" s="1" t="s">
        <v>17</v>
      </c>
      <c r="M58" s="1"/>
      <c r="N58" s="1"/>
      <c r="O58" s="1"/>
      <c r="P58" s="1"/>
      <c r="Q58" s="1"/>
    </row>
    <row r="59" spans="4:17" ht="15.75" thickBot="1">
      <c r="D59" s="6">
        <v>1</v>
      </c>
      <c r="E59" s="7" t="s">
        <v>52</v>
      </c>
      <c r="F59" s="6"/>
      <c r="G59" s="6"/>
      <c r="H59" s="6" t="s">
        <v>53</v>
      </c>
      <c r="I59" s="6"/>
      <c r="J59" s="6">
        <v>54202.64</v>
      </c>
      <c r="L59" s="12" t="s">
        <v>22</v>
      </c>
      <c r="M59" s="1" t="s">
        <v>23</v>
      </c>
      <c r="N59" s="1" t="s">
        <v>24</v>
      </c>
      <c r="O59" s="1" t="s">
        <v>25</v>
      </c>
      <c r="P59" s="1" t="s">
        <v>26</v>
      </c>
      <c r="Q59" s="1"/>
    </row>
    <row r="60" spans="4:17" ht="15.75" thickBot="1">
      <c r="D60" s="1"/>
      <c r="E60" s="1"/>
      <c r="F60" s="1"/>
      <c r="G60" s="1"/>
      <c r="H60" s="1"/>
      <c r="I60" s="1"/>
      <c r="J60" s="1"/>
      <c r="K60" t="s">
        <v>54</v>
      </c>
      <c r="L60" s="14" t="s">
        <v>204</v>
      </c>
      <c r="M60" s="11"/>
      <c r="N60" s="1"/>
      <c r="O60" s="1"/>
      <c r="P60" s="1">
        <v>30</v>
      </c>
      <c r="Q60" s="1"/>
    </row>
    <row r="61" spans="4:17" ht="15">
      <c r="D61" s="6">
        <v>2</v>
      </c>
      <c r="E61" s="7" t="s">
        <v>55</v>
      </c>
      <c r="F61" s="6"/>
      <c r="G61" s="6"/>
      <c r="H61" s="6" t="s">
        <v>53</v>
      </c>
      <c r="I61" s="6"/>
      <c r="J61" s="6">
        <v>56601.86</v>
      </c>
      <c r="L61" s="13"/>
      <c r="M61" s="1"/>
      <c r="N61" s="1"/>
      <c r="O61" s="1" t="s">
        <v>32</v>
      </c>
      <c r="P61" s="1">
        <v>30</v>
      </c>
      <c r="Q61" s="1"/>
    </row>
    <row r="62" spans="4:17" ht="15">
      <c r="D62" s="1">
        <v>3</v>
      </c>
      <c r="E62" s="1" t="s">
        <v>56</v>
      </c>
      <c r="F62" s="1"/>
      <c r="G62" s="1"/>
      <c r="H62" s="1" t="s">
        <v>53</v>
      </c>
      <c r="I62" s="1"/>
      <c r="J62" s="1"/>
      <c r="L62" s="1"/>
      <c r="M62" s="1"/>
      <c r="N62" s="1"/>
      <c r="O62" s="1"/>
      <c r="P62" s="1"/>
      <c r="Q62" s="1"/>
    </row>
    <row r="63" spans="4:17" ht="15">
      <c r="D63" s="6">
        <v>4</v>
      </c>
      <c r="E63" s="7" t="s">
        <v>57</v>
      </c>
      <c r="F63" s="6"/>
      <c r="G63" s="6"/>
      <c r="H63" s="6" t="s">
        <v>53</v>
      </c>
      <c r="I63" s="6"/>
      <c r="J63" s="6">
        <v>39774.13</v>
      </c>
      <c r="L63" s="1"/>
      <c r="M63" s="1"/>
      <c r="N63" s="1"/>
      <c r="O63" s="1"/>
      <c r="P63" s="1"/>
      <c r="Q63" s="1"/>
    </row>
    <row r="64" spans="4:17" ht="15">
      <c r="D64" s="8">
        <v>1.68</v>
      </c>
      <c r="E64" s="9" t="s">
        <v>165</v>
      </c>
      <c r="F64" s="9" t="s">
        <v>166</v>
      </c>
      <c r="G64" s="9"/>
      <c r="H64" s="1" t="s">
        <v>53</v>
      </c>
      <c r="I64" s="1"/>
      <c r="J64" s="1">
        <v>8688.96</v>
      </c>
      <c r="L64" s="1"/>
      <c r="M64" s="1"/>
      <c r="N64" s="1"/>
      <c r="O64" s="1"/>
      <c r="P64" s="1"/>
      <c r="Q64" s="1"/>
    </row>
    <row r="65" spans="4:17" ht="15">
      <c r="D65" s="8">
        <v>2.22</v>
      </c>
      <c r="E65" s="9" t="s">
        <v>167</v>
      </c>
      <c r="F65" s="9"/>
      <c r="G65" s="9"/>
      <c r="H65" s="1" t="s">
        <v>53</v>
      </c>
      <c r="I65" s="1"/>
      <c r="J65" s="1"/>
      <c r="L65" s="1"/>
      <c r="M65" s="1"/>
      <c r="N65" s="1"/>
      <c r="O65" s="1"/>
      <c r="P65" s="1"/>
      <c r="Q65" s="1"/>
    </row>
    <row r="66" spans="4:17" ht="15">
      <c r="D66" s="8"/>
      <c r="E66" s="9" t="s">
        <v>168</v>
      </c>
      <c r="F66" s="9"/>
      <c r="G66" s="9"/>
      <c r="H66" s="1" t="s">
        <v>53</v>
      </c>
      <c r="I66" s="1"/>
      <c r="J66" s="1">
        <v>11481.84</v>
      </c>
      <c r="L66" s="1"/>
      <c r="M66" s="1"/>
      <c r="N66" s="1"/>
      <c r="O66" s="1"/>
      <c r="P66" s="1"/>
      <c r="Q66" s="1"/>
    </row>
    <row r="67" spans="4:17" ht="15">
      <c r="D67" s="8">
        <v>0.69</v>
      </c>
      <c r="E67" s="9" t="s">
        <v>169</v>
      </c>
      <c r="F67" s="9"/>
      <c r="G67" s="9"/>
      <c r="H67" s="1" t="s">
        <v>61</v>
      </c>
      <c r="I67" s="1"/>
      <c r="J67" s="1"/>
      <c r="L67" s="1"/>
      <c r="M67" s="1"/>
      <c r="N67" s="1"/>
      <c r="O67" s="1"/>
      <c r="P67" s="1"/>
      <c r="Q67" s="1"/>
    </row>
    <row r="68" spans="4:17" ht="15">
      <c r="D68" s="8"/>
      <c r="E68" s="9" t="s">
        <v>170</v>
      </c>
      <c r="F68" s="9"/>
      <c r="G68" s="9"/>
      <c r="H68" s="1" t="s">
        <v>61</v>
      </c>
      <c r="I68" s="1"/>
      <c r="J68" s="1">
        <v>3568.68</v>
      </c>
      <c r="L68" s="1"/>
      <c r="M68" s="1"/>
      <c r="N68" s="1"/>
      <c r="O68" s="1"/>
      <c r="P68" s="1"/>
      <c r="Q68" s="1"/>
    </row>
    <row r="69" spans="4:17" ht="15">
      <c r="D69" s="8">
        <v>1.14</v>
      </c>
      <c r="E69" s="9" t="s">
        <v>171</v>
      </c>
      <c r="F69" s="9"/>
      <c r="G69" s="9"/>
      <c r="H69" s="1" t="s">
        <v>53</v>
      </c>
      <c r="I69" s="1"/>
      <c r="J69" s="1"/>
      <c r="L69" s="1"/>
      <c r="M69" s="1"/>
      <c r="N69" s="1"/>
      <c r="O69" s="1"/>
      <c r="P69" s="1"/>
      <c r="Q69" s="1"/>
    </row>
    <row r="70" spans="4:17" ht="15">
      <c r="D70" s="8"/>
      <c r="E70" s="9" t="s">
        <v>172</v>
      </c>
      <c r="F70" s="9"/>
      <c r="G70" s="9" t="s">
        <v>173</v>
      </c>
      <c r="H70" s="1" t="s">
        <v>53</v>
      </c>
      <c r="I70" s="1"/>
      <c r="J70" s="1">
        <v>5896.08</v>
      </c>
      <c r="L70" s="1"/>
      <c r="M70" s="1"/>
      <c r="N70" s="1"/>
      <c r="O70" s="1"/>
      <c r="P70" s="1"/>
      <c r="Q70" s="1"/>
    </row>
    <row r="71" spans="4:17" ht="15">
      <c r="D71" s="8">
        <v>0.57</v>
      </c>
      <c r="E71" s="9" t="s">
        <v>169</v>
      </c>
      <c r="F71" s="9"/>
      <c r="G71" s="9"/>
      <c r="H71" s="1"/>
      <c r="I71" s="1"/>
      <c r="J71" s="1"/>
      <c r="L71" s="1"/>
      <c r="M71" s="1"/>
      <c r="N71" s="1"/>
      <c r="O71" s="1"/>
      <c r="P71" s="1"/>
      <c r="Q71" s="1"/>
    </row>
    <row r="72" spans="4:17" ht="15">
      <c r="D72" s="8"/>
      <c r="E72" s="9" t="s">
        <v>174</v>
      </c>
      <c r="F72" s="9"/>
      <c r="G72" s="9"/>
      <c r="H72" s="1"/>
      <c r="I72" s="1"/>
      <c r="J72" s="1">
        <v>2948.04</v>
      </c>
      <c r="L72" s="1"/>
      <c r="M72" s="1"/>
      <c r="N72" s="1"/>
      <c r="O72" s="1"/>
      <c r="P72" s="1"/>
      <c r="Q72" s="1"/>
    </row>
    <row r="73" spans="4:17" ht="15">
      <c r="D73" s="8">
        <v>0.39</v>
      </c>
      <c r="E73" s="9" t="s">
        <v>175</v>
      </c>
      <c r="F73" s="9"/>
      <c r="G73" s="9"/>
      <c r="H73" s="1"/>
      <c r="I73" s="1"/>
      <c r="J73" s="1">
        <v>2017.08</v>
      </c>
      <c r="L73" s="1"/>
      <c r="M73" s="1"/>
      <c r="N73" s="1"/>
      <c r="O73" s="1"/>
      <c r="P73" s="1"/>
      <c r="Q73" s="1"/>
    </row>
    <row r="74" spans="4:17" ht="15">
      <c r="D74" s="6"/>
      <c r="E74" s="7" t="s">
        <v>65</v>
      </c>
      <c r="F74" s="6"/>
      <c r="G74" s="6"/>
      <c r="H74" s="6" t="s">
        <v>53</v>
      </c>
      <c r="I74" s="6"/>
      <c r="J74" s="6"/>
      <c r="L74" s="1"/>
      <c r="M74" s="1"/>
      <c r="N74" s="1"/>
      <c r="O74" s="1"/>
      <c r="P74" s="1"/>
      <c r="Q74" s="1"/>
    </row>
    <row r="75" spans="4:17" ht="15">
      <c r="D75" s="1"/>
      <c r="E75" s="1" t="s">
        <v>349</v>
      </c>
      <c r="F75" s="1"/>
      <c r="G75" s="1"/>
      <c r="H75" s="1"/>
      <c r="I75" s="1"/>
      <c r="J75" s="1">
        <v>3350</v>
      </c>
      <c r="L75" s="1"/>
      <c r="M75" s="1"/>
      <c r="N75" s="1"/>
      <c r="O75" s="1"/>
      <c r="P75" s="1"/>
      <c r="Q75" s="1"/>
    </row>
    <row r="76" spans="4:17" ht="15">
      <c r="D76" s="1"/>
      <c r="E76" s="1" t="s">
        <v>203</v>
      </c>
      <c r="F76" s="1"/>
      <c r="G76" s="1"/>
      <c r="H76" s="1"/>
      <c r="I76" s="1"/>
      <c r="J76" s="10">
        <v>644.64</v>
      </c>
      <c r="L76" s="1"/>
      <c r="M76" s="1"/>
      <c r="N76" s="1"/>
      <c r="O76" s="1"/>
      <c r="P76" s="1"/>
      <c r="Q76" s="1"/>
    </row>
    <row r="77" spans="4:17" ht="15">
      <c r="D77" s="1"/>
      <c r="E77" s="1" t="s">
        <v>206</v>
      </c>
      <c r="F77" s="1"/>
      <c r="G77" s="1" t="s">
        <v>207</v>
      </c>
      <c r="H77" s="1"/>
      <c r="I77" s="1"/>
      <c r="J77" s="1">
        <v>584.48</v>
      </c>
      <c r="L77" s="1"/>
      <c r="M77" s="1"/>
      <c r="N77" s="1"/>
      <c r="O77" s="1"/>
      <c r="P77" s="1"/>
      <c r="Q77" s="1"/>
    </row>
    <row r="78" spans="4:17" ht="15.75" thickBot="1">
      <c r="D78" s="1"/>
      <c r="E78" s="1" t="s">
        <v>130</v>
      </c>
      <c r="F78" s="1"/>
      <c r="G78" s="1"/>
      <c r="H78" s="1"/>
      <c r="I78" s="1"/>
      <c r="J78" s="1">
        <v>564.33</v>
      </c>
      <c r="L78" s="1"/>
      <c r="M78" s="1"/>
      <c r="N78" s="1"/>
      <c r="O78" s="1"/>
      <c r="P78" s="1"/>
      <c r="Q78" s="1"/>
    </row>
    <row r="79" spans="4:17" ht="15.75" thickBot="1">
      <c r="D79" s="1"/>
      <c r="E79" s="14" t="s">
        <v>204</v>
      </c>
      <c r="F79" s="1"/>
      <c r="G79" s="1"/>
      <c r="H79" s="1"/>
      <c r="I79" s="1"/>
      <c r="J79" s="1">
        <v>30</v>
      </c>
      <c r="L79" s="1"/>
      <c r="M79" s="1"/>
      <c r="N79" s="1"/>
      <c r="O79" s="1"/>
      <c r="P79" s="1"/>
      <c r="Q79" s="1"/>
    </row>
    <row r="80" spans="4:17" ht="15">
      <c r="D80" s="1"/>
      <c r="E80" s="1"/>
      <c r="F80" s="1"/>
      <c r="G80" s="1"/>
      <c r="H80" s="1"/>
      <c r="I80" s="1"/>
      <c r="J80" s="1"/>
      <c r="L80" s="1"/>
      <c r="M80" s="1"/>
      <c r="N80" s="1"/>
      <c r="O80" s="1"/>
      <c r="P80" s="1"/>
      <c r="Q80" s="1"/>
    </row>
    <row r="81" spans="4:17" ht="15">
      <c r="D81" s="1">
        <v>5</v>
      </c>
      <c r="E81" s="1" t="s">
        <v>66</v>
      </c>
      <c r="F81" s="1"/>
      <c r="G81" s="1"/>
      <c r="H81" s="1" t="s">
        <v>53</v>
      </c>
      <c r="I81" s="1"/>
      <c r="J81" s="1"/>
      <c r="L81" s="1"/>
      <c r="M81" s="1"/>
      <c r="N81" s="1"/>
      <c r="O81" s="1"/>
      <c r="P81" s="1"/>
      <c r="Q81" s="1"/>
    </row>
    <row r="82" spans="4:17" ht="15">
      <c r="D82" s="1"/>
      <c r="E82" s="1" t="s">
        <v>67</v>
      </c>
      <c r="F82" s="1"/>
      <c r="G82" s="1"/>
      <c r="H82" s="1" t="s">
        <v>53</v>
      </c>
      <c r="I82" s="1"/>
      <c r="J82" s="1"/>
      <c r="L82" s="1"/>
      <c r="M82" s="1"/>
      <c r="N82" s="1"/>
      <c r="O82" s="1"/>
      <c r="P82" s="1"/>
      <c r="Q82" s="1"/>
    </row>
    <row r="83" spans="4:17" ht="15">
      <c r="D83" s="1"/>
      <c r="E83" s="1" t="s">
        <v>68</v>
      </c>
      <c r="F83" s="1"/>
      <c r="G83" s="1"/>
      <c r="H83" s="1"/>
      <c r="I83" s="1"/>
      <c r="J83" s="1">
        <v>23348.78</v>
      </c>
      <c r="L83" s="1"/>
      <c r="M83" s="1"/>
      <c r="N83" s="1"/>
      <c r="O83" s="1"/>
      <c r="P83" s="1"/>
      <c r="Q83" s="1"/>
    </row>
    <row r="84" spans="4:17" ht="15">
      <c r="D84" s="1">
        <v>6</v>
      </c>
      <c r="E84" s="1" t="s">
        <v>69</v>
      </c>
      <c r="F84" s="1"/>
      <c r="G84" s="1"/>
      <c r="H84" s="1" t="s">
        <v>53</v>
      </c>
      <c r="I84" s="1"/>
      <c r="J84" s="1"/>
      <c r="L84" s="1"/>
      <c r="M84" s="1"/>
      <c r="N84" s="1"/>
      <c r="O84" s="1"/>
      <c r="P84" s="1"/>
      <c r="Q84" s="1"/>
    </row>
    <row r="85" spans="4:17" ht="15">
      <c r="D85" s="1">
        <v>7</v>
      </c>
      <c r="E85" s="1" t="s">
        <v>70</v>
      </c>
      <c r="F85" s="1"/>
      <c r="G85" s="1"/>
      <c r="H85" s="1" t="s">
        <v>53</v>
      </c>
      <c r="I85" s="1"/>
      <c r="J85" s="1">
        <v>8936.78</v>
      </c>
      <c r="L85" s="1"/>
      <c r="M85" s="1"/>
      <c r="N85" s="1"/>
      <c r="O85" s="1"/>
      <c r="P85" s="1"/>
      <c r="Q85" s="1"/>
    </row>
    <row r="86" spans="4:17" ht="15">
      <c r="D86" s="1">
        <v>8</v>
      </c>
      <c r="E86" s="1" t="s">
        <v>55</v>
      </c>
      <c r="F86" s="1"/>
      <c r="G86" s="1"/>
      <c r="H86" s="1" t="s">
        <v>53</v>
      </c>
      <c r="I86" s="1"/>
      <c r="J86" s="1"/>
      <c r="L86" s="1"/>
      <c r="M86" s="1"/>
      <c r="N86" s="1"/>
      <c r="O86" s="1"/>
      <c r="P86" s="1"/>
      <c r="Q86" s="1"/>
    </row>
    <row r="87" spans="4:17" ht="15">
      <c r="D87" s="1">
        <v>9</v>
      </c>
      <c r="E87" s="1" t="s">
        <v>71</v>
      </c>
      <c r="F87" s="1"/>
      <c r="G87" s="1"/>
      <c r="H87" s="1" t="s">
        <v>53</v>
      </c>
      <c r="I87" s="1"/>
      <c r="J87" s="1"/>
      <c r="L87" s="1"/>
      <c r="M87" s="1"/>
      <c r="N87" s="1"/>
      <c r="O87" s="1"/>
      <c r="P87" s="1"/>
      <c r="Q87" s="1"/>
    </row>
    <row r="88" spans="4:17" ht="15">
      <c r="D88" s="1">
        <v>10</v>
      </c>
      <c r="E88" s="1" t="s">
        <v>72</v>
      </c>
      <c r="F88" s="1"/>
      <c r="G88" s="1"/>
      <c r="H88" s="1" t="s">
        <v>53</v>
      </c>
      <c r="I88" s="1"/>
      <c r="J88" s="1">
        <v>7890.95</v>
      </c>
      <c r="L88" s="1"/>
      <c r="M88" s="1"/>
      <c r="N88" s="1"/>
      <c r="O88" s="1"/>
      <c r="P88" s="1"/>
      <c r="Q88" s="1">
        <v>0</v>
      </c>
    </row>
    <row r="89" ht="15">
      <c r="F89" t="s">
        <v>73</v>
      </c>
    </row>
    <row r="90" ht="15">
      <c r="F90" t="s">
        <v>74</v>
      </c>
    </row>
    <row r="91" spans="4:10" ht="15">
      <c r="D91" s="1" t="s">
        <v>144</v>
      </c>
      <c r="E91" s="1" t="s">
        <v>145</v>
      </c>
      <c r="F91" s="1" t="s">
        <v>146</v>
      </c>
      <c r="G91" s="1"/>
      <c r="H91" s="1" t="s">
        <v>147</v>
      </c>
      <c r="I91" s="1"/>
      <c r="J91" s="1" t="s">
        <v>149</v>
      </c>
    </row>
    <row r="92" spans="4:10" ht="15">
      <c r="D92" s="1" t="s">
        <v>148</v>
      </c>
      <c r="E92" s="1"/>
      <c r="F92" s="1"/>
      <c r="G92" s="1"/>
      <c r="H92" s="1">
        <v>3982.06</v>
      </c>
      <c r="I92" s="1"/>
      <c r="J92" s="1">
        <v>3342.59</v>
      </c>
    </row>
    <row r="93" spans="4:10" ht="15">
      <c r="D93" s="1" t="s">
        <v>160</v>
      </c>
      <c r="E93" s="1">
        <v>3342.59</v>
      </c>
      <c r="F93" s="1">
        <v>7324.65</v>
      </c>
      <c r="G93" s="1"/>
      <c r="H93" s="1">
        <v>5900.2</v>
      </c>
      <c r="I93" s="1"/>
      <c r="J93" s="1">
        <v>4767.04</v>
      </c>
    </row>
    <row r="94" spans="4:10" ht="15">
      <c r="D94" s="1" t="s">
        <v>179</v>
      </c>
      <c r="E94" s="1">
        <v>4767.04</v>
      </c>
      <c r="F94" s="1">
        <v>7421.55</v>
      </c>
      <c r="G94" s="1"/>
      <c r="H94" s="1">
        <v>6348.88</v>
      </c>
      <c r="I94" s="1"/>
      <c r="J94" s="1">
        <v>5839.71</v>
      </c>
    </row>
    <row r="95" spans="4:10" ht="15">
      <c r="D95" s="1" t="s">
        <v>198</v>
      </c>
      <c r="E95" s="1">
        <v>5839.71</v>
      </c>
      <c r="F95" s="1">
        <v>7421.55</v>
      </c>
      <c r="G95" s="1"/>
      <c r="H95" s="1">
        <v>7117.64</v>
      </c>
      <c r="I95" s="1"/>
      <c r="J95" s="1">
        <v>6143.42</v>
      </c>
    </row>
    <row r="96" spans="4:10" ht="15">
      <c r="D96" s="1" t="s">
        <v>201</v>
      </c>
      <c r="E96" s="1">
        <v>6143.42</v>
      </c>
      <c r="F96" s="1">
        <v>7421.55</v>
      </c>
      <c r="G96" s="1"/>
      <c r="H96" s="1">
        <v>7062.57</v>
      </c>
      <c r="I96" s="1"/>
      <c r="J96" s="1">
        <v>6502.4</v>
      </c>
    </row>
  </sheetData>
  <sheetProtection/>
  <printOptions/>
  <pageMargins left="0.7086614173228347" right="0.7086614173228347" top="0.3" bottom="0.16" header="0.31496062992125984" footer="0.31496062992125984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B83"/>
  <sheetViews>
    <sheetView view="pageBreakPreview" zoomScale="80" zoomScaleSheetLayoutView="80" zoomScalePageLayoutView="0" workbookViewId="0" topLeftCell="A50">
      <selection activeCell="J76" sqref="J76:K76"/>
    </sheetView>
  </sheetViews>
  <sheetFormatPr defaultColWidth="9.140625" defaultRowHeight="15" outlineLevelCol="1"/>
  <cols>
    <col min="1" max="1" width="7.57421875" style="61" customWidth="1"/>
    <col min="2" max="2" width="12.140625" style="58" customWidth="1"/>
    <col min="3" max="3" width="11.00390625" style="58" customWidth="1"/>
    <col min="4" max="4" width="10.57421875" style="58" customWidth="1"/>
    <col min="5" max="5" width="9.7109375" style="58" customWidth="1"/>
    <col min="6" max="6" width="12.140625" style="58" customWidth="1"/>
    <col min="7" max="7" width="11.57421875" style="58" customWidth="1"/>
    <col min="8" max="8" width="12.140625" style="58" customWidth="1"/>
    <col min="9" max="9" width="12.57421875" style="58" customWidth="1"/>
    <col min="10" max="10" width="13.00390625" style="58" customWidth="1"/>
    <col min="11" max="11" width="13.140625" style="58" customWidth="1"/>
    <col min="12" max="12" width="13.421875" style="58" customWidth="1"/>
    <col min="13" max="13" width="15.28125" style="58" hidden="1" customWidth="1" outlineLevel="1"/>
    <col min="14" max="14" width="18.421875" style="58" hidden="1" customWidth="1" outlineLevel="1"/>
    <col min="15" max="15" width="13.421875" style="58" hidden="1" customWidth="1" outlineLevel="1"/>
    <col min="16" max="16" width="13.57421875" style="58" hidden="1" customWidth="1" outlineLevel="1"/>
    <col min="17" max="17" width="10.7109375" style="58" hidden="1" customWidth="1" outlineLevel="1"/>
    <col min="18" max="18" width="10.28125" style="58" hidden="1" customWidth="1" outlineLevel="1"/>
    <col min="19" max="19" width="12.8515625" style="58" hidden="1" customWidth="1" outlineLevel="1"/>
    <col min="20" max="20" width="7.140625" style="58" hidden="1" customWidth="1" outlineLevel="1"/>
    <col min="21" max="21" width="11.28125" style="58" hidden="1" customWidth="1" outlineLevel="1"/>
    <col min="22" max="22" width="11.421875" style="58" hidden="1" customWidth="1" outlineLevel="1"/>
    <col min="23" max="24" width="11.140625" style="58" hidden="1" customWidth="1" outlineLevel="1"/>
    <col min="25" max="25" width="13.00390625" style="58" hidden="1" customWidth="1" outlineLevel="1"/>
    <col min="26" max="26" width="13.00390625" style="58" bestFit="1" customWidth="1" collapsed="1"/>
    <col min="27" max="28" width="13.00390625" style="58" bestFit="1" customWidth="1"/>
    <col min="29" max="32" width="9.140625" style="58" customWidth="1"/>
    <col min="33" max="33" width="9.8515625" style="58" bestFit="1" customWidth="1"/>
    <col min="34" max="16384" width="9.140625" style="58" customWidth="1"/>
  </cols>
  <sheetData>
    <row r="1" spans="1:14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4"/>
      <c r="J2" s="92"/>
      <c r="K2" s="92"/>
      <c r="L2" s="92"/>
      <c r="M2" s="92"/>
      <c r="N2" s="92"/>
    </row>
    <row r="3" spans="1:14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/>
      <c r="I6" s="96" t="s">
        <v>5</v>
      </c>
      <c r="J6" s="96" t="s">
        <v>6</v>
      </c>
      <c r="K6" s="96"/>
      <c r="L6" s="96"/>
      <c r="M6" s="97"/>
      <c r="N6" s="97"/>
    </row>
    <row r="7" spans="1:14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/>
      <c r="I7" s="96" t="s">
        <v>9</v>
      </c>
      <c r="J7" s="96" t="s">
        <v>10</v>
      </c>
      <c r="K7" s="96"/>
      <c r="L7" s="96"/>
      <c r="M7" s="97"/>
      <c r="N7" s="97"/>
    </row>
    <row r="8" spans="1:14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5"/>
      <c r="I8" s="98">
        <v>0</v>
      </c>
      <c r="J8" s="99">
        <v>48.28</v>
      </c>
      <c r="K8" s="99"/>
      <c r="L8" s="95"/>
      <c r="M8" s="100"/>
      <c r="N8" s="100"/>
    </row>
    <row r="9" spans="1:14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5"/>
      <c r="I9" s="98">
        <v>2795.32</v>
      </c>
      <c r="J9" s="99">
        <v>5702.29</v>
      </c>
      <c r="K9" s="99"/>
      <c r="L9" s="95"/>
      <c r="M9" s="100"/>
      <c r="N9" s="100"/>
    </row>
    <row r="10" spans="1:14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5"/>
      <c r="I10" s="98">
        <f>SUM(I8:I9)</f>
        <v>2795.32</v>
      </c>
      <c r="J10" s="95"/>
      <c r="K10" s="95"/>
      <c r="L10" s="95"/>
      <c r="M10" s="100"/>
      <c r="N10" s="100"/>
    </row>
    <row r="11" spans="1:14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20" ht="18.75" hidden="1">
      <c r="A14" s="92"/>
      <c r="B14" s="101" t="s">
        <v>386</v>
      </c>
      <c r="C14" s="666" t="s">
        <v>15</v>
      </c>
      <c r="D14" s="667"/>
      <c r="E14" s="601"/>
      <c r="F14" s="96"/>
      <c r="G14" s="96"/>
      <c r="H14" s="96"/>
      <c r="I14" s="96"/>
      <c r="J14" s="96" t="s">
        <v>21</v>
      </c>
      <c r="K14" s="97"/>
      <c r="L14" s="100"/>
      <c r="M14" s="100"/>
      <c r="N14" s="100"/>
      <c r="O14" s="60"/>
      <c r="P14" s="60"/>
      <c r="Q14" s="60"/>
      <c r="R14" s="60"/>
      <c r="S14" s="60"/>
      <c r="T14" s="60"/>
    </row>
    <row r="15" spans="1:20" ht="14.25" customHeight="1" hidden="1">
      <c r="A15" s="92"/>
      <c r="B15" s="103"/>
      <c r="C15" s="668"/>
      <c r="D15" s="669"/>
      <c r="E15" s="602"/>
      <c r="F15" s="96"/>
      <c r="G15" s="96"/>
      <c r="H15" s="96"/>
      <c r="I15" s="96" t="s">
        <v>311</v>
      </c>
      <c r="J15" s="96"/>
      <c r="K15" s="97"/>
      <c r="L15" s="100"/>
      <c r="M15" s="100"/>
      <c r="N15" s="100"/>
      <c r="O15" s="60"/>
      <c r="P15" s="60"/>
      <c r="Q15" s="60"/>
      <c r="R15" s="60"/>
      <c r="S15" s="60"/>
      <c r="T15" s="60"/>
    </row>
    <row r="16" spans="1:20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95"/>
      <c r="K16" s="100"/>
      <c r="L16" s="100"/>
      <c r="M16" s="100"/>
      <c r="N16" s="100"/>
      <c r="O16" s="60"/>
      <c r="P16" s="60"/>
      <c r="Q16" s="60"/>
      <c r="R16" s="60"/>
      <c r="S16" s="60"/>
      <c r="T16" s="60"/>
    </row>
    <row r="17" spans="1:20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95"/>
      <c r="K17" s="100"/>
      <c r="L17" s="100"/>
      <c r="M17" s="100"/>
      <c r="N17" s="100"/>
      <c r="O17" s="60"/>
      <c r="P17" s="60"/>
      <c r="Q17" s="60"/>
      <c r="R17" s="60"/>
      <c r="S17" s="60"/>
      <c r="T17" s="60"/>
    </row>
    <row r="18" spans="1:20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95"/>
      <c r="K18" s="100"/>
      <c r="L18" s="100"/>
      <c r="M18" s="100"/>
      <c r="N18" s="100"/>
      <c r="O18" s="60"/>
      <c r="P18" s="60"/>
      <c r="Q18" s="60"/>
      <c r="R18" s="60"/>
      <c r="S18" s="60"/>
      <c r="T18" s="60"/>
    </row>
    <row r="19" spans="1:20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95"/>
      <c r="K19" s="100"/>
      <c r="L19" s="100"/>
      <c r="M19" s="100"/>
      <c r="N19" s="100"/>
      <c r="O19" s="60"/>
      <c r="P19" s="60"/>
      <c r="Q19" s="60"/>
      <c r="R19" s="60"/>
      <c r="S19" s="60"/>
      <c r="T19" s="60"/>
    </row>
    <row r="20" spans="1:20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95"/>
      <c r="K20" s="100"/>
      <c r="L20" s="100"/>
      <c r="M20" s="100"/>
      <c r="N20" s="100"/>
      <c r="O20" s="60"/>
      <c r="P20" s="60"/>
      <c r="Q20" s="60"/>
      <c r="R20" s="60"/>
      <c r="S20" s="60"/>
      <c r="T20" s="60"/>
    </row>
    <row r="21" spans="1:20" ht="19.5" hidden="1" thickBot="1">
      <c r="A21" s="92"/>
      <c r="B21" s="95"/>
      <c r="C21" s="95"/>
      <c r="D21" s="95"/>
      <c r="E21" s="95"/>
      <c r="F21" s="95"/>
      <c r="G21" s="106" t="s">
        <v>387</v>
      </c>
      <c r="H21" s="106"/>
      <c r="I21" s="107" t="s">
        <v>310</v>
      </c>
      <c r="J21" s="95"/>
      <c r="K21" s="100"/>
      <c r="L21" s="100"/>
      <c r="M21" s="100"/>
      <c r="N21" s="100"/>
      <c r="O21" s="60"/>
      <c r="P21" s="60"/>
      <c r="Q21" s="60"/>
      <c r="R21" s="60"/>
      <c r="S21" s="60"/>
      <c r="T21" s="60"/>
    </row>
    <row r="22" spans="1:20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/>
      <c r="I22" s="95">
        <v>7.55</v>
      </c>
      <c r="J22" s="99">
        <f>G22*I22</f>
        <v>2625.89</v>
      </c>
      <c r="K22" s="418"/>
      <c r="L22" s="100"/>
      <c r="M22" s="100"/>
      <c r="N22" s="100"/>
      <c r="O22" s="60"/>
      <c r="P22" s="60"/>
      <c r="Q22" s="60"/>
      <c r="R22" s="60"/>
      <c r="S22" s="60"/>
      <c r="T22" s="60"/>
    </row>
    <row r="23" spans="1:20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95"/>
      <c r="K23" s="100"/>
      <c r="L23" s="100"/>
      <c r="M23" s="100"/>
      <c r="N23" s="100"/>
      <c r="O23" s="60"/>
      <c r="P23" s="60"/>
      <c r="Q23" s="60"/>
      <c r="R23" s="60"/>
      <c r="S23" s="60"/>
      <c r="T23" s="60"/>
    </row>
    <row r="24" spans="1:20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95"/>
      <c r="K24" s="100"/>
      <c r="L24" s="100"/>
      <c r="M24" s="100"/>
      <c r="N24" s="100"/>
      <c r="O24" s="60"/>
      <c r="P24" s="60"/>
      <c r="Q24" s="60"/>
      <c r="R24" s="60"/>
      <c r="S24" s="60"/>
      <c r="T24" s="60"/>
    </row>
    <row r="25" spans="1:20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95"/>
      <c r="K25" s="100"/>
      <c r="L25" s="100"/>
      <c r="M25" s="100"/>
      <c r="N25" s="100"/>
      <c r="O25" s="60"/>
      <c r="P25" s="60"/>
      <c r="Q25" s="60"/>
      <c r="R25" s="60"/>
      <c r="S25" s="60"/>
      <c r="T25" s="60"/>
    </row>
    <row r="26" spans="1:20" ht="18.75" hidden="1">
      <c r="A26" s="92"/>
      <c r="B26" s="95"/>
      <c r="C26" s="95"/>
      <c r="D26" s="95"/>
      <c r="E26" s="95"/>
      <c r="F26" s="95"/>
      <c r="G26" s="95"/>
      <c r="H26" s="95"/>
      <c r="I26" s="95"/>
      <c r="J26" s="95"/>
      <c r="K26" s="100"/>
      <c r="L26" s="100"/>
      <c r="M26" s="100"/>
      <c r="N26" s="100"/>
      <c r="O26" s="60"/>
      <c r="P26" s="60"/>
      <c r="Q26" s="60"/>
      <c r="R26" s="60"/>
      <c r="S26" s="60"/>
      <c r="T26" s="60"/>
    </row>
    <row r="27" spans="1:20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95"/>
      <c r="K27" s="100"/>
      <c r="L27" s="100"/>
      <c r="M27" s="100"/>
      <c r="N27" s="100"/>
      <c r="O27" s="60"/>
      <c r="P27" s="60"/>
      <c r="Q27" s="60"/>
      <c r="R27" s="60"/>
      <c r="S27" s="60"/>
      <c r="T27" s="60"/>
    </row>
    <row r="28" spans="1:20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95"/>
      <c r="K28" s="100"/>
      <c r="L28" s="100"/>
      <c r="M28" s="100"/>
      <c r="N28" s="100"/>
      <c r="O28" s="60"/>
      <c r="P28" s="60"/>
      <c r="Q28" s="60"/>
      <c r="R28" s="60"/>
      <c r="S28" s="60"/>
      <c r="T28" s="60"/>
    </row>
    <row r="29" spans="1:20" ht="18.75" hidden="1">
      <c r="A29" s="92"/>
      <c r="B29" s="95"/>
      <c r="C29" s="95"/>
      <c r="D29" s="95"/>
      <c r="E29" s="95"/>
      <c r="F29" s="95"/>
      <c r="G29" s="95"/>
      <c r="H29" s="95"/>
      <c r="I29" s="95"/>
      <c r="J29" s="95"/>
      <c r="K29" s="100"/>
      <c r="L29" s="100"/>
      <c r="M29" s="100"/>
      <c r="N29" s="100"/>
      <c r="O29" s="60"/>
      <c r="P29" s="60"/>
      <c r="Q29" s="60"/>
      <c r="R29" s="60"/>
      <c r="S29" s="60"/>
      <c r="T29" s="60"/>
    </row>
    <row r="30" spans="1:20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95"/>
      <c r="K30" s="100"/>
      <c r="L30" s="100"/>
      <c r="M30" s="100"/>
      <c r="N30" s="100"/>
      <c r="O30" s="60"/>
      <c r="P30" s="60"/>
      <c r="Q30" s="60"/>
      <c r="R30" s="60"/>
      <c r="S30" s="60"/>
      <c r="T30" s="60"/>
    </row>
    <row r="31" spans="1:20" ht="18.75" hidden="1">
      <c r="A31" s="92"/>
      <c r="B31" s="95"/>
      <c r="C31" s="95"/>
      <c r="D31" s="95"/>
      <c r="E31" s="95"/>
      <c r="F31" s="95"/>
      <c r="G31" s="95"/>
      <c r="H31" s="95"/>
      <c r="I31" s="95"/>
      <c r="J31" s="95"/>
      <c r="K31" s="100"/>
      <c r="L31" s="100"/>
      <c r="M31" s="100"/>
      <c r="N31" s="100"/>
      <c r="O31" s="60"/>
      <c r="P31" s="60"/>
      <c r="Q31" s="60"/>
      <c r="R31" s="60"/>
      <c r="S31" s="60"/>
      <c r="T31" s="60"/>
    </row>
    <row r="32" spans="1:20" ht="18.75" hidden="1">
      <c r="A32" s="92"/>
      <c r="B32" s="95"/>
      <c r="C32" s="95"/>
      <c r="D32" s="95"/>
      <c r="E32" s="95"/>
      <c r="F32" s="95"/>
      <c r="G32" s="95"/>
      <c r="H32" s="95"/>
      <c r="I32" s="95"/>
      <c r="J32" s="95"/>
      <c r="K32" s="100"/>
      <c r="L32" s="100"/>
      <c r="M32" s="100"/>
      <c r="N32" s="100"/>
      <c r="O32" s="60"/>
      <c r="P32" s="60"/>
      <c r="Q32" s="60"/>
      <c r="R32" s="60"/>
      <c r="S32" s="60"/>
      <c r="T32" s="60"/>
    </row>
    <row r="33" spans="1:20" ht="18.75" hidden="1">
      <c r="A33" s="92"/>
      <c r="B33" s="95"/>
      <c r="C33" s="95"/>
      <c r="D33" s="95"/>
      <c r="E33" s="95"/>
      <c r="F33" s="95"/>
      <c r="G33" s="96"/>
      <c r="H33" s="96"/>
      <c r="I33" s="96"/>
      <c r="J33" s="109"/>
      <c r="K33" s="419"/>
      <c r="L33" s="100"/>
      <c r="M33" s="100"/>
      <c r="N33" s="100"/>
      <c r="O33" s="60"/>
      <c r="P33" s="60"/>
      <c r="Q33" s="60"/>
      <c r="R33" s="60"/>
      <c r="S33" s="60"/>
      <c r="T33" s="60"/>
    </row>
    <row r="34" spans="1:20" ht="18.75" hidden="1">
      <c r="A34" s="92"/>
      <c r="B34" s="95"/>
      <c r="C34" s="95"/>
      <c r="D34" s="95"/>
      <c r="E34" s="95"/>
      <c r="F34" s="95"/>
      <c r="G34" s="95"/>
      <c r="H34" s="95"/>
      <c r="I34" s="95" t="s">
        <v>32</v>
      </c>
      <c r="J34" s="110">
        <f>SUM(J17:J33)</f>
        <v>2625.89</v>
      </c>
      <c r="K34" s="420"/>
      <c r="L34" s="100"/>
      <c r="M34" s="100"/>
      <c r="N34" s="100"/>
      <c r="O34" s="60"/>
      <c r="P34" s="60"/>
      <c r="Q34" s="60"/>
      <c r="R34" s="60"/>
      <c r="S34" s="60"/>
      <c r="T34" s="60"/>
    </row>
    <row r="35" spans="1:14" ht="15">
      <c r="A35" s="763" t="s">
        <v>388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</row>
    <row r="36" spans="1:14" ht="15">
      <c r="A36" s="763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</row>
    <row r="37" spans="1:14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8.75">
      <c r="A38" s="92"/>
      <c r="B38" s="64" t="s">
        <v>389</v>
      </c>
      <c r="C38" s="65"/>
      <c r="D38" s="65"/>
      <c r="E38" s="65"/>
      <c r="F38" s="65"/>
      <c r="G38" s="64"/>
      <c r="H38" s="64"/>
      <c r="I38" s="92"/>
      <c r="J38" s="92"/>
      <c r="K38" s="92"/>
      <c r="L38" s="92"/>
      <c r="M38" s="92"/>
      <c r="N38" s="92"/>
    </row>
    <row r="39" spans="1:14" ht="18.75">
      <c r="A39" s="64"/>
      <c r="B39" s="65" t="s">
        <v>390</v>
      </c>
      <c r="C39" s="250" t="s">
        <v>391</v>
      </c>
      <c r="D39" s="64"/>
      <c r="E39" s="64"/>
      <c r="F39" s="65"/>
      <c r="G39" s="64"/>
      <c r="H39" s="64"/>
      <c r="I39" s="64"/>
      <c r="J39" s="64"/>
      <c r="K39" s="64"/>
      <c r="L39" s="92"/>
      <c r="M39" s="92"/>
      <c r="N39" s="92"/>
    </row>
    <row r="40" spans="1:14" ht="18.75">
      <c r="A40" s="64"/>
      <c r="B40" s="65" t="s">
        <v>392</v>
      </c>
      <c r="C40" s="66">
        <v>5171</v>
      </c>
      <c r="D40" s="64" t="s">
        <v>393</v>
      </c>
      <c r="E40" s="64"/>
      <c r="F40" s="65"/>
      <c r="G40" s="64"/>
      <c r="H40" s="64"/>
      <c r="I40" s="65"/>
      <c r="J40" s="64"/>
      <c r="K40" s="64"/>
      <c r="L40" s="92"/>
      <c r="M40" s="92"/>
      <c r="N40" s="92"/>
    </row>
    <row r="41" spans="1:14" ht="18.75">
      <c r="A41" s="64"/>
      <c r="B41" s="65" t="s">
        <v>394</v>
      </c>
      <c r="C41" s="67" t="s">
        <v>480</v>
      </c>
      <c r="D41" s="64" t="s">
        <v>583</v>
      </c>
      <c r="E41" s="64"/>
      <c r="F41" s="64"/>
      <c r="G41" s="64"/>
      <c r="H41" s="64"/>
      <c r="I41" s="65"/>
      <c r="J41" s="64"/>
      <c r="K41" s="64"/>
      <c r="L41" s="92"/>
      <c r="M41" s="92"/>
      <c r="N41" s="92"/>
    </row>
    <row r="42" spans="1:28" ht="18.75">
      <c r="A42" s="64"/>
      <c r="E42" s="64"/>
      <c r="F42" s="64"/>
      <c r="G42" s="64"/>
      <c r="H42" s="64"/>
      <c r="I42" s="65"/>
      <c r="J42" s="64"/>
      <c r="K42" s="64"/>
      <c r="L42" s="92"/>
      <c r="M42" s="92"/>
      <c r="N42" s="92"/>
      <c r="V42" s="60"/>
      <c r="W42" s="60"/>
      <c r="X42" s="60"/>
      <c r="Y42" s="60"/>
      <c r="Z42" s="60"/>
      <c r="AA42" s="60"/>
      <c r="AB42" s="60"/>
    </row>
    <row r="43" spans="1:28" ht="56.25">
      <c r="A43" s="64"/>
      <c r="B43" s="139"/>
      <c r="C43" s="140"/>
      <c r="D43" s="62"/>
      <c r="E43" s="421" t="s">
        <v>397</v>
      </c>
      <c r="F43" s="422" t="s">
        <v>527</v>
      </c>
      <c r="G43" s="424" t="s">
        <v>2</v>
      </c>
      <c r="H43" s="490" t="s">
        <v>565</v>
      </c>
      <c r="I43" s="423" t="s">
        <v>3</v>
      </c>
      <c r="J43" s="424" t="s">
        <v>528</v>
      </c>
      <c r="K43" s="424" t="s">
        <v>529</v>
      </c>
      <c r="L43" s="425" t="s">
        <v>530</v>
      </c>
      <c r="V43" s="60"/>
      <c r="W43" s="371"/>
      <c r="X43" s="426"/>
      <c r="Y43" s="426"/>
      <c r="Z43" s="426"/>
      <c r="AA43" s="426"/>
      <c r="AB43" s="426"/>
    </row>
    <row r="44" spans="1:28" s="61" customFormat="1" ht="54.75" customHeight="1">
      <c r="A44" s="62"/>
      <c r="B44" s="765" t="s">
        <v>404</v>
      </c>
      <c r="C44" s="766"/>
      <c r="D44" s="767"/>
      <c r="E44" s="111" t="s">
        <v>53</v>
      </c>
      <c r="F44" s="111" t="s">
        <v>53</v>
      </c>
      <c r="G44" s="111" t="s">
        <v>53</v>
      </c>
      <c r="H44" s="111" t="s">
        <v>53</v>
      </c>
      <c r="I44" s="111" t="s">
        <v>53</v>
      </c>
      <c r="J44" s="111" t="s">
        <v>53</v>
      </c>
      <c r="K44" s="111" t="s">
        <v>53</v>
      </c>
      <c r="L44" s="111" t="s">
        <v>53</v>
      </c>
      <c r="O44" s="427" t="s">
        <v>531</v>
      </c>
      <c r="P44" s="427" t="s">
        <v>532</v>
      </c>
      <c r="Q44" s="427" t="s">
        <v>544</v>
      </c>
      <c r="R44" s="427" t="s">
        <v>401</v>
      </c>
      <c r="S44" s="427" t="s">
        <v>545</v>
      </c>
      <c r="T44" s="427" t="s">
        <v>546</v>
      </c>
      <c r="U44" s="427" t="s">
        <v>533</v>
      </c>
      <c r="V44" s="427" t="s">
        <v>424</v>
      </c>
      <c r="W44" s="428" t="s">
        <v>534</v>
      </c>
      <c r="X44" s="374"/>
      <c r="Y44" s="374"/>
      <c r="Z44" s="374"/>
      <c r="AA44" s="374"/>
      <c r="AB44" s="374"/>
    </row>
    <row r="45" spans="1:28" ht="33" customHeight="1">
      <c r="A45" s="64"/>
      <c r="B45" s="768" t="s">
        <v>535</v>
      </c>
      <c r="C45" s="769"/>
      <c r="D45" s="770"/>
      <c r="E45" s="114">
        <f aca="true" t="shared" si="0" ref="E45:L45">E46+E47+E48</f>
        <v>16.1</v>
      </c>
      <c r="F45" s="114">
        <f t="shared" si="0"/>
        <v>215762.61200000008</v>
      </c>
      <c r="G45" s="114">
        <f t="shared" si="0"/>
        <v>82996.6</v>
      </c>
      <c r="H45" s="114">
        <f t="shared" si="0"/>
        <v>0</v>
      </c>
      <c r="I45" s="114">
        <f t="shared" si="0"/>
        <v>82600.65000000001</v>
      </c>
      <c r="J45" s="114">
        <f t="shared" si="0"/>
        <v>59512.43000000001</v>
      </c>
      <c r="K45" s="114">
        <f t="shared" si="0"/>
        <v>23088.22</v>
      </c>
      <c r="L45" s="114">
        <f t="shared" si="0"/>
        <v>216158.56200000012</v>
      </c>
      <c r="O45" s="470">
        <v>215762.73</v>
      </c>
      <c r="P45" s="470">
        <v>216158.68</v>
      </c>
      <c r="Q45" s="553">
        <v>74888.27</v>
      </c>
      <c r="R45" s="332">
        <v>152.36</v>
      </c>
      <c r="S45" s="332">
        <v>0</v>
      </c>
      <c r="T45" s="332">
        <v>0</v>
      </c>
      <c r="U45" s="226">
        <v>7500</v>
      </c>
      <c r="V45" s="471">
        <v>7560.02</v>
      </c>
      <c r="W45" s="226">
        <v>10793.41</v>
      </c>
      <c r="X45" s="432"/>
      <c r="Y45" s="432"/>
      <c r="Z45" s="432"/>
      <c r="AA45" s="374"/>
      <c r="AB45" s="433"/>
    </row>
    <row r="46" spans="1:28" ht="18" customHeight="1">
      <c r="A46" s="64"/>
      <c r="B46" s="672" t="s">
        <v>12</v>
      </c>
      <c r="C46" s="673"/>
      <c r="D46" s="674"/>
      <c r="E46" s="117">
        <f>G58</f>
        <v>10.030000000000001</v>
      </c>
      <c r="F46" s="608">
        <f>'06 16 г'!L46</f>
        <v>0</v>
      </c>
      <c r="G46" s="608">
        <f>E46*C40</f>
        <v>51865.130000000005</v>
      </c>
      <c r="H46" s="608">
        <v>0</v>
      </c>
      <c r="I46" s="608">
        <f>G46</f>
        <v>51865.130000000005</v>
      </c>
      <c r="J46" s="608">
        <f>H58</f>
        <v>51865.130000000005</v>
      </c>
      <c r="K46" s="608">
        <f>H46+I46-J46</f>
        <v>0</v>
      </c>
      <c r="L46" s="286">
        <v>0</v>
      </c>
      <c r="V46" s="60"/>
      <c r="W46" s="373"/>
      <c r="X46" s="432"/>
      <c r="Y46" s="432"/>
      <c r="Z46" s="432"/>
      <c r="AA46" s="374"/>
      <c r="AB46" s="433"/>
    </row>
    <row r="47" spans="1:28" ht="18" customHeight="1" thickBot="1">
      <c r="A47" s="64"/>
      <c r="B47" s="672" t="s">
        <v>65</v>
      </c>
      <c r="C47" s="673"/>
      <c r="D47" s="674"/>
      <c r="E47" s="117">
        <v>4.57</v>
      </c>
      <c r="F47" s="608">
        <f>'06 16 г'!L47</f>
        <v>204909.1820000001</v>
      </c>
      <c r="G47" s="608">
        <f>E47*C40</f>
        <v>23631.47</v>
      </c>
      <c r="H47" s="608">
        <v>0</v>
      </c>
      <c r="I47" s="608">
        <f>Q45+R45-I46</f>
        <v>23175.5</v>
      </c>
      <c r="J47" s="608">
        <f>H64-H65</f>
        <v>87.27999999999975</v>
      </c>
      <c r="K47" s="608">
        <f>H47+I47-J47</f>
        <v>23088.22</v>
      </c>
      <c r="L47" s="286">
        <f>F45-F48+(G45-G48)+H45-(I45-I48)</f>
        <v>205365.15200000012</v>
      </c>
      <c r="P47" s="434"/>
      <c r="V47" s="60"/>
      <c r="W47" s="373"/>
      <c r="X47" s="435"/>
      <c r="Y47" s="435"/>
      <c r="Z47" s="435"/>
      <c r="AA47" s="374"/>
      <c r="AB47" s="436"/>
    </row>
    <row r="48" spans="1:28" ht="18" customHeight="1" thickBot="1">
      <c r="A48" s="64"/>
      <c r="B48" s="672" t="s">
        <v>561</v>
      </c>
      <c r="C48" s="673"/>
      <c r="D48" s="674"/>
      <c r="E48" s="117">
        <v>1.5</v>
      </c>
      <c r="F48" s="608">
        <f>'06 16 г'!L48</f>
        <v>10853.429999999998</v>
      </c>
      <c r="G48" s="608">
        <f>E48*C40-(171*E48)</f>
        <v>7500</v>
      </c>
      <c r="H48" s="608">
        <v>0</v>
      </c>
      <c r="I48" s="608">
        <f>V45</f>
        <v>7560.02</v>
      </c>
      <c r="J48" s="608">
        <f>H65</f>
        <v>7560.02</v>
      </c>
      <c r="K48" s="608">
        <f>H48+I48-J48</f>
        <v>0</v>
      </c>
      <c r="L48" s="286">
        <f>W45</f>
        <v>10793.41</v>
      </c>
      <c r="M48" s="186"/>
      <c r="P48" s="438"/>
      <c r="V48" s="60"/>
      <c r="W48" s="373"/>
      <c r="X48" s="432"/>
      <c r="Y48" s="432"/>
      <c r="Z48" s="432"/>
      <c r="AA48" s="374"/>
      <c r="AB48" s="433"/>
    </row>
    <row r="49" spans="1:28" ht="21" customHeight="1">
      <c r="A49" s="64"/>
      <c r="B49" s="791" t="s">
        <v>564</v>
      </c>
      <c r="C49" s="791"/>
      <c r="D49" s="791"/>
      <c r="E49" s="791"/>
      <c r="F49" s="791"/>
      <c r="G49" s="791"/>
      <c r="H49" s="791"/>
      <c r="I49" s="791"/>
      <c r="J49" s="791"/>
      <c r="K49" s="92"/>
      <c r="L49" s="92"/>
      <c r="M49" s="92"/>
      <c r="N49" s="92"/>
      <c r="O49" s="186"/>
      <c r="V49" s="60"/>
      <c r="W49" s="373"/>
      <c r="X49" s="432"/>
      <c r="Y49" s="432"/>
      <c r="Z49" s="432"/>
      <c r="AA49" s="374"/>
      <c r="AB49" s="433"/>
    </row>
    <row r="50" spans="1:28" ht="18.75" customHeight="1">
      <c r="A50" s="64"/>
      <c r="F50" s="485" t="s">
        <v>438</v>
      </c>
      <c r="G50" s="485" t="s">
        <v>2</v>
      </c>
      <c r="H50" s="485" t="s">
        <v>3</v>
      </c>
      <c r="I50" s="485" t="s">
        <v>439</v>
      </c>
      <c r="J50" s="485" t="s">
        <v>562</v>
      </c>
      <c r="K50" s="554"/>
      <c r="L50" s="440"/>
      <c r="M50" s="440">
        <f>H45+I45-J45</f>
        <v>23088.22</v>
      </c>
      <c r="N50" s="440"/>
      <c r="O50" s="441"/>
      <c r="P50" s="60"/>
      <c r="V50" s="60"/>
      <c r="W50" s="379"/>
      <c r="X50" s="380"/>
      <c r="Y50" s="380"/>
      <c r="Z50" s="380"/>
      <c r="AA50" s="380"/>
      <c r="AB50" s="380"/>
    </row>
    <row r="51" spans="1:28" ht="18" customHeight="1">
      <c r="A51" s="92"/>
      <c r="B51" s="771" t="s">
        <v>536</v>
      </c>
      <c r="C51" s="771"/>
      <c r="D51" s="771"/>
      <c r="E51" s="771"/>
      <c r="F51" s="604">
        <f>'06 16 г'!I51</f>
        <v>6659.460000000004</v>
      </c>
      <c r="G51" s="76">
        <f>S45</f>
        <v>0</v>
      </c>
      <c r="H51" s="76">
        <f>T45</f>
        <v>0</v>
      </c>
      <c r="I51" s="76">
        <f>F51+G51-H51</f>
        <v>6659.460000000004</v>
      </c>
      <c r="J51" s="76">
        <f>D52+H51</f>
        <v>0</v>
      </c>
      <c r="K51" s="444"/>
      <c r="N51" s="120"/>
      <c r="V51" s="60"/>
      <c r="W51" s="60"/>
      <c r="X51" s="60"/>
      <c r="Y51" s="60"/>
      <c r="Z51" s="60"/>
      <c r="AA51" s="60"/>
      <c r="AB51" s="60"/>
    </row>
    <row r="52" spans="1:28" ht="18" customHeight="1">
      <c r="A52" s="92"/>
      <c r="B52" s="789"/>
      <c r="C52" s="789"/>
      <c r="D52" s="790"/>
      <c r="E52" s="790"/>
      <c r="F52" s="230" t="s">
        <v>563</v>
      </c>
      <c r="G52" s="65"/>
      <c r="H52" s="65"/>
      <c r="J52" s="64"/>
      <c r="K52" s="64"/>
      <c r="M52" s="554"/>
      <c r="N52" s="120"/>
      <c r="V52" s="60"/>
      <c r="W52" s="60"/>
      <c r="X52" s="60"/>
      <c r="Y52" s="60"/>
      <c r="Z52" s="60"/>
      <c r="AA52" s="60"/>
      <c r="AB52" s="60"/>
    </row>
    <row r="53" spans="1:28" ht="18" customHeight="1">
      <c r="A53" s="92"/>
      <c r="M53" s="444"/>
      <c r="N53" s="92"/>
      <c r="O53" s="445"/>
      <c r="V53" s="60"/>
      <c r="W53" s="60"/>
      <c r="X53" s="60"/>
      <c r="Y53" s="60"/>
      <c r="Z53" s="60"/>
      <c r="AA53" s="60"/>
      <c r="AB53" s="60"/>
    </row>
    <row r="54" spans="1:20" ht="10.5" customHeight="1">
      <c r="A54" s="92"/>
      <c r="L54" s="92"/>
      <c r="M54" s="92"/>
      <c r="N54" s="92"/>
      <c r="S54" s="446"/>
      <c r="T54" s="447"/>
    </row>
    <row r="55" spans="1:20" ht="18.75">
      <c r="A55" s="64"/>
      <c r="B55" s="73"/>
      <c r="C55" s="74"/>
      <c r="D55" s="75"/>
      <c r="E55" s="75"/>
      <c r="F55" s="75"/>
      <c r="G55" s="76" t="s">
        <v>397</v>
      </c>
      <c r="H55" s="76" t="s">
        <v>407</v>
      </c>
      <c r="I55" s="444"/>
      <c r="J55" s="64"/>
      <c r="K55" s="64"/>
      <c r="L55" s="92"/>
      <c r="M55" s="694" t="s">
        <v>411</v>
      </c>
      <c r="N55" s="694"/>
      <c r="O55" s="705" t="s">
        <v>539</v>
      </c>
      <c r="Q55" s="448"/>
      <c r="S55" s="448"/>
      <c r="T55" s="448"/>
    </row>
    <row r="56" spans="1:20" s="61" customFormat="1" ht="11.25" customHeight="1">
      <c r="A56" s="77"/>
      <c r="B56" s="135"/>
      <c r="C56" s="136"/>
      <c r="D56" s="137"/>
      <c r="E56" s="137"/>
      <c r="F56" s="137"/>
      <c r="G56" s="138" t="s">
        <v>53</v>
      </c>
      <c r="H56" s="495" t="s">
        <v>53</v>
      </c>
      <c r="I56" s="448"/>
      <c r="J56" s="62"/>
      <c r="K56" s="62"/>
      <c r="M56" s="694"/>
      <c r="N56" s="694"/>
      <c r="O56" s="705"/>
      <c r="P56" s="545"/>
      <c r="Q56" s="130"/>
      <c r="S56" s="449"/>
      <c r="T56" s="449"/>
    </row>
    <row r="57" spans="1:20" ht="48" customHeight="1">
      <c r="A57" s="78" t="s">
        <v>408</v>
      </c>
      <c r="B57" s="676" t="s">
        <v>436</v>
      </c>
      <c r="C57" s="677"/>
      <c r="D57" s="677"/>
      <c r="E57" s="677"/>
      <c r="F57" s="677"/>
      <c r="G57" s="95"/>
      <c r="H57" s="496">
        <f>H58+H64</f>
        <v>59512.43000000001</v>
      </c>
      <c r="I57" s="492"/>
      <c r="J57" s="64"/>
      <c r="K57" s="64"/>
      <c r="L57" s="92"/>
      <c r="M57" s="59" t="s">
        <v>577</v>
      </c>
      <c r="N57" s="792" t="s">
        <v>578</v>
      </c>
      <c r="O57" s="793"/>
      <c r="P57" s="546" t="s">
        <v>579</v>
      </c>
      <c r="Q57" s="547" t="s">
        <v>580</v>
      </c>
      <c r="S57" s="100"/>
      <c r="T57" s="100"/>
    </row>
    <row r="58" spans="1:24" ht="18.75">
      <c r="A58" s="80" t="s">
        <v>410</v>
      </c>
      <c r="B58" s="678" t="s">
        <v>411</v>
      </c>
      <c r="C58" s="679"/>
      <c r="D58" s="679"/>
      <c r="E58" s="679"/>
      <c r="F58" s="680"/>
      <c r="G58" s="606">
        <f>G60+G61+G62+G63+G59</f>
        <v>10.030000000000001</v>
      </c>
      <c r="H58" s="607">
        <f>SUM(H59:H63)</f>
        <v>51865.130000000005</v>
      </c>
      <c r="I58" s="457"/>
      <c r="J58" s="64"/>
      <c r="K58" s="64"/>
      <c r="L58" s="92"/>
      <c r="M58" s="110"/>
      <c r="N58" s="548"/>
      <c r="O58" s="549"/>
      <c r="P58" s="549"/>
      <c r="Q58" s="549"/>
      <c r="S58" s="126"/>
      <c r="T58" s="126"/>
      <c r="X58" s="186"/>
    </row>
    <row r="59" spans="1:24" ht="18.75" customHeight="1">
      <c r="A59" s="603" t="s">
        <v>412</v>
      </c>
      <c r="B59" s="681" t="s">
        <v>413</v>
      </c>
      <c r="C59" s="679"/>
      <c r="D59" s="679"/>
      <c r="E59" s="679"/>
      <c r="F59" s="680"/>
      <c r="G59" s="609">
        <v>1.5600000000000005</v>
      </c>
      <c r="H59" s="605">
        <f>G59*$C$40</f>
        <v>8066.760000000003</v>
      </c>
      <c r="I59" s="129"/>
      <c r="J59" s="64"/>
      <c r="K59" s="64"/>
      <c r="L59" s="92"/>
      <c r="M59" s="110"/>
      <c r="N59" s="548"/>
      <c r="O59" s="549"/>
      <c r="P59" s="549"/>
      <c r="Q59" s="549"/>
      <c r="S59" s="126"/>
      <c r="T59" s="126"/>
      <c r="X59" s="186"/>
    </row>
    <row r="60" spans="1:17" ht="34.5" customHeight="1">
      <c r="A60" s="603" t="s">
        <v>414</v>
      </c>
      <c r="B60" s="682" t="s">
        <v>415</v>
      </c>
      <c r="C60" s="683"/>
      <c r="D60" s="683"/>
      <c r="E60" s="683"/>
      <c r="F60" s="683"/>
      <c r="G60" s="604">
        <v>1.8400000000000005</v>
      </c>
      <c r="H60" s="605">
        <f>G60*$C$40</f>
        <v>9514.640000000003</v>
      </c>
      <c r="I60" s="129"/>
      <c r="J60" s="64"/>
      <c r="K60" s="64"/>
      <c r="L60" s="92"/>
      <c r="M60" s="110"/>
      <c r="N60" s="548"/>
      <c r="O60" s="549"/>
      <c r="P60" s="549"/>
      <c r="Q60" s="549"/>
    </row>
    <row r="61" spans="1:17" ht="34.5" customHeight="1">
      <c r="A61" s="480" t="s">
        <v>416</v>
      </c>
      <c r="B61" s="786" t="s">
        <v>537</v>
      </c>
      <c r="C61" s="787"/>
      <c r="D61" s="787"/>
      <c r="E61" s="787"/>
      <c r="F61" s="788"/>
      <c r="G61" s="481">
        <v>1.33</v>
      </c>
      <c r="H61" s="605">
        <f>G61*$C$40</f>
        <v>6877.43</v>
      </c>
      <c r="I61" s="129"/>
      <c r="J61" s="64"/>
      <c r="K61" s="64"/>
      <c r="L61" s="92"/>
      <c r="M61" s="110"/>
      <c r="N61" s="548"/>
      <c r="O61" s="549"/>
      <c r="P61" s="549"/>
      <c r="Q61" s="549"/>
    </row>
    <row r="62" spans="1:17" ht="34.5" customHeight="1">
      <c r="A62" s="480" t="s">
        <v>418</v>
      </c>
      <c r="B62" s="786" t="s">
        <v>419</v>
      </c>
      <c r="C62" s="787"/>
      <c r="D62" s="787"/>
      <c r="E62" s="787"/>
      <c r="F62" s="788"/>
      <c r="G62" s="481">
        <v>1.36</v>
      </c>
      <c r="H62" s="605">
        <f>G62*$C$40</f>
        <v>7032.56</v>
      </c>
      <c r="I62" s="129"/>
      <c r="J62" s="64"/>
      <c r="K62" s="64"/>
      <c r="L62" s="92"/>
      <c r="M62" s="110"/>
      <c r="N62" s="548"/>
      <c r="O62" s="549"/>
      <c r="P62" s="549"/>
      <c r="Q62" s="549"/>
    </row>
    <row r="63" spans="1:18" ht="18.75" customHeight="1">
      <c r="A63" s="603" t="s">
        <v>420</v>
      </c>
      <c r="B63" s="685" t="s">
        <v>555</v>
      </c>
      <c r="C63" s="685"/>
      <c r="D63" s="685"/>
      <c r="E63" s="685"/>
      <c r="F63" s="685"/>
      <c r="G63" s="76">
        <v>3.94</v>
      </c>
      <c r="H63" s="497">
        <f>G63*$C$40</f>
        <v>20373.739999999998</v>
      </c>
      <c r="I63" s="75"/>
      <c r="J63" s="64"/>
      <c r="K63" s="64"/>
      <c r="L63" s="92"/>
      <c r="M63" s="110"/>
      <c r="N63" s="548"/>
      <c r="O63" s="549"/>
      <c r="P63" s="549"/>
      <c r="Q63" s="549"/>
      <c r="R63" s="230"/>
    </row>
    <row r="64" spans="1:18" ht="18.75">
      <c r="A64" s="79" t="s">
        <v>422</v>
      </c>
      <c r="B64" s="688" t="s">
        <v>423</v>
      </c>
      <c r="C64" s="689"/>
      <c r="D64" s="689"/>
      <c r="E64" s="689"/>
      <c r="F64" s="689"/>
      <c r="G64" s="79"/>
      <c r="H64" s="496">
        <f>SUM(H65:H72)</f>
        <v>7647.3</v>
      </c>
      <c r="I64" s="492"/>
      <c r="J64" s="64"/>
      <c r="K64" s="64"/>
      <c r="L64" s="92"/>
      <c r="M64" s="58" t="s">
        <v>582</v>
      </c>
      <c r="N64" s="550"/>
      <c r="O64" s="551"/>
      <c r="P64" s="551"/>
      <c r="Q64" s="551"/>
      <c r="R64" s="551"/>
    </row>
    <row r="65" spans="1:18" ht="18.75">
      <c r="A65" s="126"/>
      <c r="B65" s="690" t="s">
        <v>424</v>
      </c>
      <c r="C65" s="683"/>
      <c r="D65" s="683"/>
      <c r="E65" s="683"/>
      <c r="F65" s="683"/>
      <c r="G65" s="127"/>
      <c r="H65" s="497">
        <v>7560.02</v>
      </c>
      <c r="I65" s="75"/>
      <c r="J65" s="64"/>
      <c r="K65" s="64"/>
      <c r="L65" s="92"/>
      <c r="M65" s="186"/>
      <c r="N65" s="550"/>
      <c r="O65" s="551"/>
      <c r="P65" s="551"/>
      <c r="Q65" s="551"/>
      <c r="R65" s="551"/>
    </row>
    <row r="66" spans="1:23" ht="18.75">
      <c r="A66" s="126"/>
      <c r="B66" s="690" t="s">
        <v>538</v>
      </c>
      <c r="C66" s="683"/>
      <c r="D66" s="683"/>
      <c r="E66" s="683"/>
      <c r="F66" s="683"/>
      <c r="G66" s="125"/>
      <c r="H66" s="497"/>
      <c r="I66" s="75"/>
      <c r="J66" s="64"/>
      <c r="K66" s="64"/>
      <c r="L66" s="92"/>
      <c r="M66" s="186" t="s">
        <v>539</v>
      </c>
      <c r="N66" s="550"/>
      <c r="O66" s="58" t="s">
        <v>581</v>
      </c>
      <c r="P66" s="551"/>
      <c r="Q66" s="551"/>
      <c r="R66" s="551"/>
      <c r="W66" s="186"/>
    </row>
    <row r="67" spans="1:18" ht="18.75" customHeight="1">
      <c r="A67" s="126"/>
      <c r="B67" s="794" t="s">
        <v>367</v>
      </c>
      <c r="C67" s="722"/>
      <c r="D67" s="722"/>
      <c r="E67" s="722"/>
      <c r="F67" s="723"/>
      <c r="G67" s="286"/>
      <c r="H67" s="498">
        <v>87.28</v>
      </c>
      <c r="I67" s="493"/>
      <c r="J67" s="64"/>
      <c r="K67" s="64"/>
      <c r="L67" s="92"/>
      <c r="M67" s="551"/>
      <c r="N67" s="550"/>
      <c r="O67" s="552"/>
      <c r="P67" s="551"/>
      <c r="Q67" s="551"/>
      <c r="R67" s="551"/>
    </row>
    <row r="68" spans="1:18" ht="18.75" customHeight="1">
      <c r="A68" s="126"/>
      <c r="B68" s="794"/>
      <c r="C68" s="722"/>
      <c r="D68" s="722"/>
      <c r="E68" s="722"/>
      <c r="F68" s="723"/>
      <c r="G68" s="286"/>
      <c r="H68" s="303"/>
      <c r="I68" s="494"/>
      <c r="J68" s="64"/>
      <c r="K68" s="64"/>
      <c r="L68" s="92"/>
      <c r="M68" s="550"/>
      <c r="N68" s="550"/>
      <c r="O68" s="551"/>
      <c r="P68" s="551"/>
      <c r="Q68" s="551"/>
      <c r="R68" s="551"/>
    </row>
    <row r="69" spans="1:18" ht="19.5" customHeight="1">
      <c r="A69" s="126"/>
      <c r="B69" s="794"/>
      <c r="C69" s="722"/>
      <c r="D69" s="722"/>
      <c r="E69" s="722"/>
      <c r="F69" s="723"/>
      <c r="G69" s="286"/>
      <c r="H69" s="303"/>
      <c r="I69" s="494"/>
      <c r="J69" s="64"/>
      <c r="K69" s="64"/>
      <c r="L69" s="92"/>
      <c r="M69" s="550"/>
      <c r="N69" s="550"/>
      <c r="O69" s="551"/>
      <c r="P69" s="551"/>
      <c r="Q69" s="551"/>
      <c r="R69" s="551"/>
    </row>
    <row r="70" spans="1:14" ht="18.75" customHeight="1">
      <c r="A70" s="126"/>
      <c r="B70" s="794"/>
      <c r="C70" s="722"/>
      <c r="D70" s="722"/>
      <c r="E70" s="722"/>
      <c r="F70" s="723"/>
      <c r="G70" s="286"/>
      <c r="H70" s="303"/>
      <c r="I70" s="494"/>
      <c r="J70" s="64"/>
      <c r="K70" s="64"/>
      <c r="L70" s="92"/>
      <c r="M70" s="92"/>
      <c r="N70" s="92"/>
    </row>
    <row r="71" spans="1:14" ht="18.75" customHeight="1">
      <c r="A71" s="126"/>
      <c r="B71" s="794"/>
      <c r="C71" s="722"/>
      <c r="D71" s="722"/>
      <c r="E71" s="722"/>
      <c r="F71" s="723"/>
      <c r="G71" s="286"/>
      <c r="H71" s="303"/>
      <c r="I71" s="494"/>
      <c r="J71" s="64"/>
      <c r="K71" s="64"/>
      <c r="L71" s="92"/>
      <c r="M71" s="92"/>
      <c r="N71" s="92"/>
    </row>
    <row r="72" spans="1:14" ht="18.75" customHeight="1">
      <c r="A72" s="126"/>
      <c r="B72" s="794"/>
      <c r="C72" s="722"/>
      <c r="D72" s="722"/>
      <c r="E72" s="722"/>
      <c r="F72" s="723"/>
      <c r="G72" s="286"/>
      <c r="H72" s="286"/>
      <c r="I72" s="494"/>
      <c r="J72" s="64"/>
      <c r="K72" s="64"/>
      <c r="L72" s="92"/>
      <c r="M72" s="92"/>
      <c r="N72" s="92"/>
    </row>
    <row r="73" spans="1:14" ht="18.75" customHeight="1">
      <c r="A73" s="126"/>
      <c r="B73" s="487"/>
      <c r="C73" s="488"/>
      <c r="D73" s="488"/>
      <c r="E73" s="488"/>
      <c r="F73" s="488"/>
      <c r="G73" s="489"/>
      <c r="H73" s="489"/>
      <c r="I73" s="491"/>
      <c r="J73" s="64"/>
      <c r="K73" s="64"/>
      <c r="L73" s="92"/>
      <c r="M73" s="92"/>
      <c r="N73" s="92"/>
    </row>
    <row r="74" spans="1:14" ht="18.75" customHeight="1">
      <c r="A74" s="126"/>
      <c r="B74" s="129"/>
      <c r="C74" s="130"/>
      <c r="D74" s="130"/>
      <c r="G74" s="694" t="s">
        <v>65</v>
      </c>
      <c r="H74" s="694"/>
      <c r="I74" s="694"/>
      <c r="J74" s="778" t="s">
        <v>406</v>
      </c>
      <c r="K74" s="779"/>
      <c r="L74" s="450"/>
      <c r="M74" s="451"/>
      <c r="N74" s="92"/>
    </row>
    <row r="75" spans="1:17" s="61" customFormat="1" ht="15">
      <c r="A75" s="82"/>
      <c r="B75" s="143"/>
      <c r="C75" s="144"/>
      <c r="D75" s="144"/>
      <c r="G75" s="780" t="s">
        <v>53</v>
      </c>
      <c r="H75" s="780"/>
      <c r="I75" s="780"/>
      <c r="J75" s="697" t="s">
        <v>53</v>
      </c>
      <c r="K75" s="781"/>
      <c r="L75" s="143"/>
      <c r="M75" s="452"/>
      <c r="P75" s="453" t="s">
        <v>539</v>
      </c>
      <c r="Q75" s="453" t="s">
        <v>540</v>
      </c>
    </row>
    <row r="76" spans="1:17" s="60" customFormat="1" ht="18.75">
      <c r="A76" s="126"/>
      <c r="B76" s="774" t="s">
        <v>506</v>
      </c>
      <c r="C76" s="774"/>
      <c r="D76" s="774"/>
      <c r="E76" s="774"/>
      <c r="F76" s="774"/>
      <c r="G76" s="775">
        <f>'06 16 г'!G77:I77</f>
        <v>32510.649999999758</v>
      </c>
      <c r="H76" s="785"/>
      <c r="I76" s="776"/>
      <c r="J76" s="775">
        <f>'06 16 г'!J77:K77</f>
        <v>0</v>
      </c>
      <c r="K76" s="776"/>
      <c r="L76" s="129"/>
      <c r="M76" s="447"/>
      <c r="N76" s="100"/>
      <c r="P76" s="455">
        <f>G77</f>
        <v>55598.86999999976</v>
      </c>
      <c r="Q76" s="455">
        <f>J77</f>
        <v>0</v>
      </c>
    </row>
    <row r="77" spans="1:22" ht="18.75">
      <c r="A77" s="65"/>
      <c r="B77" s="774" t="s">
        <v>507</v>
      </c>
      <c r="C77" s="774"/>
      <c r="D77" s="774"/>
      <c r="E77" s="774"/>
      <c r="F77" s="774"/>
      <c r="G77" s="775">
        <f>G76+K45+J51</f>
        <v>55598.86999999976</v>
      </c>
      <c r="H77" s="785"/>
      <c r="I77" s="776"/>
      <c r="J77" s="775">
        <f>J76+H51+D52-J51</f>
        <v>0</v>
      </c>
      <c r="K77" s="776"/>
      <c r="L77" s="130"/>
      <c r="M77" s="456"/>
      <c r="N77" s="92"/>
      <c r="V77" s="186"/>
    </row>
    <row r="78" spans="1:14" ht="22.5" customHeight="1">
      <c r="A78" s="64"/>
      <c r="B78" s="64"/>
      <c r="C78" s="64"/>
      <c r="D78" s="64"/>
      <c r="E78" s="64"/>
      <c r="F78" s="64"/>
      <c r="G78" s="132"/>
      <c r="H78" s="132"/>
      <c r="I78" s="132"/>
      <c r="J78" s="64"/>
      <c r="K78" s="64"/>
      <c r="L78" s="92"/>
      <c r="M78" s="92"/>
      <c r="N78" s="92"/>
    </row>
    <row r="79" spans="1:20" ht="18.75">
      <c r="A79" s="126"/>
      <c r="B79" s="312"/>
      <c r="C79" s="313"/>
      <c r="D79" s="313"/>
      <c r="E79" s="313"/>
      <c r="F79" s="313"/>
      <c r="G79" s="759" t="s">
        <v>541</v>
      </c>
      <c r="H79" s="784"/>
      <c r="I79" s="777"/>
      <c r="J79" s="759" t="s">
        <v>503</v>
      </c>
      <c r="K79" s="777"/>
      <c r="L79" s="92"/>
      <c r="M79" s="92"/>
      <c r="N79" s="92"/>
      <c r="O79" s="175" t="s">
        <v>504</v>
      </c>
      <c r="P79" s="486">
        <f>G80-J80+G45+H45-I45</f>
        <v>0</v>
      </c>
      <c r="Q79" s="175"/>
      <c r="R79" s="175"/>
      <c r="S79" s="175"/>
      <c r="T79" s="177"/>
    </row>
    <row r="80" spans="1:20" ht="18.75">
      <c r="A80" s="457"/>
      <c r="B80" s="742" t="s">
        <v>566</v>
      </c>
      <c r="C80" s="782"/>
      <c r="D80" s="782"/>
      <c r="E80" s="782"/>
      <c r="F80" s="783"/>
      <c r="G80" s="759">
        <f>O45</f>
        <v>215762.73</v>
      </c>
      <c r="H80" s="784"/>
      <c r="I80" s="777"/>
      <c r="J80" s="759">
        <f>P45</f>
        <v>216158.68</v>
      </c>
      <c r="K80" s="777"/>
      <c r="L80" s="92"/>
      <c r="M80" s="92"/>
      <c r="N80" s="92"/>
      <c r="O80" s="178"/>
      <c r="P80" s="179"/>
      <c r="Q80" s="179"/>
      <c r="R80" s="179"/>
      <c r="S80" s="179"/>
      <c r="T80" s="179"/>
    </row>
    <row r="81" spans="1:14" ht="18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8.75">
      <c r="A82" s="458" t="s">
        <v>554</v>
      </c>
      <c r="B82" s="92"/>
      <c r="C82" s="92"/>
      <c r="D82" s="92"/>
      <c r="E82" s="92"/>
      <c r="F82" s="92"/>
      <c r="G82" s="92"/>
      <c r="H82" s="92"/>
      <c r="I82" s="92"/>
      <c r="J82" s="458" t="s">
        <v>73</v>
      </c>
      <c r="K82" s="458"/>
      <c r="L82" s="92"/>
      <c r="M82" s="92"/>
      <c r="N82" s="92"/>
    </row>
    <row r="83" spans="1:11" s="92" customFormat="1" ht="18.75">
      <c r="A83" s="458" t="s">
        <v>469</v>
      </c>
      <c r="J83" s="458" t="s">
        <v>74</v>
      </c>
      <c r="K83" s="45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45">
    <mergeCell ref="C14:D15"/>
    <mergeCell ref="A35:N36"/>
    <mergeCell ref="B44:D44"/>
    <mergeCell ref="B45:D45"/>
    <mergeCell ref="B46:D46"/>
    <mergeCell ref="B47:D47"/>
    <mergeCell ref="B48:D48"/>
    <mergeCell ref="B49:J49"/>
    <mergeCell ref="B51:E51"/>
    <mergeCell ref="B52:C52"/>
    <mergeCell ref="D52:E52"/>
    <mergeCell ref="M55:N56"/>
    <mergeCell ref="O55:O56"/>
    <mergeCell ref="B57:F57"/>
    <mergeCell ref="N57:O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G74:I74"/>
    <mergeCell ref="J74:K74"/>
    <mergeCell ref="G75:I75"/>
    <mergeCell ref="J75:K75"/>
    <mergeCell ref="B76:F76"/>
    <mergeCell ref="G76:I76"/>
    <mergeCell ref="J76:K76"/>
    <mergeCell ref="B77:F77"/>
    <mergeCell ref="G77:I77"/>
    <mergeCell ref="J77:K77"/>
    <mergeCell ref="G79:I79"/>
    <mergeCell ref="J79:K79"/>
    <mergeCell ref="B80:F80"/>
    <mergeCell ref="G80:I80"/>
    <mergeCell ref="J80:K80"/>
  </mergeCells>
  <conditionalFormatting sqref="P48">
    <cfRule type="iconSet" priority="2" dxfId="23">
      <iconSet iconSet="3TrafficLights1">
        <cfvo type="percent" val="0"/>
        <cfvo type="percent" val="33"/>
        <cfvo type="percent" val="67"/>
      </iconSet>
    </cfRule>
  </conditionalFormatting>
  <conditionalFormatting sqref="V45">
    <cfRule type="cellIs" priority="1" dxfId="0" operator="greaterThan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B83"/>
  <sheetViews>
    <sheetView view="pageBreakPreview" zoomScale="80" zoomScaleSheetLayoutView="80" zoomScalePageLayoutView="0" workbookViewId="0" topLeftCell="A53">
      <selection activeCell="U45" sqref="U45"/>
    </sheetView>
  </sheetViews>
  <sheetFormatPr defaultColWidth="9.140625" defaultRowHeight="15" outlineLevelCol="1"/>
  <cols>
    <col min="1" max="1" width="7.57421875" style="61" customWidth="1"/>
    <col min="2" max="2" width="12.140625" style="58" customWidth="1"/>
    <col min="3" max="3" width="11.00390625" style="58" customWidth="1"/>
    <col min="4" max="4" width="10.57421875" style="58" customWidth="1"/>
    <col min="5" max="5" width="9.7109375" style="58" customWidth="1"/>
    <col min="6" max="6" width="12.140625" style="58" customWidth="1"/>
    <col min="7" max="7" width="11.57421875" style="58" customWidth="1"/>
    <col min="8" max="8" width="12.140625" style="58" customWidth="1"/>
    <col min="9" max="9" width="12.57421875" style="58" customWidth="1"/>
    <col min="10" max="10" width="13.00390625" style="58" customWidth="1"/>
    <col min="11" max="11" width="13.140625" style="58" customWidth="1"/>
    <col min="12" max="12" width="13.421875" style="58" customWidth="1"/>
    <col min="13" max="13" width="15.28125" style="58" hidden="1" customWidth="1" outlineLevel="1"/>
    <col min="14" max="14" width="18.421875" style="58" hidden="1" customWidth="1" outlineLevel="1"/>
    <col min="15" max="15" width="13.421875" style="58" hidden="1" customWidth="1" outlineLevel="1"/>
    <col min="16" max="16" width="13.57421875" style="58" hidden="1" customWidth="1" outlineLevel="1"/>
    <col min="17" max="17" width="10.7109375" style="58" hidden="1" customWidth="1" outlineLevel="1"/>
    <col min="18" max="18" width="10.28125" style="58" hidden="1" customWidth="1" outlineLevel="1"/>
    <col min="19" max="19" width="12.8515625" style="58" hidden="1" customWidth="1" outlineLevel="1"/>
    <col min="20" max="20" width="7.140625" style="58" hidden="1" customWidth="1" outlineLevel="1"/>
    <col min="21" max="21" width="11.28125" style="58" hidden="1" customWidth="1" outlineLevel="1"/>
    <col min="22" max="22" width="11.421875" style="58" hidden="1" customWidth="1" outlineLevel="1"/>
    <col min="23" max="24" width="11.140625" style="58" hidden="1" customWidth="1" outlineLevel="1"/>
    <col min="25" max="25" width="13.00390625" style="58" hidden="1" customWidth="1" outlineLevel="1"/>
    <col min="26" max="26" width="13.00390625" style="58" bestFit="1" customWidth="1" collapsed="1"/>
    <col min="27" max="28" width="13.00390625" style="58" bestFit="1" customWidth="1"/>
    <col min="29" max="32" width="9.140625" style="58" customWidth="1"/>
    <col min="33" max="33" width="9.8515625" style="58" bestFit="1" customWidth="1"/>
    <col min="34" max="16384" width="9.140625" style="58" customWidth="1"/>
  </cols>
  <sheetData>
    <row r="1" spans="1:14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4"/>
      <c r="J2" s="92"/>
      <c r="K2" s="92"/>
      <c r="L2" s="92"/>
      <c r="M2" s="92"/>
      <c r="N2" s="92"/>
    </row>
    <row r="3" spans="1:14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/>
      <c r="I6" s="96" t="s">
        <v>5</v>
      </c>
      <c r="J6" s="96" t="s">
        <v>6</v>
      </c>
      <c r="K6" s="96"/>
      <c r="L6" s="96"/>
      <c r="M6" s="97"/>
      <c r="N6" s="97"/>
    </row>
    <row r="7" spans="1:14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/>
      <c r="I7" s="96" t="s">
        <v>9</v>
      </c>
      <c r="J7" s="96" t="s">
        <v>10</v>
      </c>
      <c r="K7" s="96"/>
      <c r="L7" s="96"/>
      <c r="M7" s="97"/>
      <c r="N7" s="97"/>
    </row>
    <row r="8" spans="1:14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5"/>
      <c r="I8" s="98">
        <v>0</v>
      </c>
      <c r="J8" s="99">
        <v>48.28</v>
      </c>
      <c r="K8" s="99"/>
      <c r="L8" s="95"/>
      <c r="M8" s="100"/>
      <c r="N8" s="100"/>
    </row>
    <row r="9" spans="1:14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5"/>
      <c r="I9" s="98">
        <v>2795.32</v>
      </c>
      <c r="J9" s="99">
        <v>5702.29</v>
      </c>
      <c r="K9" s="99"/>
      <c r="L9" s="95"/>
      <c r="M9" s="100"/>
      <c r="N9" s="100"/>
    </row>
    <row r="10" spans="1:14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5"/>
      <c r="I10" s="98">
        <f>SUM(I8:I9)</f>
        <v>2795.32</v>
      </c>
      <c r="J10" s="95"/>
      <c r="K10" s="95"/>
      <c r="L10" s="95"/>
      <c r="M10" s="100"/>
      <c r="N10" s="100"/>
    </row>
    <row r="11" spans="1:14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20" ht="18.75" hidden="1">
      <c r="A14" s="92"/>
      <c r="B14" s="101" t="s">
        <v>386</v>
      </c>
      <c r="C14" s="666" t="s">
        <v>15</v>
      </c>
      <c r="D14" s="667"/>
      <c r="E14" s="610"/>
      <c r="F14" s="96"/>
      <c r="G14" s="96"/>
      <c r="H14" s="96"/>
      <c r="I14" s="96"/>
      <c r="J14" s="96" t="s">
        <v>21</v>
      </c>
      <c r="K14" s="97"/>
      <c r="L14" s="100"/>
      <c r="M14" s="100"/>
      <c r="N14" s="100"/>
      <c r="O14" s="60"/>
      <c r="P14" s="60"/>
      <c r="Q14" s="60"/>
      <c r="R14" s="60"/>
      <c r="S14" s="60"/>
      <c r="T14" s="60"/>
    </row>
    <row r="15" spans="1:20" ht="14.25" customHeight="1" hidden="1">
      <c r="A15" s="92"/>
      <c r="B15" s="103"/>
      <c r="C15" s="668"/>
      <c r="D15" s="669"/>
      <c r="E15" s="611"/>
      <c r="F15" s="96"/>
      <c r="G15" s="96"/>
      <c r="H15" s="96"/>
      <c r="I15" s="96" t="s">
        <v>311</v>
      </c>
      <c r="J15" s="96"/>
      <c r="K15" s="97"/>
      <c r="L15" s="100"/>
      <c r="M15" s="100"/>
      <c r="N15" s="100"/>
      <c r="O15" s="60"/>
      <c r="P15" s="60"/>
      <c r="Q15" s="60"/>
      <c r="R15" s="60"/>
      <c r="S15" s="60"/>
      <c r="T15" s="60"/>
    </row>
    <row r="16" spans="1:20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95"/>
      <c r="K16" s="100"/>
      <c r="L16" s="100"/>
      <c r="M16" s="100"/>
      <c r="N16" s="100"/>
      <c r="O16" s="60"/>
      <c r="P16" s="60"/>
      <c r="Q16" s="60"/>
      <c r="R16" s="60"/>
      <c r="S16" s="60"/>
      <c r="T16" s="60"/>
    </row>
    <row r="17" spans="1:20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95"/>
      <c r="K17" s="100"/>
      <c r="L17" s="100"/>
      <c r="M17" s="100"/>
      <c r="N17" s="100"/>
      <c r="O17" s="60"/>
      <c r="P17" s="60"/>
      <c r="Q17" s="60"/>
      <c r="R17" s="60"/>
      <c r="S17" s="60"/>
      <c r="T17" s="60"/>
    </row>
    <row r="18" spans="1:20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95"/>
      <c r="K18" s="100"/>
      <c r="L18" s="100"/>
      <c r="M18" s="100"/>
      <c r="N18" s="100"/>
      <c r="O18" s="60"/>
      <c r="P18" s="60"/>
      <c r="Q18" s="60"/>
      <c r="R18" s="60"/>
      <c r="S18" s="60"/>
      <c r="T18" s="60"/>
    </row>
    <row r="19" spans="1:20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95"/>
      <c r="K19" s="100"/>
      <c r="L19" s="100"/>
      <c r="M19" s="100"/>
      <c r="N19" s="100"/>
      <c r="O19" s="60"/>
      <c r="P19" s="60"/>
      <c r="Q19" s="60"/>
      <c r="R19" s="60"/>
      <c r="S19" s="60"/>
      <c r="T19" s="60"/>
    </row>
    <row r="20" spans="1:20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95"/>
      <c r="K20" s="100"/>
      <c r="L20" s="100"/>
      <c r="M20" s="100"/>
      <c r="N20" s="100"/>
      <c r="O20" s="60"/>
      <c r="P20" s="60"/>
      <c r="Q20" s="60"/>
      <c r="R20" s="60"/>
      <c r="S20" s="60"/>
      <c r="T20" s="60"/>
    </row>
    <row r="21" spans="1:20" ht="19.5" hidden="1" thickBot="1">
      <c r="A21" s="92"/>
      <c r="B21" s="95"/>
      <c r="C21" s="95"/>
      <c r="D21" s="95"/>
      <c r="E21" s="95"/>
      <c r="F21" s="95"/>
      <c r="G21" s="106" t="s">
        <v>387</v>
      </c>
      <c r="H21" s="106"/>
      <c r="I21" s="107" t="s">
        <v>310</v>
      </c>
      <c r="J21" s="95"/>
      <c r="K21" s="100"/>
      <c r="L21" s="100"/>
      <c r="M21" s="100"/>
      <c r="N21" s="100"/>
      <c r="O21" s="60"/>
      <c r="P21" s="60"/>
      <c r="Q21" s="60"/>
      <c r="R21" s="60"/>
      <c r="S21" s="60"/>
      <c r="T21" s="60"/>
    </row>
    <row r="22" spans="1:20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/>
      <c r="I22" s="95">
        <v>7.55</v>
      </c>
      <c r="J22" s="99">
        <f>G22*I22</f>
        <v>2625.89</v>
      </c>
      <c r="K22" s="418"/>
      <c r="L22" s="100"/>
      <c r="M22" s="100"/>
      <c r="N22" s="100"/>
      <c r="O22" s="60"/>
      <c r="P22" s="60"/>
      <c r="Q22" s="60"/>
      <c r="R22" s="60"/>
      <c r="S22" s="60"/>
      <c r="T22" s="60"/>
    </row>
    <row r="23" spans="1:20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95"/>
      <c r="K23" s="100"/>
      <c r="L23" s="100"/>
      <c r="M23" s="100"/>
      <c r="N23" s="100"/>
      <c r="O23" s="60"/>
      <c r="P23" s="60"/>
      <c r="Q23" s="60"/>
      <c r="R23" s="60"/>
      <c r="S23" s="60"/>
      <c r="T23" s="60"/>
    </row>
    <row r="24" spans="1:20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95"/>
      <c r="K24" s="100"/>
      <c r="L24" s="100"/>
      <c r="M24" s="100"/>
      <c r="N24" s="100"/>
      <c r="O24" s="60"/>
      <c r="P24" s="60"/>
      <c r="Q24" s="60"/>
      <c r="R24" s="60"/>
      <c r="S24" s="60"/>
      <c r="T24" s="60"/>
    </row>
    <row r="25" spans="1:20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95"/>
      <c r="K25" s="100"/>
      <c r="L25" s="100"/>
      <c r="M25" s="100"/>
      <c r="N25" s="100"/>
      <c r="O25" s="60"/>
      <c r="P25" s="60"/>
      <c r="Q25" s="60"/>
      <c r="R25" s="60"/>
      <c r="S25" s="60"/>
      <c r="T25" s="60"/>
    </row>
    <row r="26" spans="1:20" ht="18.75" hidden="1">
      <c r="A26" s="92"/>
      <c r="B26" s="95"/>
      <c r="C26" s="95"/>
      <c r="D26" s="95"/>
      <c r="E26" s="95"/>
      <c r="F26" s="95"/>
      <c r="G26" s="95"/>
      <c r="H26" s="95"/>
      <c r="I26" s="95"/>
      <c r="J26" s="95"/>
      <c r="K26" s="100"/>
      <c r="L26" s="100"/>
      <c r="M26" s="100"/>
      <c r="N26" s="100"/>
      <c r="O26" s="60"/>
      <c r="P26" s="60"/>
      <c r="Q26" s="60"/>
      <c r="R26" s="60"/>
      <c r="S26" s="60"/>
      <c r="T26" s="60"/>
    </row>
    <row r="27" spans="1:20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95"/>
      <c r="K27" s="100"/>
      <c r="L27" s="100"/>
      <c r="M27" s="100"/>
      <c r="N27" s="100"/>
      <c r="O27" s="60"/>
      <c r="P27" s="60"/>
      <c r="Q27" s="60"/>
      <c r="R27" s="60"/>
      <c r="S27" s="60"/>
      <c r="T27" s="60"/>
    </row>
    <row r="28" spans="1:20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95"/>
      <c r="K28" s="100"/>
      <c r="L28" s="100"/>
      <c r="M28" s="100"/>
      <c r="N28" s="100"/>
      <c r="O28" s="60"/>
      <c r="P28" s="60"/>
      <c r="Q28" s="60"/>
      <c r="R28" s="60"/>
      <c r="S28" s="60"/>
      <c r="T28" s="60"/>
    </row>
    <row r="29" spans="1:20" ht="18.75" hidden="1">
      <c r="A29" s="92"/>
      <c r="B29" s="95"/>
      <c r="C29" s="95"/>
      <c r="D29" s="95"/>
      <c r="E29" s="95"/>
      <c r="F29" s="95"/>
      <c r="G29" s="95"/>
      <c r="H29" s="95"/>
      <c r="I29" s="95"/>
      <c r="J29" s="95"/>
      <c r="K29" s="100"/>
      <c r="L29" s="100"/>
      <c r="M29" s="100"/>
      <c r="N29" s="100"/>
      <c r="O29" s="60"/>
      <c r="P29" s="60"/>
      <c r="Q29" s="60"/>
      <c r="R29" s="60"/>
      <c r="S29" s="60"/>
      <c r="T29" s="60"/>
    </row>
    <row r="30" spans="1:20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95"/>
      <c r="K30" s="100"/>
      <c r="L30" s="100"/>
      <c r="M30" s="100"/>
      <c r="N30" s="100"/>
      <c r="O30" s="60"/>
      <c r="P30" s="60"/>
      <c r="Q30" s="60"/>
      <c r="R30" s="60"/>
      <c r="S30" s="60"/>
      <c r="T30" s="60"/>
    </row>
    <row r="31" spans="1:20" ht="18.75" hidden="1">
      <c r="A31" s="92"/>
      <c r="B31" s="95"/>
      <c r="C31" s="95"/>
      <c r="D31" s="95"/>
      <c r="E31" s="95"/>
      <c r="F31" s="95"/>
      <c r="G31" s="95"/>
      <c r="H31" s="95"/>
      <c r="I31" s="95"/>
      <c r="J31" s="95"/>
      <c r="K31" s="100"/>
      <c r="L31" s="100"/>
      <c r="M31" s="100"/>
      <c r="N31" s="100"/>
      <c r="O31" s="60"/>
      <c r="P31" s="60"/>
      <c r="Q31" s="60"/>
      <c r="R31" s="60"/>
      <c r="S31" s="60"/>
      <c r="T31" s="60"/>
    </row>
    <row r="32" spans="1:20" ht="18.75" hidden="1">
      <c r="A32" s="92"/>
      <c r="B32" s="95"/>
      <c r="C32" s="95"/>
      <c r="D32" s="95"/>
      <c r="E32" s="95"/>
      <c r="F32" s="95"/>
      <c r="G32" s="95"/>
      <c r="H32" s="95"/>
      <c r="I32" s="95"/>
      <c r="J32" s="95"/>
      <c r="K32" s="100"/>
      <c r="L32" s="100"/>
      <c r="M32" s="100"/>
      <c r="N32" s="100"/>
      <c r="O32" s="60"/>
      <c r="P32" s="60"/>
      <c r="Q32" s="60"/>
      <c r="R32" s="60"/>
      <c r="S32" s="60"/>
      <c r="T32" s="60"/>
    </row>
    <row r="33" spans="1:20" ht="18.75" hidden="1">
      <c r="A33" s="92"/>
      <c r="B33" s="95"/>
      <c r="C33" s="95"/>
      <c r="D33" s="95"/>
      <c r="E33" s="95"/>
      <c r="F33" s="95"/>
      <c r="G33" s="96"/>
      <c r="H33" s="96"/>
      <c r="I33" s="96"/>
      <c r="J33" s="109"/>
      <c r="K33" s="419"/>
      <c r="L33" s="100"/>
      <c r="M33" s="100"/>
      <c r="N33" s="100"/>
      <c r="O33" s="60"/>
      <c r="P33" s="60"/>
      <c r="Q33" s="60"/>
      <c r="R33" s="60"/>
      <c r="S33" s="60"/>
      <c r="T33" s="60"/>
    </row>
    <row r="34" spans="1:20" ht="18.75" hidden="1">
      <c r="A34" s="92"/>
      <c r="B34" s="95"/>
      <c r="C34" s="95"/>
      <c r="D34" s="95"/>
      <c r="E34" s="95"/>
      <c r="F34" s="95"/>
      <c r="G34" s="95"/>
      <c r="H34" s="95"/>
      <c r="I34" s="95" t="s">
        <v>32</v>
      </c>
      <c r="J34" s="110">
        <f>SUM(J17:J33)</f>
        <v>2625.89</v>
      </c>
      <c r="K34" s="420"/>
      <c r="L34" s="100"/>
      <c r="M34" s="100"/>
      <c r="N34" s="100"/>
      <c r="O34" s="60"/>
      <c r="P34" s="60"/>
      <c r="Q34" s="60"/>
      <c r="R34" s="60"/>
      <c r="S34" s="60"/>
      <c r="T34" s="60"/>
    </row>
    <row r="35" spans="1:14" ht="15">
      <c r="A35" s="763" t="s">
        <v>388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</row>
    <row r="36" spans="1:14" ht="15">
      <c r="A36" s="763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</row>
    <row r="37" spans="1:14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8.75">
      <c r="A38" s="92"/>
      <c r="B38" s="64" t="s">
        <v>389</v>
      </c>
      <c r="C38" s="65"/>
      <c r="D38" s="65"/>
      <c r="E38" s="65"/>
      <c r="F38" s="65"/>
      <c r="G38" s="64"/>
      <c r="H38" s="64"/>
      <c r="I38" s="92"/>
      <c r="J38" s="92"/>
      <c r="K38" s="92"/>
      <c r="L38" s="92"/>
      <c r="M38" s="92"/>
      <c r="N38" s="92"/>
    </row>
    <row r="39" spans="1:14" ht="18.75">
      <c r="A39" s="64"/>
      <c r="B39" s="65" t="s">
        <v>390</v>
      </c>
      <c r="C39" s="250" t="s">
        <v>391</v>
      </c>
      <c r="D39" s="64"/>
      <c r="E39" s="64"/>
      <c r="F39" s="65"/>
      <c r="G39" s="64"/>
      <c r="H39" s="64"/>
      <c r="I39" s="64"/>
      <c r="J39" s="64"/>
      <c r="K39" s="64"/>
      <c r="L39" s="92"/>
      <c r="M39" s="92"/>
      <c r="N39" s="92"/>
    </row>
    <row r="40" spans="1:14" ht="18.75">
      <c r="A40" s="64"/>
      <c r="B40" s="65" t="s">
        <v>392</v>
      </c>
      <c r="C40" s="66">
        <v>5171</v>
      </c>
      <c r="D40" s="64" t="s">
        <v>393</v>
      </c>
      <c r="E40" s="64"/>
      <c r="F40" s="65"/>
      <c r="G40" s="64"/>
      <c r="H40" s="64"/>
      <c r="I40" s="65"/>
      <c r="J40" s="64"/>
      <c r="K40" s="64"/>
      <c r="L40" s="92"/>
      <c r="M40" s="92"/>
      <c r="N40" s="92"/>
    </row>
    <row r="41" spans="1:14" ht="18.75">
      <c r="A41" s="64"/>
      <c r="B41" s="65" t="s">
        <v>394</v>
      </c>
      <c r="C41" s="67" t="s">
        <v>485</v>
      </c>
      <c r="D41" s="64" t="s">
        <v>583</v>
      </c>
      <c r="E41" s="64"/>
      <c r="F41" s="64"/>
      <c r="G41" s="64"/>
      <c r="H41" s="64"/>
      <c r="I41" s="65"/>
      <c r="J41" s="64"/>
      <c r="K41" s="64"/>
      <c r="L41" s="92"/>
      <c r="M41" s="92"/>
      <c r="N41" s="92"/>
    </row>
    <row r="42" spans="1:28" ht="18.75">
      <c r="A42" s="64"/>
      <c r="E42" s="64"/>
      <c r="F42" s="64"/>
      <c r="G42" s="64"/>
      <c r="H42" s="64"/>
      <c r="I42" s="65"/>
      <c r="J42" s="64"/>
      <c r="K42" s="64"/>
      <c r="L42" s="92"/>
      <c r="M42" s="92"/>
      <c r="N42" s="92"/>
      <c r="V42" s="60"/>
      <c r="W42" s="60"/>
      <c r="X42" s="60"/>
      <c r="Y42" s="60"/>
      <c r="Z42" s="60"/>
      <c r="AA42" s="60"/>
      <c r="AB42" s="60"/>
    </row>
    <row r="43" spans="1:28" ht="56.25">
      <c r="A43" s="64"/>
      <c r="B43" s="139"/>
      <c r="C43" s="140"/>
      <c r="D43" s="62"/>
      <c r="E43" s="421" t="s">
        <v>397</v>
      </c>
      <c r="F43" s="422" t="s">
        <v>527</v>
      </c>
      <c r="G43" s="424" t="s">
        <v>2</v>
      </c>
      <c r="H43" s="490" t="s">
        <v>565</v>
      </c>
      <c r="I43" s="423" t="s">
        <v>3</v>
      </c>
      <c r="J43" s="424" t="s">
        <v>528</v>
      </c>
      <c r="K43" s="424" t="s">
        <v>529</v>
      </c>
      <c r="L43" s="425" t="s">
        <v>530</v>
      </c>
      <c r="V43" s="60"/>
      <c r="W43" s="371"/>
      <c r="X43" s="426"/>
      <c r="Y43" s="426"/>
      <c r="Z43" s="426"/>
      <c r="AA43" s="426"/>
      <c r="AB43" s="426"/>
    </row>
    <row r="44" spans="1:28" s="61" customFormat="1" ht="54.75" customHeight="1">
      <c r="A44" s="62"/>
      <c r="B44" s="765" t="s">
        <v>404</v>
      </c>
      <c r="C44" s="766"/>
      <c r="D44" s="767"/>
      <c r="E44" s="111" t="s">
        <v>53</v>
      </c>
      <c r="F44" s="111" t="s">
        <v>53</v>
      </c>
      <c r="G44" s="111" t="s">
        <v>53</v>
      </c>
      <c r="H44" s="111" t="s">
        <v>53</v>
      </c>
      <c r="I44" s="111" t="s">
        <v>53</v>
      </c>
      <c r="J44" s="111" t="s">
        <v>53</v>
      </c>
      <c r="K44" s="111" t="s">
        <v>53</v>
      </c>
      <c r="L44" s="111" t="s">
        <v>53</v>
      </c>
      <c r="O44" s="427" t="s">
        <v>531</v>
      </c>
      <c r="P44" s="427" t="s">
        <v>532</v>
      </c>
      <c r="Q44" s="427" t="s">
        <v>544</v>
      </c>
      <c r="R44" s="427" t="s">
        <v>401</v>
      </c>
      <c r="S44" s="427" t="s">
        <v>545</v>
      </c>
      <c r="T44" s="427" t="s">
        <v>546</v>
      </c>
      <c r="U44" s="427" t="s">
        <v>533</v>
      </c>
      <c r="V44" s="427" t="s">
        <v>424</v>
      </c>
      <c r="W44" s="428" t="s">
        <v>534</v>
      </c>
      <c r="X44" s="374"/>
      <c r="Y44" s="374"/>
      <c r="Z44" s="374"/>
      <c r="AA44" s="374"/>
      <c r="AB44" s="374"/>
    </row>
    <row r="45" spans="1:28" ht="33" customHeight="1">
      <c r="A45" s="64"/>
      <c r="B45" s="768" t="s">
        <v>535</v>
      </c>
      <c r="C45" s="769"/>
      <c r="D45" s="770"/>
      <c r="E45" s="114">
        <f aca="true" t="shared" si="0" ref="E45:L45">E46+E47+E48</f>
        <v>16.1</v>
      </c>
      <c r="F45" s="114">
        <f t="shared" si="0"/>
        <v>216158.56200000012</v>
      </c>
      <c r="G45" s="114">
        <f t="shared" si="0"/>
        <v>82996.6</v>
      </c>
      <c r="H45" s="114">
        <f t="shared" si="0"/>
        <v>0</v>
      </c>
      <c r="I45" s="114">
        <f t="shared" si="0"/>
        <v>90210.66999999998</v>
      </c>
      <c r="J45" s="114">
        <f t="shared" si="0"/>
        <v>108609.56</v>
      </c>
      <c r="K45" s="114">
        <f t="shared" si="0"/>
        <v>-18398.89000000002</v>
      </c>
      <c r="L45" s="114">
        <f t="shared" si="0"/>
        <v>208944.49200000011</v>
      </c>
      <c r="O45" s="470">
        <v>216158.68</v>
      </c>
      <c r="P45" s="470">
        <v>208944.61000000002</v>
      </c>
      <c r="Q45" s="553">
        <v>81828.63999999998</v>
      </c>
      <c r="R45" s="332">
        <v>160.84</v>
      </c>
      <c r="S45" s="332">
        <v>0</v>
      </c>
      <c r="T45" s="332">
        <v>0</v>
      </c>
      <c r="U45" s="226">
        <v>7500</v>
      </c>
      <c r="V45" s="471">
        <v>8221.19</v>
      </c>
      <c r="W45" s="226">
        <v>10072.22</v>
      </c>
      <c r="X45" s="432"/>
      <c r="Y45" s="432"/>
      <c r="Z45" s="432"/>
      <c r="AA45" s="374"/>
      <c r="AB45" s="433"/>
    </row>
    <row r="46" spans="1:28" ht="18" customHeight="1">
      <c r="A46" s="64"/>
      <c r="B46" s="672" t="s">
        <v>12</v>
      </c>
      <c r="C46" s="673"/>
      <c r="D46" s="674"/>
      <c r="E46" s="117">
        <f>G58</f>
        <v>10.030000000000001</v>
      </c>
      <c r="F46" s="617">
        <f>'07 16 г'!L46</f>
        <v>0</v>
      </c>
      <c r="G46" s="617">
        <f>E46*C40</f>
        <v>51865.130000000005</v>
      </c>
      <c r="H46" s="617">
        <v>0</v>
      </c>
      <c r="I46" s="617">
        <f>G46</f>
        <v>51865.130000000005</v>
      </c>
      <c r="J46" s="617">
        <f>H58</f>
        <v>51865.130000000005</v>
      </c>
      <c r="K46" s="617">
        <f>H46+I46-J46</f>
        <v>0</v>
      </c>
      <c r="L46" s="286">
        <v>0</v>
      </c>
      <c r="V46" s="60"/>
      <c r="W46" s="373"/>
      <c r="X46" s="432"/>
      <c r="Y46" s="432"/>
      <c r="Z46" s="432"/>
      <c r="AA46" s="374"/>
      <c r="AB46" s="433"/>
    </row>
    <row r="47" spans="1:28" ht="18" customHeight="1" thickBot="1">
      <c r="A47" s="64"/>
      <c r="B47" s="672" t="s">
        <v>65</v>
      </c>
      <c r="C47" s="673"/>
      <c r="D47" s="674"/>
      <c r="E47" s="117">
        <v>4.57</v>
      </c>
      <c r="F47" s="617">
        <f>'07 16 г'!L47</f>
        <v>205365.15200000012</v>
      </c>
      <c r="G47" s="617">
        <f>E47*C40</f>
        <v>23631.47</v>
      </c>
      <c r="H47" s="617">
        <v>0</v>
      </c>
      <c r="I47" s="617">
        <f>Q45+R45-I46</f>
        <v>30124.349999999977</v>
      </c>
      <c r="J47" s="617">
        <f>H64-H65</f>
        <v>48523.24</v>
      </c>
      <c r="K47" s="617">
        <f>H47+I47-J47</f>
        <v>-18398.89000000002</v>
      </c>
      <c r="L47" s="286">
        <f>F45-F48+(G45-G48)+H45-(I45-I48)</f>
        <v>198872.2720000001</v>
      </c>
      <c r="P47" s="434"/>
      <c r="V47" s="60"/>
      <c r="W47" s="373"/>
      <c r="X47" s="435"/>
      <c r="Y47" s="435"/>
      <c r="Z47" s="435"/>
      <c r="AA47" s="374"/>
      <c r="AB47" s="436"/>
    </row>
    <row r="48" spans="1:28" ht="18" customHeight="1" thickBot="1">
      <c r="A48" s="64"/>
      <c r="B48" s="672" t="s">
        <v>561</v>
      </c>
      <c r="C48" s="673"/>
      <c r="D48" s="674"/>
      <c r="E48" s="117">
        <v>1.5</v>
      </c>
      <c r="F48" s="617">
        <f>'07 16 г'!L48</f>
        <v>10793.41</v>
      </c>
      <c r="G48" s="617">
        <f>E48*C40-(171*E48)</f>
        <v>7500</v>
      </c>
      <c r="H48" s="617">
        <v>0</v>
      </c>
      <c r="I48" s="617">
        <f>V45</f>
        <v>8221.19</v>
      </c>
      <c r="J48" s="617">
        <f>H65</f>
        <v>8221.19</v>
      </c>
      <c r="K48" s="617">
        <f>H48+I48-J48</f>
        <v>0</v>
      </c>
      <c r="L48" s="286">
        <f>W45</f>
        <v>10072.22</v>
      </c>
      <c r="M48" s="186"/>
      <c r="P48" s="438"/>
      <c r="V48" s="60"/>
      <c r="W48" s="373"/>
      <c r="X48" s="432"/>
      <c r="Y48" s="432"/>
      <c r="Z48" s="432"/>
      <c r="AA48" s="374"/>
      <c r="AB48" s="433"/>
    </row>
    <row r="49" spans="1:28" ht="21" customHeight="1">
      <c r="A49" s="64"/>
      <c r="B49" s="791" t="s">
        <v>564</v>
      </c>
      <c r="C49" s="791"/>
      <c r="D49" s="791"/>
      <c r="E49" s="791"/>
      <c r="F49" s="791"/>
      <c r="G49" s="791"/>
      <c r="H49" s="791"/>
      <c r="I49" s="791"/>
      <c r="J49" s="791"/>
      <c r="K49" s="92"/>
      <c r="L49" s="92"/>
      <c r="M49" s="92"/>
      <c r="N49" s="92"/>
      <c r="O49" s="186"/>
      <c r="V49" s="60"/>
      <c r="W49" s="373"/>
      <c r="X49" s="432"/>
      <c r="Y49" s="432"/>
      <c r="Z49" s="432"/>
      <c r="AA49" s="374"/>
      <c r="AB49" s="433"/>
    </row>
    <row r="50" spans="1:28" ht="18.75" customHeight="1">
      <c r="A50" s="64"/>
      <c r="F50" s="485" t="s">
        <v>438</v>
      </c>
      <c r="G50" s="485" t="s">
        <v>2</v>
      </c>
      <c r="H50" s="485" t="s">
        <v>3</v>
      </c>
      <c r="I50" s="485" t="s">
        <v>439</v>
      </c>
      <c r="J50" s="485" t="s">
        <v>562</v>
      </c>
      <c r="K50" s="554"/>
      <c r="L50" s="440"/>
      <c r="M50" s="440">
        <f>H45+I45-J45</f>
        <v>-18398.890000000014</v>
      </c>
      <c r="N50" s="440"/>
      <c r="O50" s="441"/>
      <c r="P50" s="60"/>
      <c r="V50" s="60"/>
      <c r="W50" s="379"/>
      <c r="X50" s="380"/>
      <c r="Y50" s="380"/>
      <c r="Z50" s="380"/>
      <c r="AA50" s="380"/>
      <c r="AB50" s="380"/>
    </row>
    <row r="51" spans="1:28" ht="18" customHeight="1">
      <c r="A51" s="92"/>
      <c r="B51" s="771" t="s">
        <v>536</v>
      </c>
      <c r="C51" s="771"/>
      <c r="D51" s="771"/>
      <c r="E51" s="771"/>
      <c r="F51" s="613">
        <f>'07 16 г'!I51</f>
        <v>6659.460000000004</v>
      </c>
      <c r="G51" s="76">
        <f>S45</f>
        <v>0</v>
      </c>
      <c r="H51" s="76">
        <f>T45</f>
        <v>0</v>
      </c>
      <c r="I51" s="76">
        <f>F51+G51-H51</f>
        <v>6659.460000000004</v>
      </c>
      <c r="J51" s="76">
        <f>D52+H51</f>
        <v>0</v>
      </c>
      <c r="K51" s="444"/>
      <c r="N51" s="120"/>
      <c r="V51" s="60"/>
      <c r="W51" s="60"/>
      <c r="X51" s="60"/>
      <c r="Y51" s="60"/>
      <c r="Z51" s="60"/>
      <c r="AA51" s="60"/>
      <c r="AB51" s="60"/>
    </row>
    <row r="52" spans="1:28" ht="18" customHeight="1">
      <c r="A52" s="92"/>
      <c r="B52" s="789"/>
      <c r="C52" s="789"/>
      <c r="D52" s="790"/>
      <c r="E52" s="790"/>
      <c r="F52" s="230" t="s">
        <v>563</v>
      </c>
      <c r="G52" s="65"/>
      <c r="H52" s="65"/>
      <c r="J52" s="64"/>
      <c r="K52" s="64"/>
      <c r="M52" s="554"/>
      <c r="N52" s="120"/>
      <c r="V52" s="60"/>
      <c r="W52" s="60"/>
      <c r="X52" s="60"/>
      <c r="Y52" s="60"/>
      <c r="Z52" s="60"/>
      <c r="AA52" s="60"/>
      <c r="AB52" s="60"/>
    </row>
    <row r="53" spans="1:28" ht="18" customHeight="1">
      <c r="A53" s="92"/>
      <c r="M53" s="444"/>
      <c r="N53" s="92"/>
      <c r="O53" s="445"/>
      <c r="V53" s="60"/>
      <c r="W53" s="60"/>
      <c r="X53" s="60"/>
      <c r="Y53" s="60"/>
      <c r="Z53" s="60"/>
      <c r="AA53" s="60"/>
      <c r="AB53" s="60"/>
    </row>
    <row r="54" spans="1:20" ht="10.5" customHeight="1">
      <c r="A54" s="92"/>
      <c r="L54" s="92"/>
      <c r="M54" s="92"/>
      <c r="N54" s="92"/>
      <c r="S54" s="446"/>
      <c r="T54" s="447"/>
    </row>
    <row r="55" spans="1:20" ht="18.75">
      <c r="A55" s="64"/>
      <c r="B55" s="73"/>
      <c r="C55" s="74"/>
      <c r="D55" s="75"/>
      <c r="E55" s="75"/>
      <c r="F55" s="75"/>
      <c r="G55" s="76" t="s">
        <v>397</v>
      </c>
      <c r="H55" s="76" t="s">
        <v>407</v>
      </c>
      <c r="I55" s="444"/>
      <c r="J55" s="64"/>
      <c r="K55" s="64"/>
      <c r="L55" s="92"/>
      <c r="M55" s="694" t="s">
        <v>411</v>
      </c>
      <c r="N55" s="694"/>
      <c r="O55" s="705" t="s">
        <v>539</v>
      </c>
      <c r="Q55" s="448"/>
      <c r="S55" s="448"/>
      <c r="T55" s="448"/>
    </row>
    <row r="56" spans="1:20" s="61" customFormat="1" ht="11.25" customHeight="1">
      <c r="A56" s="77"/>
      <c r="B56" s="135"/>
      <c r="C56" s="136"/>
      <c r="D56" s="137"/>
      <c r="E56" s="137"/>
      <c r="F56" s="137"/>
      <c r="G56" s="138" t="s">
        <v>53</v>
      </c>
      <c r="H56" s="495" t="s">
        <v>53</v>
      </c>
      <c r="I56" s="448"/>
      <c r="J56" s="62"/>
      <c r="K56" s="62"/>
      <c r="M56" s="694"/>
      <c r="N56" s="694"/>
      <c r="O56" s="705"/>
      <c r="P56" s="545"/>
      <c r="Q56" s="130"/>
      <c r="S56" s="449"/>
      <c r="T56" s="449"/>
    </row>
    <row r="57" spans="1:20" ht="48" customHeight="1">
      <c r="A57" s="78" t="s">
        <v>408</v>
      </c>
      <c r="B57" s="676" t="s">
        <v>436</v>
      </c>
      <c r="C57" s="677"/>
      <c r="D57" s="677"/>
      <c r="E57" s="677"/>
      <c r="F57" s="677"/>
      <c r="G57" s="95"/>
      <c r="H57" s="496">
        <f>H58+H64</f>
        <v>108609.56</v>
      </c>
      <c r="I57" s="492"/>
      <c r="J57" s="64"/>
      <c r="K57" s="64"/>
      <c r="L57" s="92"/>
      <c r="M57" s="59" t="s">
        <v>577</v>
      </c>
      <c r="N57" s="792" t="s">
        <v>578</v>
      </c>
      <c r="O57" s="793"/>
      <c r="P57" s="546" t="s">
        <v>579</v>
      </c>
      <c r="Q57" s="547" t="s">
        <v>580</v>
      </c>
      <c r="S57" s="100"/>
      <c r="T57" s="100"/>
    </row>
    <row r="58" spans="1:24" ht="18.75">
      <c r="A58" s="80" t="s">
        <v>410</v>
      </c>
      <c r="B58" s="678" t="s">
        <v>411</v>
      </c>
      <c r="C58" s="679"/>
      <c r="D58" s="679"/>
      <c r="E58" s="679"/>
      <c r="F58" s="680"/>
      <c r="G58" s="615">
        <f>G60+G61+G62+G63+G59</f>
        <v>10.030000000000001</v>
      </c>
      <c r="H58" s="616">
        <f>SUM(H59:H63)</f>
        <v>51865.130000000005</v>
      </c>
      <c r="I58" s="457"/>
      <c r="J58" s="64"/>
      <c r="K58" s="64"/>
      <c r="L58" s="92"/>
      <c r="M58" s="110"/>
      <c r="N58" s="548"/>
      <c r="O58" s="549"/>
      <c r="P58" s="549"/>
      <c r="Q58" s="549"/>
      <c r="S58" s="126"/>
      <c r="T58" s="126"/>
      <c r="X58" s="186"/>
    </row>
    <row r="59" spans="1:24" ht="18.75" customHeight="1">
      <c r="A59" s="612" t="s">
        <v>412</v>
      </c>
      <c r="B59" s="681" t="s">
        <v>413</v>
      </c>
      <c r="C59" s="679"/>
      <c r="D59" s="679"/>
      <c r="E59" s="679"/>
      <c r="F59" s="680"/>
      <c r="G59" s="618">
        <v>1.5600000000000005</v>
      </c>
      <c r="H59" s="614">
        <f>G59*$C$40</f>
        <v>8066.760000000003</v>
      </c>
      <c r="I59" s="129"/>
      <c r="J59" s="64"/>
      <c r="K59" s="64"/>
      <c r="L59" s="92"/>
      <c r="M59" s="110"/>
      <c r="N59" s="548"/>
      <c r="O59" s="549"/>
      <c r="P59" s="549"/>
      <c r="Q59" s="549"/>
      <c r="S59" s="126"/>
      <c r="T59" s="126"/>
      <c r="X59" s="186"/>
    </row>
    <row r="60" spans="1:17" ht="34.5" customHeight="1">
      <c r="A60" s="612" t="s">
        <v>414</v>
      </c>
      <c r="B60" s="682" t="s">
        <v>415</v>
      </c>
      <c r="C60" s="683"/>
      <c r="D60" s="683"/>
      <c r="E60" s="683"/>
      <c r="F60" s="683"/>
      <c r="G60" s="613">
        <v>1.8400000000000005</v>
      </c>
      <c r="H60" s="614">
        <f>G60*$C$40</f>
        <v>9514.640000000003</v>
      </c>
      <c r="I60" s="129"/>
      <c r="J60" s="64"/>
      <c r="K60" s="64"/>
      <c r="L60" s="92"/>
      <c r="M60" s="110"/>
      <c r="N60" s="548"/>
      <c r="O60" s="549"/>
      <c r="P60" s="549"/>
      <c r="Q60" s="549"/>
    </row>
    <row r="61" spans="1:17" ht="34.5" customHeight="1">
      <c r="A61" s="480" t="s">
        <v>416</v>
      </c>
      <c r="B61" s="786" t="s">
        <v>537</v>
      </c>
      <c r="C61" s="787"/>
      <c r="D61" s="787"/>
      <c r="E61" s="787"/>
      <c r="F61" s="788"/>
      <c r="G61" s="481">
        <v>1.33</v>
      </c>
      <c r="H61" s="614">
        <f>G61*$C$40</f>
        <v>6877.43</v>
      </c>
      <c r="I61" s="129"/>
      <c r="J61" s="64"/>
      <c r="K61" s="64"/>
      <c r="L61" s="92"/>
      <c r="M61" s="110"/>
      <c r="N61" s="548"/>
      <c r="O61" s="549"/>
      <c r="P61" s="549"/>
      <c r="Q61" s="549"/>
    </row>
    <row r="62" spans="1:17" ht="34.5" customHeight="1">
      <c r="A62" s="480" t="s">
        <v>418</v>
      </c>
      <c r="B62" s="786" t="s">
        <v>419</v>
      </c>
      <c r="C62" s="787"/>
      <c r="D62" s="787"/>
      <c r="E62" s="787"/>
      <c r="F62" s="788"/>
      <c r="G62" s="481">
        <v>1.36</v>
      </c>
      <c r="H62" s="614">
        <f>G62*$C$40</f>
        <v>7032.56</v>
      </c>
      <c r="I62" s="129"/>
      <c r="J62" s="64"/>
      <c r="K62" s="64"/>
      <c r="L62" s="92"/>
      <c r="M62" s="110"/>
      <c r="N62" s="548"/>
      <c r="O62" s="549"/>
      <c r="P62" s="549"/>
      <c r="Q62" s="549"/>
    </row>
    <row r="63" spans="1:18" ht="18.75" customHeight="1">
      <c r="A63" s="612" t="s">
        <v>420</v>
      </c>
      <c r="B63" s="685" t="s">
        <v>555</v>
      </c>
      <c r="C63" s="685"/>
      <c r="D63" s="685"/>
      <c r="E63" s="685"/>
      <c r="F63" s="685"/>
      <c r="G63" s="76">
        <v>3.94</v>
      </c>
      <c r="H63" s="497">
        <f>G63*$C$40</f>
        <v>20373.739999999998</v>
      </c>
      <c r="I63" s="75"/>
      <c r="J63" s="64"/>
      <c r="K63" s="64"/>
      <c r="L63" s="92"/>
      <c r="M63" s="110"/>
      <c r="N63" s="548"/>
      <c r="O63" s="549"/>
      <c r="P63" s="549"/>
      <c r="Q63" s="549"/>
      <c r="R63" s="230"/>
    </row>
    <row r="64" spans="1:18" ht="18.75">
      <c r="A64" s="79" t="s">
        <v>422</v>
      </c>
      <c r="B64" s="688" t="s">
        <v>423</v>
      </c>
      <c r="C64" s="689"/>
      <c r="D64" s="689"/>
      <c r="E64" s="689"/>
      <c r="F64" s="689"/>
      <c r="G64" s="79"/>
      <c r="H64" s="496">
        <f>SUM(H65:H72)</f>
        <v>56744.43</v>
      </c>
      <c r="I64" s="492"/>
      <c r="J64" s="64"/>
      <c r="K64" s="64"/>
      <c r="L64" s="92"/>
      <c r="M64" s="58" t="s">
        <v>582</v>
      </c>
      <c r="N64" s="550"/>
      <c r="O64" s="551"/>
      <c r="P64" s="551"/>
      <c r="Q64" s="551"/>
      <c r="R64" s="551"/>
    </row>
    <row r="65" spans="1:18" ht="18.75">
      <c r="A65" s="126"/>
      <c r="B65" s="690" t="s">
        <v>424</v>
      </c>
      <c r="C65" s="683"/>
      <c r="D65" s="683"/>
      <c r="E65" s="683"/>
      <c r="F65" s="683"/>
      <c r="G65" s="127"/>
      <c r="H65" s="497">
        <v>8221.19</v>
      </c>
      <c r="I65" s="75"/>
      <c r="J65" s="64"/>
      <c r="K65" s="64"/>
      <c r="L65" s="92"/>
      <c r="M65" s="186"/>
      <c r="N65" s="550"/>
      <c r="O65" s="551"/>
      <c r="P65" s="551"/>
      <c r="Q65" s="551"/>
      <c r="R65" s="551"/>
    </row>
    <row r="66" spans="1:23" ht="18.75">
      <c r="A66" s="126"/>
      <c r="B66" s="690" t="s">
        <v>538</v>
      </c>
      <c r="C66" s="683"/>
      <c r="D66" s="683"/>
      <c r="E66" s="683"/>
      <c r="F66" s="683"/>
      <c r="G66" s="125"/>
      <c r="H66" s="497"/>
      <c r="I66" s="75"/>
      <c r="J66" s="64"/>
      <c r="K66" s="64"/>
      <c r="L66" s="92"/>
      <c r="M66" s="186" t="s">
        <v>539</v>
      </c>
      <c r="N66" s="550"/>
      <c r="O66" s="58" t="s">
        <v>581</v>
      </c>
      <c r="P66" s="551"/>
      <c r="Q66" s="551"/>
      <c r="R66" s="551"/>
      <c r="W66" s="186"/>
    </row>
    <row r="67" spans="1:18" ht="18.75" customHeight="1">
      <c r="A67" s="126"/>
      <c r="B67" s="794" t="s">
        <v>599</v>
      </c>
      <c r="C67" s="722"/>
      <c r="D67" s="722"/>
      <c r="E67" s="722"/>
      <c r="F67" s="723"/>
      <c r="G67" s="286"/>
      <c r="H67" s="498">
        <v>1556</v>
      </c>
      <c r="I67" s="493"/>
      <c r="J67" s="64"/>
      <c r="K67" s="64"/>
      <c r="L67" s="92"/>
      <c r="M67" s="551"/>
      <c r="N67" s="550"/>
      <c r="O67" s="552"/>
      <c r="P67" s="551"/>
      <c r="Q67" s="551"/>
      <c r="R67" s="551"/>
    </row>
    <row r="68" spans="1:18" ht="18.75" customHeight="1">
      <c r="A68" s="126"/>
      <c r="B68" s="794" t="s">
        <v>600</v>
      </c>
      <c r="C68" s="722"/>
      <c r="D68" s="722"/>
      <c r="E68" s="722"/>
      <c r="F68" s="723"/>
      <c r="G68" s="286"/>
      <c r="H68" s="303">
        <v>17586.55</v>
      </c>
      <c r="I68" s="494"/>
      <c r="J68" s="64"/>
      <c r="K68" s="64"/>
      <c r="L68" s="92"/>
      <c r="M68" s="550"/>
      <c r="N68" s="550"/>
      <c r="O68" s="551"/>
      <c r="P68" s="551"/>
      <c r="Q68" s="551"/>
      <c r="R68" s="551"/>
    </row>
    <row r="69" spans="1:18" ht="19.5" customHeight="1">
      <c r="A69" s="126"/>
      <c r="B69" s="794" t="s">
        <v>601</v>
      </c>
      <c r="C69" s="722"/>
      <c r="D69" s="722"/>
      <c r="E69" s="722"/>
      <c r="F69" s="723"/>
      <c r="G69" s="286"/>
      <c r="H69" s="303">
        <v>28078.89</v>
      </c>
      <c r="I69" s="494"/>
      <c r="J69" s="64"/>
      <c r="K69" s="64"/>
      <c r="L69" s="92"/>
      <c r="M69" s="550"/>
      <c r="N69" s="550"/>
      <c r="O69" s="551"/>
      <c r="P69" s="551"/>
      <c r="Q69" s="551"/>
      <c r="R69" s="551"/>
    </row>
    <row r="70" spans="1:14" ht="18.75" customHeight="1">
      <c r="A70" s="126"/>
      <c r="B70" s="794" t="s">
        <v>602</v>
      </c>
      <c r="C70" s="722"/>
      <c r="D70" s="722"/>
      <c r="E70" s="722"/>
      <c r="F70" s="723"/>
      <c r="G70" s="286"/>
      <c r="H70" s="303">
        <v>1301.8</v>
      </c>
      <c r="I70" s="494"/>
      <c r="J70" s="64"/>
      <c r="K70" s="64"/>
      <c r="L70" s="92"/>
      <c r="M70" s="92"/>
      <c r="N70" s="92"/>
    </row>
    <row r="71" spans="1:14" ht="18.75" customHeight="1">
      <c r="A71" s="126"/>
      <c r="B71" s="794"/>
      <c r="C71" s="722"/>
      <c r="D71" s="722"/>
      <c r="E71" s="722"/>
      <c r="F71" s="723"/>
      <c r="G71" s="286"/>
      <c r="H71" s="303"/>
      <c r="I71" s="494"/>
      <c r="J71" s="64"/>
      <c r="K71" s="64"/>
      <c r="L71" s="92"/>
      <c r="M71" s="92"/>
      <c r="N71" s="92"/>
    </row>
    <row r="72" spans="1:14" ht="18.75" customHeight="1">
      <c r="A72" s="126"/>
      <c r="B72" s="794"/>
      <c r="C72" s="722"/>
      <c r="D72" s="722"/>
      <c r="E72" s="722"/>
      <c r="F72" s="723"/>
      <c r="G72" s="286"/>
      <c r="H72" s="286"/>
      <c r="I72" s="494"/>
      <c r="J72" s="64"/>
      <c r="K72" s="64"/>
      <c r="L72" s="92"/>
      <c r="M72" s="92"/>
      <c r="N72" s="92"/>
    </row>
    <row r="73" spans="1:14" ht="18.75" customHeight="1">
      <c r="A73" s="126"/>
      <c r="B73" s="487"/>
      <c r="C73" s="488"/>
      <c r="D73" s="488"/>
      <c r="E73" s="488"/>
      <c r="F73" s="488"/>
      <c r="G73" s="489"/>
      <c r="H73" s="489"/>
      <c r="I73" s="491"/>
      <c r="J73" s="64"/>
      <c r="K73" s="64"/>
      <c r="L73" s="92"/>
      <c r="M73" s="92"/>
      <c r="N73" s="92"/>
    </row>
    <row r="74" spans="1:14" ht="18.75" customHeight="1">
      <c r="A74" s="126"/>
      <c r="B74" s="129"/>
      <c r="C74" s="130"/>
      <c r="D74" s="130"/>
      <c r="G74" s="694" t="s">
        <v>65</v>
      </c>
      <c r="H74" s="694"/>
      <c r="I74" s="694"/>
      <c r="J74" s="778" t="s">
        <v>406</v>
      </c>
      <c r="K74" s="779"/>
      <c r="L74" s="450"/>
      <c r="M74" s="451"/>
      <c r="N74" s="92"/>
    </row>
    <row r="75" spans="1:17" s="61" customFormat="1" ht="15">
      <c r="A75" s="82"/>
      <c r="B75" s="143"/>
      <c r="C75" s="144"/>
      <c r="D75" s="144"/>
      <c r="G75" s="780" t="s">
        <v>53</v>
      </c>
      <c r="H75" s="780"/>
      <c r="I75" s="780"/>
      <c r="J75" s="697" t="s">
        <v>53</v>
      </c>
      <c r="K75" s="781"/>
      <c r="L75" s="143"/>
      <c r="M75" s="452"/>
      <c r="P75" s="453" t="s">
        <v>539</v>
      </c>
      <c r="Q75" s="453" t="s">
        <v>540</v>
      </c>
    </row>
    <row r="76" spans="1:17" s="60" customFormat="1" ht="18.75">
      <c r="A76" s="126"/>
      <c r="B76" s="774" t="s">
        <v>506</v>
      </c>
      <c r="C76" s="774"/>
      <c r="D76" s="774"/>
      <c r="E76" s="774"/>
      <c r="F76" s="774"/>
      <c r="G76" s="775">
        <f>'07 16 г'!G77:I77</f>
        <v>55598.86999999976</v>
      </c>
      <c r="H76" s="785"/>
      <c r="I76" s="776"/>
      <c r="J76" s="775">
        <f>'07 16 г'!J77:K77</f>
        <v>0</v>
      </c>
      <c r="K76" s="776"/>
      <c r="L76" s="129"/>
      <c r="M76" s="447"/>
      <c r="N76" s="100"/>
      <c r="P76" s="455">
        <f>G77</f>
        <v>37199.97999999974</v>
      </c>
      <c r="Q76" s="455">
        <f>J77</f>
        <v>0</v>
      </c>
    </row>
    <row r="77" spans="1:22" ht="18.75">
      <c r="A77" s="65"/>
      <c r="B77" s="774" t="s">
        <v>507</v>
      </c>
      <c r="C77" s="774"/>
      <c r="D77" s="774"/>
      <c r="E77" s="774"/>
      <c r="F77" s="774"/>
      <c r="G77" s="775">
        <f>G76+K45+J51</f>
        <v>37199.97999999974</v>
      </c>
      <c r="H77" s="785"/>
      <c r="I77" s="776"/>
      <c r="J77" s="775">
        <f>J76+H51+D52-J51</f>
        <v>0</v>
      </c>
      <c r="K77" s="776"/>
      <c r="L77" s="130"/>
      <c r="M77" s="456"/>
      <c r="N77" s="92"/>
      <c r="V77" s="186"/>
    </row>
    <row r="78" spans="1:14" ht="22.5" customHeight="1">
      <c r="A78" s="64"/>
      <c r="B78" s="64"/>
      <c r="C78" s="64"/>
      <c r="D78" s="64"/>
      <c r="E78" s="64"/>
      <c r="F78" s="64"/>
      <c r="G78" s="132"/>
      <c r="H78" s="132"/>
      <c r="I78" s="132"/>
      <c r="J78" s="64"/>
      <c r="K78" s="64"/>
      <c r="L78" s="92"/>
      <c r="M78" s="92"/>
      <c r="N78" s="92"/>
    </row>
    <row r="79" spans="1:20" ht="18.75">
      <c r="A79" s="126"/>
      <c r="B79" s="312"/>
      <c r="C79" s="313"/>
      <c r="D79" s="313"/>
      <c r="E79" s="313"/>
      <c r="F79" s="313"/>
      <c r="G79" s="759" t="s">
        <v>541</v>
      </c>
      <c r="H79" s="784"/>
      <c r="I79" s="777"/>
      <c r="J79" s="759" t="s">
        <v>503</v>
      </c>
      <c r="K79" s="777"/>
      <c r="L79" s="92"/>
      <c r="M79" s="92"/>
      <c r="N79" s="92"/>
      <c r="O79" s="175" t="s">
        <v>504</v>
      </c>
      <c r="P79" s="486">
        <f>G80-J80+G45+H45-I45</f>
        <v>0</v>
      </c>
      <c r="Q79" s="175"/>
      <c r="R79" s="175"/>
      <c r="S79" s="175"/>
      <c r="T79" s="177"/>
    </row>
    <row r="80" spans="1:20" ht="18.75">
      <c r="A80" s="457"/>
      <c r="B80" s="742" t="s">
        <v>566</v>
      </c>
      <c r="C80" s="782"/>
      <c r="D80" s="782"/>
      <c r="E80" s="782"/>
      <c r="F80" s="783"/>
      <c r="G80" s="759">
        <f>O45</f>
        <v>216158.68</v>
      </c>
      <c r="H80" s="784"/>
      <c r="I80" s="777"/>
      <c r="J80" s="759">
        <f>P45</f>
        <v>208944.61000000002</v>
      </c>
      <c r="K80" s="777"/>
      <c r="L80" s="92"/>
      <c r="M80" s="92"/>
      <c r="N80" s="92"/>
      <c r="O80" s="178"/>
      <c r="P80" s="179"/>
      <c r="Q80" s="179"/>
      <c r="R80" s="179"/>
      <c r="S80" s="179"/>
      <c r="T80" s="179"/>
    </row>
    <row r="81" spans="1:14" ht="18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8.75">
      <c r="A82" s="458" t="s">
        <v>554</v>
      </c>
      <c r="B82" s="92"/>
      <c r="C82" s="92"/>
      <c r="D82" s="92"/>
      <c r="E82" s="92"/>
      <c r="F82" s="92"/>
      <c r="G82" s="92"/>
      <c r="H82" s="92"/>
      <c r="I82" s="92"/>
      <c r="J82" s="458" t="s">
        <v>73</v>
      </c>
      <c r="K82" s="458"/>
      <c r="L82" s="92"/>
      <c r="M82" s="92"/>
      <c r="N82" s="92"/>
    </row>
    <row r="83" spans="1:11" s="92" customFormat="1" ht="18.75">
      <c r="A83" s="458" t="s">
        <v>469</v>
      </c>
      <c r="J83" s="458" t="s">
        <v>74</v>
      </c>
      <c r="K83" s="45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45">
    <mergeCell ref="C14:D15"/>
    <mergeCell ref="A35:N36"/>
    <mergeCell ref="B44:D44"/>
    <mergeCell ref="B45:D45"/>
    <mergeCell ref="B46:D46"/>
    <mergeCell ref="B47:D47"/>
    <mergeCell ref="B48:D48"/>
    <mergeCell ref="B49:J49"/>
    <mergeCell ref="B51:E51"/>
    <mergeCell ref="B52:C52"/>
    <mergeCell ref="D52:E52"/>
    <mergeCell ref="M55:N56"/>
    <mergeCell ref="O55:O56"/>
    <mergeCell ref="B57:F57"/>
    <mergeCell ref="N57:O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G74:I74"/>
    <mergeCell ref="J74:K74"/>
    <mergeCell ref="G75:I75"/>
    <mergeCell ref="J75:K75"/>
    <mergeCell ref="B76:F76"/>
    <mergeCell ref="G76:I76"/>
    <mergeCell ref="J76:K76"/>
    <mergeCell ref="B77:F77"/>
    <mergeCell ref="G77:I77"/>
    <mergeCell ref="J77:K77"/>
    <mergeCell ref="G79:I79"/>
    <mergeCell ref="J79:K79"/>
    <mergeCell ref="B80:F80"/>
    <mergeCell ref="G80:I80"/>
    <mergeCell ref="J80:K80"/>
  </mergeCells>
  <conditionalFormatting sqref="P48">
    <cfRule type="iconSet" priority="2" dxfId="23">
      <iconSet iconSet="3TrafficLights1">
        <cfvo type="percent" val="0"/>
        <cfvo type="percent" val="33"/>
        <cfvo type="percent" val="67"/>
      </iconSet>
    </cfRule>
  </conditionalFormatting>
  <conditionalFormatting sqref="V45">
    <cfRule type="cellIs" priority="1" dxfId="0" operator="greaterThan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B83"/>
  <sheetViews>
    <sheetView view="pageBreakPreview" zoomScale="80" zoomScaleSheetLayoutView="80" zoomScalePageLayoutView="0" workbookViewId="0" topLeftCell="A60">
      <selection activeCell="J76" sqref="J76:K76"/>
    </sheetView>
  </sheetViews>
  <sheetFormatPr defaultColWidth="9.140625" defaultRowHeight="15" outlineLevelCol="1"/>
  <cols>
    <col min="1" max="1" width="7.57421875" style="61" customWidth="1"/>
    <col min="2" max="2" width="12.140625" style="58" customWidth="1"/>
    <col min="3" max="3" width="11.00390625" style="58" customWidth="1"/>
    <col min="4" max="4" width="10.57421875" style="58" customWidth="1"/>
    <col min="5" max="5" width="9.7109375" style="58" customWidth="1"/>
    <col min="6" max="6" width="12.140625" style="58" customWidth="1"/>
    <col min="7" max="7" width="11.57421875" style="58" customWidth="1"/>
    <col min="8" max="8" width="12.140625" style="58" customWidth="1"/>
    <col min="9" max="9" width="12.57421875" style="58" customWidth="1"/>
    <col min="10" max="10" width="13.00390625" style="58" customWidth="1"/>
    <col min="11" max="11" width="13.140625" style="58" customWidth="1"/>
    <col min="12" max="12" width="13.421875" style="58" customWidth="1"/>
    <col min="13" max="13" width="15.28125" style="58" hidden="1" customWidth="1" outlineLevel="1"/>
    <col min="14" max="14" width="18.421875" style="58" hidden="1" customWidth="1" outlineLevel="1"/>
    <col min="15" max="15" width="13.421875" style="58" hidden="1" customWidth="1" outlineLevel="1"/>
    <col min="16" max="16" width="13.57421875" style="58" hidden="1" customWidth="1" outlineLevel="1"/>
    <col min="17" max="17" width="10.7109375" style="58" hidden="1" customWidth="1" outlineLevel="1"/>
    <col min="18" max="18" width="10.28125" style="58" hidden="1" customWidth="1" outlineLevel="1"/>
    <col min="19" max="19" width="12.8515625" style="58" hidden="1" customWidth="1" outlineLevel="1"/>
    <col min="20" max="20" width="7.140625" style="58" hidden="1" customWidth="1" outlineLevel="1"/>
    <col min="21" max="21" width="11.28125" style="58" hidden="1" customWidth="1" outlineLevel="1"/>
    <col min="22" max="22" width="11.421875" style="58" hidden="1" customWidth="1" outlineLevel="1"/>
    <col min="23" max="24" width="11.140625" style="58" hidden="1" customWidth="1" outlineLevel="1"/>
    <col min="25" max="25" width="13.00390625" style="58" hidden="1" customWidth="1" outlineLevel="1"/>
    <col min="26" max="26" width="13.00390625" style="58" bestFit="1" customWidth="1" collapsed="1"/>
    <col min="27" max="28" width="13.00390625" style="58" bestFit="1" customWidth="1"/>
    <col min="29" max="32" width="9.140625" style="58" customWidth="1"/>
    <col min="33" max="33" width="9.8515625" style="58" bestFit="1" customWidth="1"/>
    <col min="34" max="16384" width="9.140625" style="58" customWidth="1"/>
  </cols>
  <sheetData>
    <row r="1" spans="1:14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4"/>
      <c r="J2" s="92"/>
      <c r="K2" s="92"/>
      <c r="L2" s="92"/>
      <c r="M2" s="92"/>
      <c r="N2" s="92"/>
    </row>
    <row r="3" spans="1:14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/>
      <c r="I6" s="96" t="s">
        <v>5</v>
      </c>
      <c r="J6" s="96" t="s">
        <v>6</v>
      </c>
      <c r="K6" s="96"/>
      <c r="L6" s="96"/>
      <c r="M6" s="97"/>
      <c r="N6" s="97"/>
    </row>
    <row r="7" spans="1:14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/>
      <c r="I7" s="96" t="s">
        <v>9</v>
      </c>
      <c r="J7" s="96" t="s">
        <v>10</v>
      </c>
      <c r="K7" s="96"/>
      <c r="L7" s="96"/>
      <c r="M7" s="97"/>
      <c r="N7" s="97"/>
    </row>
    <row r="8" spans="1:14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5"/>
      <c r="I8" s="98">
        <v>0</v>
      </c>
      <c r="J8" s="99">
        <v>48.28</v>
      </c>
      <c r="K8" s="99"/>
      <c r="L8" s="95"/>
      <c r="M8" s="100"/>
      <c r="N8" s="100"/>
    </row>
    <row r="9" spans="1:14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5"/>
      <c r="I9" s="98">
        <v>2795.32</v>
      </c>
      <c r="J9" s="99">
        <v>5702.29</v>
      </c>
      <c r="K9" s="99"/>
      <c r="L9" s="95"/>
      <c r="M9" s="100"/>
      <c r="N9" s="100"/>
    </row>
    <row r="10" spans="1:14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5"/>
      <c r="I10" s="98">
        <f>SUM(I8:I9)</f>
        <v>2795.32</v>
      </c>
      <c r="J10" s="95"/>
      <c r="K10" s="95"/>
      <c r="L10" s="95"/>
      <c r="M10" s="100"/>
      <c r="N10" s="100"/>
    </row>
    <row r="11" spans="1:14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20" ht="18.75" hidden="1">
      <c r="A14" s="92"/>
      <c r="B14" s="101" t="s">
        <v>386</v>
      </c>
      <c r="C14" s="666" t="s">
        <v>15</v>
      </c>
      <c r="D14" s="667"/>
      <c r="E14" s="624"/>
      <c r="F14" s="96"/>
      <c r="G14" s="96"/>
      <c r="H14" s="96"/>
      <c r="I14" s="96"/>
      <c r="J14" s="96" t="s">
        <v>21</v>
      </c>
      <c r="K14" s="97"/>
      <c r="L14" s="100"/>
      <c r="M14" s="100"/>
      <c r="N14" s="100"/>
      <c r="O14" s="60"/>
      <c r="P14" s="60"/>
      <c r="Q14" s="60"/>
      <c r="R14" s="60"/>
      <c r="S14" s="60"/>
      <c r="T14" s="60"/>
    </row>
    <row r="15" spans="1:20" ht="14.25" customHeight="1" hidden="1">
      <c r="A15" s="92"/>
      <c r="B15" s="103"/>
      <c r="C15" s="668"/>
      <c r="D15" s="669"/>
      <c r="E15" s="625"/>
      <c r="F15" s="96"/>
      <c r="G15" s="96"/>
      <c r="H15" s="96"/>
      <c r="I15" s="96" t="s">
        <v>311</v>
      </c>
      <c r="J15" s="96"/>
      <c r="K15" s="97"/>
      <c r="L15" s="100"/>
      <c r="M15" s="100"/>
      <c r="N15" s="100"/>
      <c r="O15" s="60"/>
      <c r="P15" s="60"/>
      <c r="Q15" s="60"/>
      <c r="R15" s="60"/>
      <c r="S15" s="60"/>
      <c r="T15" s="60"/>
    </row>
    <row r="16" spans="1:20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95"/>
      <c r="K16" s="100"/>
      <c r="L16" s="100"/>
      <c r="M16" s="100"/>
      <c r="N16" s="100"/>
      <c r="O16" s="60"/>
      <c r="P16" s="60"/>
      <c r="Q16" s="60"/>
      <c r="R16" s="60"/>
      <c r="S16" s="60"/>
      <c r="T16" s="60"/>
    </row>
    <row r="17" spans="1:20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95"/>
      <c r="K17" s="100"/>
      <c r="L17" s="100"/>
      <c r="M17" s="100"/>
      <c r="N17" s="100"/>
      <c r="O17" s="60"/>
      <c r="P17" s="60"/>
      <c r="Q17" s="60"/>
      <c r="R17" s="60"/>
      <c r="S17" s="60"/>
      <c r="T17" s="60"/>
    </row>
    <row r="18" spans="1:20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95"/>
      <c r="K18" s="100"/>
      <c r="L18" s="100"/>
      <c r="M18" s="100"/>
      <c r="N18" s="100"/>
      <c r="O18" s="60"/>
      <c r="P18" s="60"/>
      <c r="Q18" s="60"/>
      <c r="R18" s="60"/>
      <c r="S18" s="60"/>
      <c r="T18" s="60"/>
    </row>
    <row r="19" spans="1:20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95"/>
      <c r="K19" s="100"/>
      <c r="L19" s="100"/>
      <c r="M19" s="100"/>
      <c r="N19" s="100"/>
      <c r="O19" s="60"/>
      <c r="P19" s="60"/>
      <c r="Q19" s="60"/>
      <c r="R19" s="60"/>
      <c r="S19" s="60"/>
      <c r="T19" s="60"/>
    </row>
    <row r="20" spans="1:20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95"/>
      <c r="K20" s="100"/>
      <c r="L20" s="100"/>
      <c r="M20" s="100"/>
      <c r="N20" s="100"/>
      <c r="O20" s="60"/>
      <c r="P20" s="60"/>
      <c r="Q20" s="60"/>
      <c r="R20" s="60"/>
      <c r="S20" s="60"/>
      <c r="T20" s="60"/>
    </row>
    <row r="21" spans="1:20" ht="19.5" hidden="1" thickBot="1">
      <c r="A21" s="92"/>
      <c r="B21" s="95"/>
      <c r="C21" s="95"/>
      <c r="D21" s="95"/>
      <c r="E21" s="95"/>
      <c r="F21" s="95"/>
      <c r="G21" s="106" t="s">
        <v>387</v>
      </c>
      <c r="H21" s="106"/>
      <c r="I21" s="107" t="s">
        <v>310</v>
      </c>
      <c r="J21" s="95"/>
      <c r="K21" s="100"/>
      <c r="L21" s="100"/>
      <c r="M21" s="100"/>
      <c r="N21" s="100"/>
      <c r="O21" s="60"/>
      <c r="P21" s="60"/>
      <c r="Q21" s="60"/>
      <c r="R21" s="60"/>
      <c r="S21" s="60"/>
      <c r="T21" s="60"/>
    </row>
    <row r="22" spans="1:20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/>
      <c r="I22" s="95">
        <v>7.55</v>
      </c>
      <c r="J22" s="99">
        <f>G22*I22</f>
        <v>2625.89</v>
      </c>
      <c r="K22" s="418"/>
      <c r="L22" s="100"/>
      <c r="M22" s="100"/>
      <c r="N22" s="100"/>
      <c r="O22" s="60"/>
      <c r="P22" s="60"/>
      <c r="Q22" s="60"/>
      <c r="R22" s="60"/>
      <c r="S22" s="60"/>
      <c r="T22" s="60"/>
    </row>
    <row r="23" spans="1:20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95"/>
      <c r="K23" s="100"/>
      <c r="L23" s="100"/>
      <c r="M23" s="100"/>
      <c r="N23" s="100"/>
      <c r="O23" s="60"/>
      <c r="P23" s="60"/>
      <c r="Q23" s="60"/>
      <c r="R23" s="60"/>
      <c r="S23" s="60"/>
      <c r="T23" s="60"/>
    </row>
    <row r="24" spans="1:20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95"/>
      <c r="K24" s="100"/>
      <c r="L24" s="100"/>
      <c r="M24" s="100"/>
      <c r="N24" s="100"/>
      <c r="O24" s="60"/>
      <c r="P24" s="60"/>
      <c r="Q24" s="60"/>
      <c r="R24" s="60"/>
      <c r="S24" s="60"/>
      <c r="T24" s="60"/>
    </row>
    <row r="25" spans="1:20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95"/>
      <c r="K25" s="100"/>
      <c r="L25" s="100"/>
      <c r="M25" s="100"/>
      <c r="N25" s="100"/>
      <c r="O25" s="60"/>
      <c r="P25" s="60"/>
      <c r="Q25" s="60"/>
      <c r="R25" s="60"/>
      <c r="S25" s="60"/>
      <c r="T25" s="60"/>
    </row>
    <row r="26" spans="1:20" ht="18.75" hidden="1">
      <c r="A26" s="92"/>
      <c r="B26" s="95"/>
      <c r="C26" s="95"/>
      <c r="D26" s="95"/>
      <c r="E26" s="95"/>
      <c r="F26" s="95"/>
      <c r="G26" s="95"/>
      <c r="H26" s="95"/>
      <c r="I26" s="95"/>
      <c r="J26" s="95"/>
      <c r="K26" s="100"/>
      <c r="L26" s="100"/>
      <c r="M26" s="100"/>
      <c r="N26" s="100"/>
      <c r="O26" s="60"/>
      <c r="P26" s="60"/>
      <c r="Q26" s="60"/>
      <c r="R26" s="60"/>
      <c r="S26" s="60"/>
      <c r="T26" s="60"/>
    </row>
    <row r="27" spans="1:20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95"/>
      <c r="K27" s="100"/>
      <c r="L27" s="100"/>
      <c r="M27" s="100"/>
      <c r="N27" s="100"/>
      <c r="O27" s="60"/>
      <c r="P27" s="60"/>
      <c r="Q27" s="60"/>
      <c r="R27" s="60"/>
      <c r="S27" s="60"/>
      <c r="T27" s="60"/>
    </row>
    <row r="28" spans="1:20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95"/>
      <c r="K28" s="100"/>
      <c r="L28" s="100"/>
      <c r="M28" s="100"/>
      <c r="N28" s="100"/>
      <c r="O28" s="60"/>
      <c r="P28" s="60"/>
      <c r="Q28" s="60"/>
      <c r="R28" s="60"/>
      <c r="S28" s="60"/>
      <c r="T28" s="60"/>
    </row>
    <row r="29" spans="1:20" ht="18.75" hidden="1">
      <c r="A29" s="92"/>
      <c r="B29" s="95"/>
      <c r="C29" s="95"/>
      <c r="D29" s="95"/>
      <c r="E29" s="95"/>
      <c r="F29" s="95"/>
      <c r="G29" s="95"/>
      <c r="H29" s="95"/>
      <c r="I29" s="95"/>
      <c r="J29" s="95"/>
      <c r="K29" s="100"/>
      <c r="L29" s="100"/>
      <c r="M29" s="100"/>
      <c r="N29" s="100"/>
      <c r="O29" s="60"/>
      <c r="P29" s="60"/>
      <c r="Q29" s="60"/>
      <c r="R29" s="60"/>
      <c r="S29" s="60"/>
      <c r="T29" s="60"/>
    </row>
    <row r="30" spans="1:20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95"/>
      <c r="K30" s="100"/>
      <c r="L30" s="100"/>
      <c r="M30" s="100"/>
      <c r="N30" s="100"/>
      <c r="O30" s="60"/>
      <c r="P30" s="60"/>
      <c r="Q30" s="60"/>
      <c r="R30" s="60"/>
      <c r="S30" s="60"/>
      <c r="T30" s="60"/>
    </row>
    <row r="31" spans="1:20" ht="18.75" hidden="1">
      <c r="A31" s="92"/>
      <c r="B31" s="95"/>
      <c r="C31" s="95"/>
      <c r="D31" s="95"/>
      <c r="E31" s="95"/>
      <c r="F31" s="95"/>
      <c r="G31" s="95"/>
      <c r="H31" s="95"/>
      <c r="I31" s="95"/>
      <c r="J31" s="95"/>
      <c r="K31" s="100"/>
      <c r="L31" s="100"/>
      <c r="M31" s="100"/>
      <c r="N31" s="100"/>
      <c r="O31" s="60"/>
      <c r="P31" s="60"/>
      <c r="Q31" s="60"/>
      <c r="R31" s="60"/>
      <c r="S31" s="60"/>
      <c r="T31" s="60"/>
    </row>
    <row r="32" spans="1:20" ht="18.75" hidden="1">
      <c r="A32" s="92"/>
      <c r="B32" s="95"/>
      <c r="C32" s="95"/>
      <c r="D32" s="95"/>
      <c r="E32" s="95"/>
      <c r="F32" s="95"/>
      <c r="G32" s="95"/>
      <c r="H32" s="95"/>
      <c r="I32" s="95"/>
      <c r="J32" s="95"/>
      <c r="K32" s="100"/>
      <c r="L32" s="100"/>
      <c r="M32" s="100"/>
      <c r="N32" s="100"/>
      <c r="O32" s="60"/>
      <c r="P32" s="60"/>
      <c r="Q32" s="60"/>
      <c r="R32" s="60"/>
      <c r="S32" s="60"/>
      <c r="T32" s="60"/>
    </row>
    <row r="33" spans="1:20" ht="18.75" hidden="1">
      <c r="A33" s="92"/>
      <c r="B33" s="95"/>
      <c r="C33" s="95"/>
      <c r="D33" s="95"/>
      <c r="E33" s="95"/>
      <c r="F33" s="95"/>
      <c r="G33" s="96"/>
      <c r="H33" s="96"/>
      <c r="I33" s="96"/>
      <c r="J33" s="109"/>
      <c r="K33" s="419"/>
      <c r="L33" s="100"/>
      <c r="M33" s="100"/>
      <c r="N33" s="100"/>
      <c r="O33" s="60"/>
      <c r="P33" s="60"/>
      <c r="Q33" s="60"/>
      <c r="R33" s="60"/>
      <c r="S33" s="60"/>
      <c r="T33" s="60"/>
    </row>
    <row r="34" spans="1:20" ht="18.75" hidden="1">
      <c r="A34" s="92"/>
      <c r="B34" s="95"/>
      <c r="C34" s="95"/>
      <c r="D34" s="95"/>
      <c r="E34" s="95"/>
      <c r="F34" s="95"/>
      <c r="G34" s="95"/>
      <c r="H34" s="95"/>
      <c r="I34" s="95" t="s">
        <v>32</v>
      </c>
      <c r="J34" s="110">
        <f>SUM(J17:J33)</f>
        <v>2625.89</v>
      </c>
      <c r="K34" s="420"/>
      <c r="L34" s="100"/>
      <c r="M34" s="100"/>
      <c r="N34" s="100"/>
      <c r="O34" s="60"/>
      <c r="P34" s="60"/>
      <c r="Q34" s="60"/>
      <c r="R34" s="60"/>
      <c r="S34" s="60"/>
      <c r="T34" s="60"/>
    </row>
    <row r="35" spans="1:14" ht="15">
      <c r="A35" s="763" t="s">
        <v>388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</row>
    <row r="36" spans="1:14" ht="15">
      <c r="A36" s="763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</row>
    <row r="37" spans="1:14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8.75">
      <c r="A38" s="92"/>
      <c r="B38" s="64" t="s">
        <v>389</v>
      </c>
      <c r="C38" s="65"/>
      <c r="D38" s="65"/>
      <c r="E38" s="65"/>
      <c r="F38" s="65"/>
      <c r="G38" s="64"/>
      <c r="H38" s="64"/>
      <c r="I38" s="92"/>
      <c r="J38" s="92"/>
      <c r="K38" s="92"/>
      <c r="L38" s="92"/>
      <c r="M38" s="92"/>
      <c r="N38" s="92"/>
    </row>
    <row r="39" spans="1:14" ht="18.75">
      <c r="A39" s="64"/>
      <c r="B39" s="65" t="s">
        <v>390</v>
      </c>
      <c r="C39" s="250" t="s">
        <v>391</v>
      </c>
      <c r="D39" s="64"/>
      <c r="E39" s="64"/>
      <c r="F39" s="65"/>
      <c r="G39" s="64"/>
      <c r="H39" s="64"/>
      <c r="I39" s="64"/>
      <c r="J39" s="64"/>
      <c r="K39" s="64"/>
      <c r="L39" s="92"/>
      <c r="M39" s="92"/>
      <c r="N39" s="92"/>
    </row>
    <row r="40" spans="1:14" ht="18.75">
      <c r="A40" s="64"/>
      <c r="B40" s="65" t="s">
        <v>392</v>
      </c>
      <c r="C40" s="66">
        <v>5171</v>
      </c>
      <c r="D40" s="64" t="s">
        <v>393</v>
      </c>
      <c r="E40" s="64"/>
      <c r="F40" s="65"/>
      <c r="G40" s="64"/>
      <c r="H40" s="64"/>
      <c r="I40" s="65"/>
      <c r="J40" s="64"/>
      <c r="K40" s="64"/>
      <c r="L40" s="92"/>
      <c r="M40" s="92"/>
      <c r="N40" s="92"/>
    </row>
    <row r="41" spans="1:14" ht="18.75">
      <c r="A41" s="64"/>
      <c r="B41" s="65" t="s">
        <v>394</v>
      </c>
      <c r="C41" s="67" t="s">
        <v>493</v>
      </c>
      <c r="D41" s="64" t="s">
        <v>583</v>
      </c>
      <c r="E41" s="64"/>
      <c r="F41" s="64"/>
      <c r="G41" s="64"/>
      <c r="H41" s="64"/>
      <c r="I41" s="65"/>
      <c r="J41" s="64"/>
      <c r="K41" s="64"/>
      <c r="L41" s="92"/>
      <c r="M41" s="92"/>
      <c r="N41" s="92"/>
    </row>
    <row r="42" spans="1:28" ht="18.75">
      <c r="A42" s="64"/>
      <c r="E42" s="64"/>
      <c r="F42" s="64"/>
      <c r="G42" s="64"/>
      <c r="H42" s="64"/>
      <c r="I42" s="65"/>
      <c r="J42" s="64"/>
      <c r="K42" s="64"/>
      <c r="L42" s="92"/>
      <c r="M42" s="92"/>
      <c r="N42" s="92"/>
      <c r="V42" s="60"/>
      <c r="W42" s="60"/>
      <c r="X42" s="60"/>
      <c r="Y42" s="60"/>
      <c r="Z42" s="60"/>
      <c r="AA42" s="60"/>
      <c r="AB42" s="60"/>
    </row>
    <row r="43" spans="1:28" ht="56.25">
      <c r="A43" s="64"/>
      <c r="B43" s="139"/>
      <c r="C43" s="140"/>
      <c r="D43" s="62"/>
      <c r="E43" s="421" t="s">
        <v>397</v>
      </c>
      <c r="F43" s="422" t="s">
        <v>527</v>
      </c>
      <c r="G43" s="424" t="s">
        <v>2</v>
      </c>
      <c r="H43" s="490" t="s">
        <v>565</v>
      </c>
      <c r="I43" s="423" t="s">
        <v>3</v>
      </c>
      <c r="J43" s="424" t="s">
        <v>528</v>
      </c>
      <c r="K43" s="424" t="s">
        <v>529</v>
      </c>
      <c r="L43" s="425" t="s">
        <v>530</v>
      </c>
      <c r="V43" s="60"/>
      <c r="W43" s="371"/>
      <c r="X43" s="426"/>
      <c r="Y43" s="426"/>
      <c r="Z43" s="426"/>
      <c r="AA43" s="426"/>
      <c r="AB43" s="426"/>
    </row>
    <row r="44" spans="1:28" s="61" customFormat="1" ht="54.75" customHeight="1">
      <c r="A44" s="62"/>
      <c r="B44" s="765" t="s">
        <v>404</v>
      </c>
      <c r="C44" s="766"/>
      <c r="D44" s="767"/>
      <c r="E44" s="111" t="s">
        <v>53</v>
      </c>
      <c r="F44" s="111" t="s">
        <v>53</v>
      </c>
      <c r="G44" s="111" t="s">
        <v>53</v>
      </c>
      <c r="H44" s="111" t="s">
        <v>53</v>
      </c>
      <c r="I44" s="111" t="s">
        <v>53</v>
      </c>
      <c r="J44" s="111" t="s">
        <v>53</v>
      </c>
      <c r="K44" s="111" t="s">
        <v>53</v>
      </c>
      <c r="L44" s="111" t="s">
        <v>53</v>
      </c>
      <c r="O44" s="427" t="s">
        <v>531</v>
      </c>
      <c r="P44" s="427" t="s">
        <v>532</v>
      </c>
      <c r="Q44" s="427" t="s">
        <v>544</v>
      </c>
      <c r="R44" s="427" t="s">
        <v>401</v>
      </c>
      <c r="S44" s="427" t="s">
        <v>545</v>
      </c>
      <c r="T44" s="427" t="s">
        <v>546</v>
      </c>
      <c r="U44" s="427" t="s">
        <v>533</v>
      </c>
      <c r="V44" s="427" t="s">
        <v>424</v>
      </c>
      <c r="W44" s="428" t="s">
        <v>534</v>
      </c>
      <c r="X44" s="374"/>
      <c r="Y44" s="374"/>
      <c r="Z44" s="374"/>
      <c r="AA44" s="374"/>
      <c r="AB44" s="374"/>
    </row>
    <row r="45" spans="1:28" ht="33" customHeight="1">
      <c r="A45" s="64"/>
      <c r="B45" s="768" t="s">
        <v>535</v>
      </c>
      <c r="C45" s="769"/>
      <c r="D45" s="770"/>
      <c r="E45" s="114">
        <f aca="true" t="shared" si="0" ref="E45:L45">E46+E47+E48</f>
        <v>16.1</v>
      </c>
      <c r="F45" s="114">
        <f t="shared" si="0"/>
        <v>208944.49200000011</v>
      </c>
      <c r="G45" s="114">
        <f t="shared" si="0"/>
        <v>82996.6</v>
      </c>
      <c r="H45" s="114">
        <f t="shared" si="0"/>
        <v>0</v>
      </c>
      <c r="I45" s="114">
        <f t="shared" si="0"/>
        <v>66188.22</v>
      </c>
      <c r="J45" s="114">
        <f t="shared" si="0"/>
        <v>98200.44</v>
      </c>
      <c r="K45" s="114">
        <f t="shared" si="0"/>
        <v>-32012.22000000001</v>
      </c>
      <c r="L45" s="114">
        <f t="shared" si="0"/>
        <v>225752.8720000001</v>
      </c>
      <c r="O45" s="470">
        <v>208944.61000000002</v>
      </c>
      <c r="P45" s="470">
        <v>225752.99000000002</v>
      </c>
      <c r="Q45" s="553">
        <v>59941.89</v>
      </c>
      <c r="R45" s="332">
        <v>143.24</v>
      </c>
      <c r="S45" s="332">
        <v>0</v>
      </c>
      <c r="T45" s="332">
        <v>0</v>
      </c>
      <c r="U45" s="226">
        <v>7500</v>
      </c>
      <c r="V45" s="471">
        <v>6103.09</v>
      </c>
      <c r="W45" s="226">
        <v>11469.13</v>
      </c>
      <c r="X45" s="432"/>
      <c r="Y45" s="432"/>
      <c r="Z45" s="432"/>
      <c r="AA45" s="374"/>
      <c r="AB45" s="433"/>
    </row>
    <row r="46" spans="1:28" ht="18" customHeight="1">
      <c r="A46" s="64"/>
      <c r="B46" s="672" t="s">
        <v>12</v>
      </c>
      <c r="C46" s="673"/>
      <c r="D46" s="674"/>
      <c r="E46" s="117">
        <f>G58</f>
        <v>10.030000000000001</v>
      </c>
      <c r="F46" s="626">
        <f>'08 16 г'!L46</f>
        <v>0</v>
      </c>
      <c r="G46" s="626">
        <f>E46*C40</f>
        <v>51865.130000000005</v>
      </c>
      <c r="H46" s="626">
        <v>0</v>
      </c>
      <c r="I46" s="626">
        <f>G46</f>
        <v>51865.130000000005</v>
      </c>
      <c r="J46" s="626">
        <f>H58</f>
        <v>51865.130000000005</v>
      </c>
      <c r="K46" s="626">
        <f>H46+I46-J46</f>
        <v>0</v>
      </c>
      <c r="L46" s="286">
        <v>0</v>
      </c>
      <c r="V46" s="60"/>
      <c r="W46" s="373"/>
      <c r="X46" s="432"/>
      <c r="Y46" s="432"/>
      <c r="Z46" s="432"/>
      <c r="AA46" s="374"/>
      <c r="AB46" s="433"/>
    </row>
    <row r="47" spans="1:28" ht="18" customHeight="1" thickBot="1">
      <c r="A47" s="64"/>
      <c r="B47" s="672" t="s">
        <v>65</v>
      </c>
      <c r="C47" s="673"/>
      <c r="D47" s="674"/>
      <c r="E47" s="117">
        <v>4.57</v>
      </c>
      <c r="F47" s="626">
        <f>'08 16 г'!L47</f>
        <v>198872.2720000001</v>
      </c>
      <c r="G47" s="626">
        <f>E47*C40</f>
        <v>23631.47</v>
      </c>
      <c r="H47" s="626">
        <v>0</v>
      </c>
      <c r="I47" s="626">
        <f>Q45+R45-I46</f>
        <v>8219.999999999993</v>
      </c>
      <c r="J47" s="626">
        <f>H64-H65</f>
        <v>40232.22</v>
      </c>
      <c r="K47" s="626">
        <f>H47+I47-J47</f>
        <v>-32012.22000000001</v>
      </c>
      <c r="L47" s="286">
        <f>F45-F48+(G45-G48)+H45-(I45-I48)</f>
        <v>214283.7420000001</v>
      </c>
      <c r="P47" s="434"/>
      <c r="V47" s="60"/>
      <c r="W47" s="373"/>
      <c r="X47" s="435"/>
      <c r="Y47" s="435"/>
      <c r="Z47" s="435"/>
      <c r="AA47" s="374"/>
      <c r="AB47" s="436"/>
    </row>
    <row r="48" spans="1:28" ht="18" customHeight="1" thickBot="1">
      <c r="A48" s="64"/>
      <c r="B48" s="672" t="s">
        <v>561</v>
      </c>
      <c r="C48" s="673"/>
      <c r="D48" s="674"/>
      <c r="E48" s="117">
        <v>1.5</v>
      </c>
      <c r="F48" s="626">
        <f>'08 16 г'!L48</f>
        <v>10072.22</v>
      </c>
      <c r="G48" s="626">
        <f>E48*C40-(171*E48)</f>
        <v>7500</v>
      </c>
      <c r="H48" s="626">
        <v>0</v>
      </c>
      <c r="I48" s="626">
        <f>V45</f>
        <v>6103.09</v>
      </c>
      <c r="J48" s="626">
        <f>H65</f>
        <v>6103.09</v>
      </c>
      <c r="K48" s="626">
        <f>H48+I48-J48</f>
        <v>0</v>
      </c>
      <c r="L48" s="286">
        <f>W45</f>
        <v>11469.13</v>
      </c>
      <c r="M48" s="186"/>
      <c r="P48" s="438"/>
      <c r="V48" s="60"/>
      <c r="W48" s="373"/>
      <c r="X48" s="432"/>
      <c r="Y48" s="432"/>
      <c r="Z48" s="432"/>
      <c r="AA48" s="374"/>
      <c r="AB48" s="433"/>
    </row>
    <row r="49" spans="1:28" ht="21" customHeight="1">
      <c r="A49" s="64"/>
      <c r="B49" s="791" t="s">
        <v>564</v>
      </c>
      <c r="C49" s="791"/>
      <c r="D49" s="791"/>
      <c r="E49" s="791"/>
      <c r="F49" s="791"/>
      <c r="G49" s="791"/>
      <c r="H49" s="791"/>
      <c r="I49" s="791"/>
      <c r="J49" s="791"/>
      <c r="K49" s="92"/>
      <c r="L49" s="92"/>
      <c r="M49" s="92"/>
      <c r="N49" s="92"/>
      <c r="O49" s="186"/>
      <c r="V49" s="60"/>
      <c r="W49" s="373"/>
      <c r="X49" s="432"/>
      <c r="Y49" s="432"/>
      <c r="Z49" s="432"/>
      <c r="AA49" s="374"/>
      <c r="AB49" s="433"/>
    </row>
    <row r="50" spans="1:28" ht="18.75" customHeight="1">
      <c r="A50" s="64"/>
      <c r="F50" s="485" t="s">
        <v>438</v>
      </c>
      <c r="G50" s="485" t="s">
        <v>2</v>
      </c>
      <c r="H50" s="485" t="s">
        <v>3</v>
      </c>
      <c r="I50" s="485" t="s">
        <v>439</v>
      </c>
      <c r="J50" s="485" t="s">
        <v>562</v>
      </c>
      <c r="K50" s="554"/>
      <c r="L50" s="440"/>
      <c r="M50" s="440">
        <f>H45+I45-J45</f>
        <v>-32012.22</v>
      </c>
      <c r="N50" s="440"/>
      <c r="O50" s="441"/>
      <c r="P50" s="60"/>
      <c r="V50" s="60"/>
      <c r="W50" s="379"/>
      <c r="X50" s="380"/>
      <c r="Y50" s="380"/>
      <c r="Z50" s="380"/>
      <c r="AA50" s="380"/>
      <c r="AB50" s="380"/>
    </row>
    <row r="51" spans="1:28" ht="18" customHeight="1">
      <c r="A51" s="92"/>
      <c r="B51" s="771" t="s">
        <v>536</v>
      </c>
      <c r="C51" s="771"/>
      <c r="D51" s="771"/>
      <c r="E51" s="771"/>
      <c r="F51" s="620">
        <f>'08 16 г'!I51</f>
        <v>6659.460000000004</v>
      </c>
      <c r="G51" s="76">
        <f>S45</f>
        <v>0</v>
      </c>
      <c r="H51" s="76">
        <f>T45</f>
        <v>0</v>
      </c>
      <c r="I51" s="76">
        <f>F51+G51-H51</f>
        <v>6659.460000000004</v>
      </c>
      <c r="J51" s="76">
        <f>D52+H51</f>
        <v>0</v>
      </c>
      <c r="K51" s="444"/>
      <c r="N51" s="120"/>
      <c r="V51" s="60"/>
      <c r="W51" s="60"/>
      <c r="X51" s="60"/>
      <c r="Y51" s="60"/>
      <c r="Z51" s="60"/>
      <c r="AA51" s="60"/>
      <c r="AB51" s="60"/>
    </row>
    <row r="52" spans="1:28" ht="18" customHeight="1">
      <c r="A52" s="92"/>
      <c r="B52" s="789"/>
      <c r="C52" s="789"/>
      <c r="D52" s="790"/>
      <c r="E52" s="790"/>
      <c r="F52" s="230" t="s">
        <v>563</v>
      </c>
      <c r="G52" s="65"/>
      <c r="H52" s="65"/>
      <c r="J52" s="64"/>
      <c r="K52" s="64"/>
      <c r="M52" s="554"/>
      <c r="N52" s="120"/>
      <c r="V52" s="60"/>
      <c r="W52" s="60"/>
      <c r="X52" s="60"/>
      <c r="Y52" s="60"/>
      <c r="Z52" s="60"/>
      <c r="AA52" s="60"/>
      <c r="AB52" s="60"/>
    </row>
    <row r="53" spans="1:28" ht="18" customHeight="1">
      <c r="A53" s="92"/>
      <c r="M53" s="444"/>
      <c r="N53" s="92"/>
      <c r="O53" s="445"/>
      <c r="V53" s="60"/>
      <c r="W53" s="60"/>
      <c r="X53" s="60"/>
      <c r="Y53" s="60"/>
      <c r="Z53" s="60"/>
      <c r="AA53" s="60"/>
      <c r="AB53" s="60"/>
    </row>
    <row r="54" spans="1:20" ht="10.5" customHeight="1">
      <c r="A54" s="92"/>
      <c r="L54" s="92"/>
      <c r="M54" s="92"/>
      <c r="N54" s="92"/>
      <c r="S54" s="446"/>
      <c r="T54" s="447"/>
    </row>
    <row r="55" spans="1:20" ht="18.75">
      <c r="A55" s="64"/>
      <c r="B55" s="73"/>
      <c r="C55" s="74"/>
      <c r="D55" s="75"/>
      <c r="E55" s="75"/>
      <c r="F55" s="75"/>
      <c r="G55" s="76" t="s">
        <v>397</v>
      </c>
      <c r="H55" s="76" t="s">
        <v>407</v>
      </c>
      <c r="I55" s="444"/>
      <c r="J55" s="64"/>
      <c r="K55" s="64"/>
      <c r="L55" s="92"/>
      <c r="M55" s="694" t="s">
        <v>411</v>
      </c>
      <c r="N55" s="694"/>
      <c r="O55" s="705" t="s">
        <v>539</v>
      </c>
      <c r="Q55" s="448"/>
      <c r="S55" s="448"/>
      <c r="T55" s="448"/>
    </row>
    <row r="56" spans="1:20" s="61" customFormat="1" ht="11.25" customHeight="1">
      <c r="A56" s="77"/>
      <c r="B56" s="135"/>
      <c r="C56" s="136"/>
      <c r="D56" s="137"/>
      <c r="E56" s="137"/>
      <c r="F56" s="137"/>
      <c r="G56" s="138" t="s">
        <v>53</v>
      </c>
      <c r="H56" s="495" t="s">
        <v>53</v>
      </c>
      <c r="I56" s="448"/>
      <c r="J56" s="62"/>
      <c r="K56" s="62"/>
      <c r="M56" s="694"/>
      <c r="N56" s="694"/>
      <c r="O56" s="705"/>
      <c r="P56" s="545"/>
      <c r="Q56" s="130"/>
      <c r="S56" s="449"/>
      <c r="T56" s="449"/>
    </row>
    <row r="57" spans="1:20" ht="48" customHeight="1">
      <c r="A57" s="78" t="s">
        <v>408</v>
      </c>
      <c r="B57" s="676" t="s">
        <v>436</v>
      </c>
      <c r="C57" s="677"/>
      <c r="D57" s="677"/>
      <c r="E57" s="677"/>
      <c r="F57" s="677"/>
      <c r="G57" s="95"/>
      <c r="H57" s="496">
        <f>H58+H64</f>
        <v>98200.44</v>
      </c>
      <c r="I57" s="492"/>
      <c r="J57" s="64"/>
      <c r="K57" s="64"/>
      <c r="L57" s="92"/>
      <c r="M57" s="59" t="s">
        <v>577</v>
      </c>
      <c r="N57" s="792" t="s">
        <v>578</v>
      </c>
      <c r="O57" s="793"/>
      <c r="P57" s="546" t="s">
        <v>579</v>
      </c>
      <c r="Q57" s="547" t="s">
        <v>580</v>
      </c>
      <c r="S57" s="100"/>
      <c r="T57" s="100"/>
    </row>
    <row r="58" spans="1:24" ht="18.75">
      <c r="A58" s="80" t="s">
        <v>410</v>
      </c>
      <c r="B58" s="678" t="s">
        <v>411</v>
      </c>
      <c r="C58" s="679"/>
      <c r="D58" s="679"/>
      <c r="E58" s="679"/>
      <c r="F58" s="680"/>
      <c r="G58" s="621">
        <f>G60+G61+G62+G63+G59</f>
        <v>10.030000000000001</v>
      </c>
      <c r="H58" s="619">
        <f>SUM(H59:H63)</f>
        <v>51865.130000000005</v>
      </c>
      <c r="I58" s="457"/>
      <c r="J58" s="64"/>
      <c r="K58" s="64"/>
      <c r="L58" s="92"/>
      <c r="M58" s="110"/>
      <c r="N58" s="548"/>
      <c r="O58" s="549"/>
      <c r="P58" s="549"/>
      <c r="Q58" s="549"/>
      <c r="S58" s="126"/>
      <c r="T58" s="126"/>
      <c r="X58" s="186"/>
    </row>
    <row r="59" spans="1:24" ht="18.75" customHeight="1">
      <c r="A59" s="623" t="s">
        <v>412</v>
      </c>
      <c r="B59" s="681" t="s">
        <v>413</v>
      </c>
      <c r="C59" s="679"/>
      <c r="D59" s="679"/>
      <c r="E59" s="679"/>
      <c r="F59" s="680"/>
      <c r="G59" s="627">
        <v>1.5600000000000005</v>
      </c>
      <c r="H59" s="622">
        <f>G59*$C$40</f>
        <v>8066.760000000003</v>
      </c>
      <c r="I59" s="129"/>
      <c r="J59" s="64"/>
      <c r="K59" s="64"/>
      <c r="L59" s="92"/>
      <c r="M59" s="110"/>
      <c r="N59" s="548"/>
      <c r="O59" s="549"/>
      <c r="P59" s="549"/>
      <c r="Q59" s="549"/>
      <c r="S59" s="126"/>
      <c r="T59" s="126"/>
      <c r="X59" s="186"/>
    </row>
    <row r="60" spans="1:17" ht="34.5" customHeight="1">
      <c r="A60" s="623" t="s">
        <v>414</v>
      </c>
      <c r="B60" s="682" t="s">
        <v>415</v>
      </c>
      <c r="C60" s="683"/>
      <c r="D60" s="683"/>
      <c r="E60" s="683"/>
      <c r="F60" s="683"/>
      <c r="G60" s="620">
        <v>1.8400000000000005</v>
      </c>
      <c r="H60" s="622">
        <f>G60*$C$40</f>
        <v>9514.640000000003</v>
      </c>
      <c r="I60" s="129"/>
      <c r="J60" s="64"/>
      <c r="K60" s="64"/>
      <c r="L60" s="92"/>
      <c r="M60" s="110"/>
      <c r="N60" s="548"/>
      <c r="O60" s="549"/>
      <c r="P60" s="549"/>
      <c r="Q60" s="549"/>
    </row>
    <row r="61" spans="1:17" ht="34.5" customHeight="1">
      <c r="A61" s="480" t="s">
        <v>416</v>
      </c>
      <c r="B61" s="786" t="s">
        <v>537</v>
      </c>
      <c r="C61" s="787"/>
      <c r="D61" s="787"/>
      <c r="E61" s="787"/>
      <c r="F61" s="788"/>
      <c r="G61" s="481">
        <v>1.33</v>
      </c>
      <c r="H61" s="622">
        <f>G61*$C$40</f>
        <v>6877.43</v>
      </c>
      <c r="I61" s="129"/>
      <c r="J61" s="64"/>
      <c r="K61" s="64"/>
      <c r="L61" s="92"/>
      <c r="M61" s="110"/>
      <c r="N61" s="548"/>
      <c r="O61" s="549"/>
      <c r="P61" s="549"/>
      <c r="Q61" s="549"/>
    </row>
    <row r="62" spans="1:17" ht="34.5" customHeight="1">
      <c r="A62" s="480" t="s">
        <v>418</v>
      </c>
      <c r="B62" s="786" t="s">
        <v>419</v>
      </c>
      <c r="C62" s="787"/>
      <c r="D62" s="787"/>
      <c r="E62" s="787"/>
      <c r="F62" s="788"/>
      <c r="G62" s="481">
        <v>1.36</v>
      </c>
      <c r="H62" s="622">
        <f>G62*$C$40</f>
        <v>7032.56</v>
      </c>
      <c r="I62" s="129"/>
      <c r="J62" s="64"/>
      <c r="K62" s="64"/>
      <c r="L62" s="92"/>
      <c r="M62" s="110"/>
      <c r="N62" s="548"/>
      <c r="O62" s="549"/>
      <c r="P62" s="549"/>
      <c r="Q62" s="549"/>
    </row>
    <row r="63" spans="1:18" ht="18.75" customHeight="1">
      <c r="A63" s="623" t="s">
        <v>420</v>
      </c>
      <c r="B63" s="685" t="s">
        <v>555</v>
      </c>
      <c r="C63" s="685"/>
      <c r="D63" s="685"/>
      <c r="E63" s="685"/>
      <c r="F63" s="685"/>
      <c r="G63" s="76">
        <v>3.94</v>
      </c>
      <c r="H63" s="497">
        <f>G63*$C$40</f>
        <v>20373.739999999998</v>
      </c>
      <c r="I63" s="75"/>
      <c r="J63" s="64"/>
      <c r="K63" s="64"/>
      <c r="L63" s="92"/>
      <c r="M63" s="110"/>
      <c r="N63" s="548"/>
      <c r="O63" s="549"/>
      <c r="P63" s="549"/>
      <c r="Q63" s="549"/>
      <c r="R63" s="230"/>
    </row>
    <row r="64" spans="1:18" ht="18.75">
      <c r="A64" s="79" t="s">
        <v>422</v>
      </c>
      <c r="B64" s="688" t="s">
        <v>423</v>
      </c>
      <c r="C64" s="689"/>
      <c r="D64" s="689"/>
      <c r="E64" s="689"/>
      <c r="F64" s="689"/>
      <c r="G64" s="79"/>
      <c r="H64" s="496">
        <f>SUM(H65:H73)</f>
        <v>46335.31</v>
      </c>
      <c r="I64" s="492"/>
      <c r="J64" s="64"/>
      <c r="K64" s="64"/>
      <c r="L64" s="92"/>
      <c r="M64" s="58" t="s">
        <v>582</v>
      </c>
      <c r="N64" s="550"/>
      <c r="O64" s="551"/>
      <c r="P64" s="551"/>
      <c r="Q64" s="551"/>
      <c r="R64" s="551"/>
    </row>
    <row r="65" spans="1:18" ht="18.75">
      <c r="A65" s="126"/>
      <c r="B65" s="690" t="s">
        <v>424</v>
      </c>
      <c r="C65" s="683"/>
      <c r="D65" s="683"/>
      <c r="E65" s="683"/>
      <c r="F65" s="683"/>
      <c r="G65" s="127"/>
      <c r="H65" s="497">
        <v>6103.09</v>
      </c>
      <c r="I65" s="75"/>
      <c r="J65" s="64"/>
      <c r="K65" s="64"/>
      <c r="L65" s="92"/>
      <c r="M65" s="186"/>
      <c r="N65" s="550"/>
      <c r="O65" s="551"/>
      <c r="P65" s="551"/>
      <c r="Q65" s="551"/>
      <c r="R65" s="551"/>
    </row>
    <row r="66" spans="1:23" ht="18.75">
      <c r="A66" s="126"/>
      <c r="B66" s="690" t="s">
        <v>538</v>
      </c>
      <c r="C66" s="683"/>
      <c r="D66" s="683"/>
      <c r="E66" s="683"/>
      <c r="F66" s="683"/>
      <c r="G66" s="125"/>
      <c r="H66" s="497"/>
      <c r="I66" s="75"/>
      <c r="J66" s="64"/>
      <c r="K66" s="64"/>
      <c r="L66" s="92"/>
      <c r="M66" s="186" t="s">
        <v>539</v>
      </c>
      <c r="N66" s="550"/>
      <c r="O66" s="58" t="s">
        <v>581</v>
      </c>
      <c r="P66" s="551"/>
      <c r="Q66" s="551"/>
      <c r="R66" s="551"/>
      <c r="W66" s="186"/>
    </row>
    <row r="67" spans="1:18" ht="18.75" customHeight="1">
      <c r="A67" s="126"/>
      <c r="B67" s="794" t="s">
        <v>603</v>
      </c>
      <c r="C67" s="722"/>
      <c r="D67" s="722"/>
      <c r="E67" s="722"/>
      <c r="F67" s="723"/>
      <c r="G67" s="286"/>
      <c r="H67" s="498">
        <v>11901.42</v>
      </c>
      <c r="I67" s="493"/>
      <c r="J67" s="64"/>
      <c r="K67" s="64"/>
      <c r="L67" s="92"/>
      <c r="M67" s="551"/>
      <c r="N67" s="550"/>
      <c r="O67" s="552"/>
      <c r="P67" s="551"/>
      <c r="Q67" s="551"/>
      <c r="R67" s="551"/>
    </row>
    <row r="68" spans="1:18" ht="18.75" customHeight="1">
      <c r="A68" s="126"/>
      <c r="B68" s="794" t="s">
        <v>604</v>
      </c>
      <c r="C68" s="722"/>
      <c r="D68" s="722"/>
      <c r="E68" s="722"/>
      <c r="F68" s="723"/>
      <c r="G68" s="286"/>
      <c r="H68" s="303">
        <v>10789.63</v>
      </c>
      <c r="I68" s="494"/>
      <c r="J68" s="64"/>
      <c r="K68" s="64"/>
      <c r="L68" s="92"/>
      <c r="M68" s="550"/>
      <c r="N68" s="550"/>
      <c r="O68" s="551"/>
      <c r="P68" s="551"/>
      <c r="Q68" s="551"/>
      <c r="R68" s="551"/>
    </row>
    <row r="69" spans="1:18" ht="19.5" customHeight="1">
      <c r="A69" s="126"/>
      <c r="B69" s="794" t="s">
        <v>607</v>
      </c>
      <c r="C69" s="722"/>
      <c r="D69" s="722"/>
      <c r="E69" s="722"/>
      <c r="F69" s="723"/>
      <c r="G69" s="286"/>
      <c r="H69" s="303">
        <f>5723.09+2003.81</f>
        <v>7726.9</v>
      </c>
      <c r="I69" s="494"/>
      <c r="J69" s="64"/>
      <c r="K69" s="64"/>
      <c r="L69" s="92"/>
      <c r="M69" s="550"/>
      <c r="N69" s="550"/>
      <c r="O69" s="551"/>
      <c r="P69" s="551"/>
      <c r="Q69" s="551"/>
      <c r="R69" s="551"/>
    </row>
    <row r="70" spans="1:14" ht="18.75" customHeight="1">
      <c r="A70" s="126"/>
      <c r="B70" s="794" t="s">
        <v>605</v>
      </c>
      <c r="C70" s="795"/>
      <c r="D70" s="795"/>
      <c r="E70" s="795"/>
      <c r="F70" s="796"/>
      <c r="G70" s="286"/>
      <c r="H70" s="303">
        <v>227.7</v>
      </c>
      <c r="I70" s="494"/>
      <c r="J70" s="64"/>
      <c r="K70" s="64"/>
      <c r="L70" s="92"/>
      <c r="M70" s="92"/>
      <c r="N70" s="92"/>
    </row>
    <row r="71" spans="1:14" ht="18.75" customHeight="1">
      <c r="A71" s="126"/>
      <c r="B71" s="794" t="s">
        <v>606</v>
      </c>
      <c r="C71" s="722"/>
      <c r="D71" s="722"/>
      <c r="E71" s="722"/>
      <c r="F71" s="723"/>
      <c r="G71" s="286"/>
      <c r="H71" s="637">
        <v>4749.07</v>
      </c>
      <c r="I71" s="494"/>
      <c r="J71" s="64"/>
      <c r="K71" s="64"/>
      <c r="L71" s="92"/>
      <c r="M71" s="92"/>
      <c r="N71" s="92"/>
    </row>
    <row r="72" spans="1:14" ht="18.75" customHeight="1">
      <c r="A72" s="126"/>
      <c r="B72" s="794" t="s">
        <v>608</v>
      </c>
      <c r="C72" s="722"/>
      <c r="D72" s="722"/>
      <c r="E72" s="722"/>
      <c r="F72" s="723"/>
      <c r="G72" s="286"/>
      <c r="H72" s="637">
        <v>696</v>
      </c>
      <c r="I72" s="494"/>
      <c r="J72" s="64"/>
      <c r="K72" s="64"/>
      <c r="L72" s="92"/>
      <c r="M72" s="92"/>
      <c r="N72" s="92"/>
    </row>
    <row r="73" spans="1:14" ht="18.75" customHeight="1">
      <c r="A73" s="126"/>
      <c r="B73" s="794" t="s">
        <v>596</v>
      </c>
      <c r="C73" s="722"/>
      <c r="D73" s="722"/>
      <c r="E73" s="722"/>
      <c r="F73" s="723"/>
      <c r="G73" s="286"/>
      <c r="H73" s="637">
        <v>4141.5</v>
      </c>
      <c r="I73" s="491"/>
      <c r="J73" s="64"/>
      <c r="K73" s="64"/>
      <c r="L73" s="92"/>
      <c r="M73" s="92"/>
      <c r="N73" s="92"/>
    </row>
    <row r="74" spans="1:14" ht="18.75" customHeight="1">
      <c r="A74" s="126"/>
      <c r="B74" s="129"/>
      <c r="C74" s="130"/>
      <c r="D74" s="130"/>
      <c r="G74" s="694" t="s">
        <v>65</v>
      </c>
      <c r="H74" s="694"/>
      <c r="I74" s="694"/>
      <c r="J74" s="778" t="s">
        <v>406</v>
      </c>
      <c r="K74" s="779"/>
      <c r="L74" s="450"/>
      <c r="M74" s="451"/>
      <c r="N74" s="92"/>
    </row>
    <row r="75" spans="1:17" s="61" customFormat="1" ht="15">
      <c r="A75" s="82"/>
      <c r="B75" s="143"/>
      <c r="C75" s="144"/>
      <c r="D75" s="144"/>
      <c r="G75" s="780" t="s">
        <v>53</v>
      </c>
      <c r="H75" s="780"/>
      <c r="I75" s="780"/>
      <c r="J75" s="697" t="s">
        <v>53</v>
      </c>
      <c r="K75" s="781"/>
      <c r="L75" s="143"/>
      <c r="M75" s="452"/>
      <c r="P75" s="453" t="s">
        <v>539</v>
      </c>
      <c r="Q75" s="453" t="s">
        <v>540</v>
      </c>
    </row>
    <row r="76" spans="1:17" s="60" customFormat="1" ht="18.75">
      <c r="A76" s="126"/>
      <c r="B76" s="774" t="s">
        <v>506</v>
      </c>
      <c r="C76" s="774"/>
      <c r="D76" s="774"/>
      <c r="E76" s="774"/>
      <c r="F76" s="774"/>
      <c r="G76" s="775">
        <f>'08 16 г'!G77:I77</f>
        <v>37199.97999999974</v>
      </c>
      <c r="H76" s="785"/>
      <c r="I76" s="776"/>
      <c r="J76" s="775">
        <f>'08 16 г'!J77:K77</f>
        <v>0</v>
      </c>
      <c r="K76" s="776"/>
      <c r="L76" s="129"/>
      <c r="M76" s="447"/>
      <c r="N76" s="100"/>
      <c r="P76" s="455">
        <f>G77</f>
        <v>5187.759999999733</v>
      </c>
      <c r="Q76" s="455">
        <f>J77</f>
        <v>0</v>
      </c>
    </row>
    <row r="77" spans="1:22" ht="18.75">
      <c r="A77" s="65"/>
      <c r="B77" s="774" t="s">
        <v>507</v>
      </c>
      <c r="C77" s="774"/>
      <c r="D77" s="774"/>
      <c r="E77" s="774"/>
      <c r="F77" s="774"/>
      <c r="G77" s="775">
        <f>G76+K45+J51</f>
        <v>5187.759999999733</v>
      </c>
      <c r="H77" s="785"/>
      <c r="I77" s="776"/>
      <c r="J77" s="775">
        <f>J76+H51+D52-J51</f>
        <v>0</v>
      </c>
      <c r="K77" s="776"/>
      <c r="L77" s="130"/>
      <c r="M77" s="456"/>
      <c r="N77" s="92"/>
      <c r="V77" s="186"/>
    </row>
    <row r="78" spans="1:14" ht="22.5" customHeight="1">
      <c r="A78" s="64"/>
      <c r="B78" s="64"/>
      <c r="C78" s="64"/>
      <c r="D78" s="64"/>
      <c r="E78" s="64"/>
      <c r="F78" s="64"/>
      <c r="G78" s="132"/>
      <c r="H78" s="132"/>
      <c r="I78" s="132"/>
      <c r="J78" s="64"/>
      <c r="K78" s="64"/>
      <c r="L78" s="92"/>
      <c r="M78" s="92"/>
      <c r="N78" s="92"/>
    </row>
    <row r="79" spans="1:20" ht="18.75">
      <c r="A79" s="126"/>
      <c r="B79" s="312"/>
      <c r="C79" s="313"/>
      <c r="D79" s="313"/>
      <c r="E79" s="313"/>
      <c r="F79" s="313"/>
      <c r="G79" s="759" t="s">
        <v>541</v>
      </c>
      <c r="H79" s="784"/>
      <c r="I79" s="777"/>
      <c r="J79" s="759" t="s">
        <v>503</v>
      </c>
      <c r="K79" s="777"/>
      <c r="L79" s="92"/>
      <c r="M79" s="92"/>
      <c r="N79" s="92"/>
      <c r="O79" s="175" t="s">
        <v>504</v>
      </c>
      <c r="P79" s="486">
        <f>G80-J80+G45+H45-I45</f>
        <v>0</v>
      </c>
      <c r="Q79" s="175"/>
      <c r="R79" s="175"/>
      <c r="S79" s="175"/>
      <c r="T79" s="177"/>
    </row>
    <row r="80" spans="1:20" ht="18.75">
      <c r="A80" s="457"/>
      <c r="B80" s="742" t="s">
        <v>566</v>
      </c>
      <c r="C80" s="782"/>
      <c r="D80" s="782"/>
      <c r="E80" s="782"/>
      <c r="F80" s="783"/>
      <c r="G80" s="759">
        <f>O45</f>
        <v>208944.61000000002</v>
      </c>
      <c r="H80" s="784"/>
      <c r="I80" s="777"/>
      <c r="J80" s="759">
        <f>P45</f>
        <v>225752.99000000002</v>
      </c>
      <c r="K80" s="777"/>
      <c r="L80" s="92"/>
      <c r="M80" s="92"/>
      <c r="N80" s="92"/>
      <c r="O80" s="178"/>
      <c r="P80" s="179"/>
      <c r="Q80" s="179"/>
      <c r="R80" s="179"/>
      <c r="S80" s="179"/>
      <c r="T80" s="179"/>
    </row>
    <row r="81" spans="1:14" ht="18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8.75">
      <c r="A82" s="458" t="s">
        <v>554</v>
      </c>
      <c r="B82" s="92"/>
      <c r="C82" s="92"/>
      <c r="D82" s="92"/>
      <c r="E82" s="92"/>
      <c r="F82" s="92"/>
      <c r="G82" s="92"/>
      <c r="H82" s="92"/>
      <c r="I82" s="92"/>
      <c r="J82" s="458" t="s">
        <v>73</v>
      </c>
      <c r="K82" s="458"/>
      <c r="L82" s="92"/>
      <c r="M82" s="92"/>
      <c r="N82" s="92"/>
    </row>
    <row r="83" spans="1:11" s="92" customFormat="1" ht="18.75">
      <c r="A83" s="458" t="s">
        <v>469</v>
      </c>
      <c r="J83" s="458" t="s">
        <v>74</v>
      </c>
      <c r="K83" s="458"/>
    </row>
  </sheetData>
  <sheetProtection password="ECC7" sheet="1" formatCells="0" formatColumns="0" formatRows="0" insertColumns="0" insertRows="0" insertHyperlinks="0" deleteColumns="0" deleteRows="0" sort="0" autoFilter="0" pivotTables="0"/>
  <mergeCells count="46">
    <mergeCell ref="G79:I79"/>
    <mergeCell ref="J79:K79"/>
    <mergeCell ref="B80:F80"/>
    <mergeCell ref="G80:I80"/>
    <mergeCell ref="J80:K80"/>
    <mergeCell ref="B76:F76"/>
    <mergeCell ref="G76:I76"/>
    <mergeCell ref="J76:K76"/>
    <mergeCell ref="B77:F77"/>
    <mergeCell ref="G77:I77"/>
    <mergeCell ref="J77:K77"/>
    <mergeCell ref="B70:F70"/>
    <mergeCell ref="B71:F71"/>
    <mergeCell ref="B72:F72"/>
    <mergeCell ref="G74:I74"/>
    <mergeCell ref="J74:K74"/>
    <mergeCell ref="G75:I75"/>
    <mergeCell ref="J75:K75"/>
    <mergeCell ref="B73:F73"/>
    <mergeCell ref="B64:F64"/>
    <mergeCell ref="B65:F65"/>
    <mergeCell ref="B66:F66"/>
    <mergeCell ref="B67:F67"/>
    <mergeCell ref="B68:F68"/>
    <mergeCell ref="B69:F69"/>
    <mergeCell ref="B58:F58"/>
    <mergeCell ref="B59:F59"/>
    <mergeCell ref="B60:F60"/>
    <mergeCell ref="B61:F61"/>
    <mergeCell ref="B62:F62"/>
    <mergeCell ref="B63:F63"/>
    <mergeCell ref="B52:C52"/>
    <mergeCell ref="D52:E52"/>
    <mergeCell ref="M55:N56"/>
    <mergeCell ref="O55:O56"/>
    <mergeCell ref="B57:F57"/>
    <mergeCell ref="N57:O57"/>
    <mergeCell ref="B48:D48"/>
    <mergeCell ref="B49:J49"/>
    <mergeCell ref="B51:E51"/>
    <mergeCell ref="C14:D15"/>
    <mergeCell ref="A35:N36"/>
    <mergeCell ref="B44:D44"/>
    <mergeCell ref="B45:D45"/>
    <mergeCell ref="B46:D46"/>
    <mergeCell ref="B47:D47"/>
  </mergeCells>
  <conditionalFormatting sqref="P48">
    <cfRule type="iconSet" priority="2" dxfId="23">
      <iconSet iconSet="3TrafficLights1">
        <cfvo type="percent" val="0"/>
        <cfvo type="percent" val="33"/>
        <cfvo type="percent" val="67"/>
      </iconSet>
    </cfRule>
  </conditionalFormatting>
  <conditionalFormatting sqref="V45">
    <cfRule type="cellIs" priority="1" dxfId="0" operator="greaterThan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B83"/>
  <sheetViews>
    <sheetView view="pageBreakPreview" zoomScale="80" zoomScaleSheetLayoutView="80" zoomScalePageLayoutView="0" workbookViewId="0" topLeftCell="A56">
      <selection activeCell="B67" sqref="B67:F67"/>
    </sheetView>
  </sheetViews>
  <sheetFormatPr defaultColWidth="9.140625" defaultRowHeight="15" outlineLevelCol="1"/>
  <cols>
    <col min="1" max="1" width="7.57421875" style="61" customWidth="1"/>
    <col min="2" max="2" width="12.140625" style="58" customWidth="1"/>
    <col min="3" max="3" width="11.00390625" style="58" customWidth="1"/>
    <col min="4" max="4" width="10.57421875" style="58" customWidth="1"/>
    <col min="5" max="5" width="9.7109375" style="58" customWidth="1"/>
    <col min="6" max="6" width="12.140625" style="58" customWidth="1"/>
    <col min="7" max="7" width="11.57421875" style="58" customWidth="1"/>
    <col min="8" max="8" width="12.140625" style="58" customWidth="1"/>
    <col min="9" max="9" width="12.57421875" style="58" customWidth="1"/>
    <col min="10" max="10" width="13.00390625" style="58" customWidth="1"/>
    <col min="11" max="11" width="13.140625" style="58" customWidth="1"/>
    <col min="12" max="12" width="13.421875" style="58" customWidth="1"/>
    <col min="13" max="13" width="15.28125" style="58" hidden="1" customWidth="1" outlineLevel="1"/>
    <col min="14" max="14" width="18.421875" style="58" hidden="1" customWidth="1" outlineLevel="1"/>
    <col min="15" max="15" width="13.421875" style="58" hidden="1" customWidth="1" outlineLevel="1"/>
    <col min="16" max="16" width="13.57421875" style="58" hidden="1" customWidth="1" outlineLevel="1"/>
    <col min="17" max="17" width="10.7109375" style="58" hidden="1" customWidth="1" outlineLevel="1"/>
    <col min="18" max="18" width="10.28125" style="58" hidden="1" customWidth="1" outlineLevel="1"/>
    <col min="19" max="19" width="12.8515625" style="58" hidden="1" customWidth="1" outlineLevel="1"/>
    <col min="20" max="20" width="7.140625" style="58" hidden="1" customWidth="1" outlineLevel="1"/>
    <col min="21" max="21" width="11.28125" style="58" hidden="1" customWidth="1" outlineLevel="1"/>
    <col min="22" max="22" width="11.421875" style="58" hidden="1" customWidth="1" outlineLevel="1"/>
    <col min="23" max="24" width="11.140625" style="58" hidden="1" customWidth="1" outlineLevel="1"/>
    <col min="25" max="25" width="13.00390625" style="58" hidden="1" customWidth="1" outlineLevel="1"/>
    <col min="26" max="26" width="13.00390625" style="58" bestFit="1" customWidth="1" collapsed="1"/>
    <col min="27" max="28" width="13.00390625" style="58" bestFit="1" customWidth="1"/>
    <col min="29" max="32" width="9.140625" style="58" customWidth="1"/>
    <col min="33" max="33" width="9.8515625" style="58" bestFit="1" customWidth="1"/>
    <col min="34" max="16384" width="9.140625" style="58" customWidth="1"/>
  </cols>
  <sheetData>
    <row r="1" spans="1:14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4"/>
      <c r="J2" s="92"/>
      <c r="K2" s="92"/>
      <c r="L2" s="92"/>
      <c r="M2" s="92"/>
      <c r="N2" s="92"/>
    </row>
    <row r="3" spans="1:14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/>
      <c r="I6" s="96" t="s">
        <v>5</v>
      </c>
      <c r="J6" s="96" t="s">
        <v>6</v>
      </c>
      <c r="K6" s="96"/>
      <c r="L6" s="96"/>
      <c r="M6" s="97"/>
      <c r="N6" s="97"/>
    </row>
    <row r="7" spans="1:14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/>
      <c r="I7" s="96" t="s">
        <v>9</v>
      </c>
      <c r="J7" s="96" t="s">
        <v>10</v>
      </c>
      <c r="K7" s="96"/>
      <c r="L7" s="96"/>
      <c r="M7" s="97"/>
      <c r="N7" s="97"/>
    </row>
    <row r="8" spans="1:14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5"/>
      <c r="I8" s="98">
        <v>0</v>
      </c>
      <c r="J8" s="99">
        <v>48.28</v>
      </c>
      <c r="K8" s="99"/>
      <c r="L8" s="95"/>
      <c r="M8" s="100"/>
      <c r="N8" s="100"/>
    </row>
    <row r="9" spans="1:14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5"/>
      <c r="I9" s="98">
        <v>2795.32</v>
      </c>
      <c r="J9" s="99">
        <v>5702.29</v>
      </c>
      <c r="K9" s="99"/>
      <c r="L9" s="95"/>
      <c r="M9" s="100"/>
      <c r="N9" s="100"/>
    </row>
    <row r="10" spans="1:14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5"/>
      <c r="I10" s="98">
        <f>SUM(I8:I9)</f>
        <v>2795.32</v>
      </c>
      <c r="J10" s="95"/>
      <c r="K10" s="95"/>
      <c r="L10" s="95"/>
      <c r="M10" s="100"/>
      <c r="N10" s="100"/>
    </row>
    <row r="11" spans="1:14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20" ht="18.75" hidden="1">
      <c r="A14" s="92"/>
      <c r="B14" s="101" t="s">
        <v>386</v>
      </c>
      <c r="C14" s="666" t="s">
        <v>15</v>
      </c>
      <c r="D14" s="667"/>
      <c r="E14" s="633"/>
      <c r="F14" s="96"/>
      <c r="G14" s="96"/>
      <c r="H14" s="96"/>
      <c r="I14" s="96"/>
      <c r="J14" s="96" t="s">
        <v>21</v>
      </c>
      <c r="K14" s="97"/>
      <c r="L14" s="100"/>
      <c r="M14" s="100"/>
      <c r="N14" s="100"/>
      <c r="O14" s="60"/>
      <c r="P14" s="60"/>
      <c r="Q14" s="60"/>
      <c r="R14" s="60"/>
      <c r="S14" s="60"/>
      <c r="T14" s="60"/>
    </row>
    <row r="15" spans="1:20" ht="14.25" customHeight="1" hidden="1">
      <c r="A15" s="92"/>
      <c r="B15" s="103"/>
      <c r="C15" s="668"/>
      <c r="D15" s="669"/>
      <c r="E15" s="634"/>
      <c r="F15" s="96"/>
      <c r="G15" s="96"/>
      <c r="H15" s="96"/>
      <c r="I15" s="96" t="s">
        <v>311</v>
      </c>
      <c r="J15" s="96"/>
      <c r="K15" s="97"/>
      <c r="L15" s="100"/>
      <c r="M15" s="100"/>
      <c r="N15" s="100"/>
      <c r="O15" s="60"/>
      <c r="P15" s="60"/>
      <c r="Q15" s="60"/>
      <c r="R15" s="60"/>
      <c r="S15" s="60"/>
      <c r="T15" s="60"/>
    </row>
    <row r="16" spans="1:20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95"/>
      <c r="K16" s="100"/>
      <c r="L16" s="100"/>
      <c r="M16" s="100"/>
      <c r="N16" s="100"/>
      <c r="O16" s="60"/>
      <c r="P16" s="60"/>
      <c r="Q16" s="60"/>
      <c r="R16" s="60"/>
      <c r="S16" s="60"/>
      <c r="T16" s="60"/>
    </row>
    <row r="17" spans="1:20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95"/>
      <c r="K17" s="100"/>
      <c r="L17" s="100"/>
      <c r="M17" s="100"/>
      <c r="N17" s="100"/>
      <c r="O17" s="60"/>
      <c r="P17" s="60"/>
      <c r="Q17" s="60"/>
      <c r="R17" s="60"/>
      <c r="S17" s="60"/>
      <c r="T17" s="60"/>
    </row>
    <row r="18" spans="1:20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95"/>
      <c r="K18" s="100"/>
      <c r="L18" s="100"/>
      <c r="M18" s="100"/>
      <c r="N18" s="100"/>
      <c r="O18" s="60"/>
      <c r="P18" s="60"/>
      <c r="Q18" s="60"/>
      <c r="R18" s="60"/>
      <c r="S18" s="60"/>
      <c r="T18" s="60"/>
    </row>
    <row r="19" spans="1:20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95"/>
      <c r="K19" s="100"/>
      <c r="L19" s="100"/>
      <c r="M19" s="100"/>
      <c r="N19" s="100"/>
      <c r="O19" s="60"/>
      <c r="P19" s="60"/>
      <c r="Q19" s="60"/>
      <c r="R19" s="60"/>
      <c r="S19" s="60"/>
      <c r="T19" s="60"/>
    </row>
    <row r="20" spans="1:20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95"/>
      <c r="K20" s="100"/>
      <c r="L20" s="100"/>
      <c r="M20" s="100"/>
      <c r="N20" s="100"/>
      <c r="O20" s="60"/>
      <c r="P20" s="60"/>
      <c r="Q20" s="60"/>
      <c r="R20" s="60"/>
      <c r="S20" s="60"/>
      <c r="T20" s="60"/>
    </row>
    <row r="21" spans="1:20" ht="19.5" hidden="1" thickBot="1">
      <c r="A21" s="92"/>
      <c r="B21" s="95"/>
      <c r="C21" s="95"/>
      <c r="D21" s="95"/>
      <c r="E21" s="95"/>
      <c r="F21" s="95"/>
      <c r="G21" s="106" t="s">
        <v>387</v>
      </c>
      <c r="H21" s="106"/>
      <c r="I21" s="107" t="s">
        <v>310</v>
      </c>
      <c r="J21" s="95"/>
      <c r="K21" s="100"/>
      <c r="L21" s="100"/>
      <c r="M21" s="100"/>
      <c r="N21" s="100"/>
      <c r="O21" s="60"/>
      <c r="P21" s="60"/>
      <c r="Q21" s="60"/>
      <c r="R21" s="60"/>
      <c r="S21" s="60"/>
      <c r="T21" s="60"/>
    </row>
    <row r="22" spans="1:20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/>
      <c r="I22" s="95">
        <v>7.55</v>
      </c>
      <c r="J22" s="99">
        <f>G22*I22</f>
        <v>2625.89</v>
      </c>
      <c r="K22" s="418"/>
      <c r="L22" s="100"/>
      <c r="M22" s="100"/>
      <c r="N22" s="100"/>
      <c r="O22" s="60"/>
      <c r="P22" s="60"/>
      <c r="Q22" s="60"/>
      <c r="R22" s="60"/>
      <c r="S22" s="60"/>
      <c r="T22" s="60"/>
    </row>
    <row r="23" spans="1:20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95"/>
      <c r="K23" s="100"/>
      <c r="L23" s="100"/>
      <c r="M23" s="100"/>
      <c r="N23" s="100"/>
      <c r="O23" s="60"/>
      <c r="P23" s="60"/>
      <c r="Q23" s="60"/>
      <c r="R23" s="60"/>
      <c r="S23" s="60"/>
      <c r="T23" s="60"/>
    </row>
    <row r="24" spans="1:20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95"/>
      <c r="K24" s="100"/>
      <c r="L24" s="100"/>
      <c r="M24" s="100"/>
      <c r="N24" s="100"/>
      <c r="O24" s="60"/>
      <c r="P24" s="60"/>
      <c r="Q24" s="60"/>
      <c r="R24" s="60"/>
      <c r="S24" s="60"/>
      <c r="T24" s="60"/>
    </row>
    <row r="25" spans="1:20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95"/>
      <c r="K25" s="100"/>
      <c r="L25" s="100"/>
      <c r="M25" s="100"/>
      <c r="N25" s="100"/>
      <c r="O25" s="60"/>
      <c r="P25" s="60"/>
      <c r="Q25" s="60"/>
      <c r="R25" s="60"/>
      <c r="S25" s="60"/>
      <c r="T25" s="60"/>
    </row>
    <row r="26" spans="1:20" ht="18.75" hidden="1">
      <c r="A26" s="92"/>
      <c r="B26" s="95"/>
      <c r="C26" s="95"/>
      <c r="D26" s="95"/>
      <c r="E26" s="95"/>
      <c r="F26" s="95"/>
      <c r="G26" s="95"/>
      <c r="H26" s="95"/>
      <c r="I26" s="95"/>
      <c r="J26" s="95"/>
      <c r="K26" s="100"/>
      <c r="L26" s="100"/>
      <c r="M26" s="100"/>
      <c r="N26" s="100"/>
      <c r="O26" s="60"/>
      <c r="P26" s="60"/>
      <c r="Q26" s="60"/>
      <c r="R26" s="60"/>
      <c r="S26" s="60"/>
      <c r="T26" s="60"/>
    </row>
    <row r="27" spans="1:20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95"/>
      <c r="K27" s="100"/>
      <c r="L27" s="100"/>
      <c r="M27" s="100"/>
      <c r="N27" s="100"/>
      <c r="O27" s="60"/>
      <c r="P27" s="60"/>
      <c r="Q27" s="60"/>
      <c r="R27" s="60"/>
      <c r="S27" s="60"/>
      <c r="T27" s="60"/>
    </row>
    <row r="28" spans="1:20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95"/>
      <c r="K28" s="100"/>
      <c r="L28" s="100"/>
      <c r="M28" s="100"/>
      <c r="N28" s="100"/>
      <c r="O28" s="60"/>
      <c r="P28" s="60"/>
      <c r="Q28" s="60"/>
      <c r="R28" s="60"/>
      <c r="S28" s="60"/>
      <c r="T28" s="60"/>
    </row>
    <row r="29" spans="1:20" ht="18.75" hidden="1">
      <c r="A29" s="92"/>
      <c r="B29" s="95"/>
      <c r="C29" s="95"/>
      <c r="D29" s="95"/>
      <c r="E29" s="95"/>
      <c r="F29" s="95"/>
      <c r="G29" s="95"/>
      <c r="H29" s="95"/>
      <c r="I29" s="95"/>
      <c r="J29" s="95"/>
      <c r="K29" s="100"/>
      <c r="L29" s="100"/>
      <c r="M29" s="100"/>
      <c r="N29" s="100"/>
      <c r="O29" s="60"/>
      <c r="P29" s="60"/>
      <c r="Q29" s="60"/>
      <c r="R29" s="60"/>
      <c r="S29" s="60"/>
      <c r="T29" s="60"/>
    </row>
    <row r="30" spans="1:20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95"/>
      <c r="K30" s="100"/>
      <c r="L30" s="100"/>
      <c r="M30" s="100"/>
      <c r="N30" s="100"/>
      <c r="O30" s="60"/>
      <c r="P30" s="60"/>
      <c r="Q30" s="60"/>
      <c r="R30" s="60"/>
      <c r="S30" s="60"/>
      <c r="T30" s="60"/>
    </row>
    <row r="31" spans="1:20" ht="18.75" hidden="1">
      <c r="A31" s="92"/>
      <c r="B31" s="95"/>
      <c r="C31" s="95"/>
      <c r="D31" s="95"/>
      <c r="E31" s="95"/>
      <c r="F31" s="95"/>
      <c r="G31" s="95"/>
      <c r="H31" s="95"/>
      <c r="I31" s="95"/>
      <c r="J31" s="95"/>
      <c r="K31" s="100"/>
      <c r="L31" s="100"/>
      <c r="M31" s="100"/>
      <c r="N31" s="100"/>
      <c r="O31" s="60"/>
      <c r="P31" s="60"/>
      <c r="Q31" s="60"/>
      <c r="R31" s="60"/>
      <c r="S31" s="60"/>
      <c r="T31" s="60"/>
    </row>
    <row r="32" spans="1:20" ht="18.75" hidden="1">
      <c r="A32" s="92"/>
      <c r="B32" s="95"/>
      <c r="C32" s="95"/>
      <c r="D32" s="95"/>
      <c r="E32" s="95"/>
      <c r="F32" s="95"/>
      <c r="G32" s="95"/>
      <c r="H32" s="95"/>
      <c r="I32" s="95"/>
      <c r="J32" s="95"/>
      <c r="K32" s="100"/>
      <c r="L32" s="100"/>
      <c r="M32" s="100"/>
      <c r="N32" s="100"/>
      <c r="O32" s="60"/>
      <c r="P32" s="60"/>
      <c r="Q32" s="60"/>
      <c r="R32" s="60"/>
      <c r="S32" s="60"/>
      <c r="T32" s="60"/>
    </row>
    <row r="33" spans="1:20" ht="18.75" hidden="1">
      <c r="A33" s="92"/>
      <c r="B33" s="95"/>
      <c r="C33" s="95"/>
      <c r="D33" s="95"/>
      <c r="E33" s="95"/>
      <c r="F33" s="95"/>
      <c r="G33" s="96"/>
      <c r="H33" s="96"/>
      <c r="I33" s="96"/>
      <c r="J33" s="109"/>
      <c r="K33" s="419"/>
      <c r="L33" s="100"/>
      <c r="M33" s="100"/>
      <c r="N33" s="100"/>
      <c r="O33" s="60"/>
      <c r="P33" s="60"/>
      <c r="Q33" s="60"/>
      <c r="R33" s="60"/>
      <c r="S33" s="60"/>
      <c r="T33" s="60"/>
    </row>
    <row r="34" spans="1:20" ht="18.75" hidden="1">
      <c r="A34" s="92"/>
      <c r="B34" s="95"/>
      <c r="C34" s="95"/>
      <c r="D34" s="95"/>
      <c r="E34" s="95"/>
      <c r="F34" s="95"/>
      <c r="G34" s="95"/>
      <c r="H34" s="95"/>
      <c r="I34" s="95" t="s">
        <v>32</v>
      </c>
      <c r="J34" s="110">
        <f>SUM(J17:J33)</f>
        <v>2625.89</v>
      </c>
      <c r="K34" s="420"/>
      <c r="L34" s="100"/>
      <c r="M34" s="100"/>
      <c r="N34" s="100"/>
      <c r="O34" s="60"/>
      <c r="P34" s="60"/>
      <c r="Q34" s="60"/>
      <c r="R34" s="60"/>
      <c r="S34" s="60"/>
      <c r="T34" s="60"/>
    </row>
    <row r="35" spans="1:14" ht="15">
      <c r="A35" s="763" t="s">
        <v>388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</row>
    <row r="36" spans="1:14" ht="15">
      <c r="A36" s="763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</row>
    <row r="37" spans="1:14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8.75">
      <c r="A38" s="92"/>
      <c r="B38" s="64" t="s">
        <v>389</v>
      </c>
      <c r="C38" s="65"/>
      <c r="D38" s="65"/>
      <c r="E38" s="65"/>
      <c r="F38" s="65"/>
      <c r="G38" s="64"/>
      <c r="H38" s="64"/>
      <c r="I38" s="92"/>
      <c r="J38" s="92"/>
      <c r="K38" s="92"/>
      <c r="L38" s="92"/>
      <c r="M38" s="92"/>
      <c r="N38" s="92"/>
    </row>
    <row r="39" spans="1:14" ht="18.75">
      <c r="A39" s="64"/>
      <c r="B39" s="65" t="s">
        <v>390</v>
      </c>
      <c r="C39" s="250" t="s">
        <v>391</v>
      </c>
      <c r="D39" s="64"/>
      <c r="E39" s="64"/>
      <c r="F39" s="65"/>
      <c r="G39" s="64"/>
      <c r="H39" s="64"/>
      <c r="I39" s="64"/>
      <c r="J39" s="64"/>
      <c r="K39" s="64"/>
      <c r="L39" s="92"/>
      <c r="M39" s="92"/>
      <c r="N39" s="92"/>
    </row>
    <row r="40" spans="1:14" ht="18.75">
      <c r="A40" s="64"/>
      <c r="B40" s="65" t="s">
        <v>392</v>
      </c>
      <c r="C40" s="66">
        <v>5171</v>
      </c>
      <c r="D40" s="64" t="s">
        <v>393</v>
      </c>
      <c r="E40" s="64"/>
      <c r="F40" s="65"/>
      <c r="G40" s="64"/>
      <c r="H40" s="64"/>
      <c r="I40" s="65"/>
      <c r="J40" s="64"/>
      <c r="K40" s="64"/>
      <c r="L40" s="92"/>
      <c r="M40" s="92"/>
      <c r="N40" s="92"/>
    </row>
    <row r="41" spans="1:14" ht="18.75">
      <c r="A41" s="64"/>
      <c r="B41" s="65" t="s">
        <v>394</v>
      </c>
      <c r="C41" s="67" t="s">
        <v>395</v>
      </c>
      <c r="D41" s="64" t="s">
        <v>583</v>
      </c>
      <c r="E41" s="64"/>
      <c r="F41" s="64"/>
      <c r="G41" s="64"/>
      <c r="H41" s="64"/>
      <c r="I41" s="65"/>
      <c r="J41" s="64"/>
      <c r="K41" s="64"/>
      <c r="L41" s="92"/>
      <c r="M41" s="92"/>
      <c r="N41" s="92"/>
    </row>
    <row r="42" spans="1:28" ht="18.75">
      <c r="A42" s="64"/>
      <c r="E42" s="64"/>
      <c r="F42" s="64"/>
      <c r="G42" s="64"/>
      <c r="H42" s="64"/>
      <c r="I42" s="65"/>
      <c r="J42" s="64"/>
      <c r="K42" s="64"/>
      <c r="L42" s="92"/>
      <c r="M42" s="92"/>
      <c r="N42" s="92"/>
      <c r="V42" s="60"/>
      <c r="W42" s="60"/>
      <c r="X42" s="60"/>
      <c r="Y42" s="60"/>
      <c r="Z42" s="60"/>
      <c r="AA42" s="60"/>
      <c r="AB42" s="60"/>
    </row>
    <row r="43" spans="1:28" ht="56.25">
      <c r="A43" s="64"/>
      <c r="B43" s="139"/>
      <c r="C43" s="140"/>
      <c r="D43" s="62"/>
      <c r="E43" s="421" t="s">
        <v>397</v>
      </c>
      <c r="F43" s="422" t="s">
        <v>527</v>
      </c>
      <c r="G43" s="424" t="s">
        <v>2</v>
      </c>
      <c r="H43" s="490" t="s">
        <v>565</v>
      </c>
      <c r="I43" s="423" t="s">
        <v>3</v>
      </c>
      <c r="J43" s="424" t="s">
        <v>528</v>
      </c>
      <c r="K43" s="424" t="s">
        <v>529</v>
      </c>
      <c r="L43" s="425" t="s">
        <v>530</v>
      </c>
      <c r="V43" s="60"/>
      <c r="W43" s="371"/>
      <c r="X43" s="426"/>
      <c r="Y43" s="426"/>
      <c r="Z43" s="426"/>
      <c r="AA43" s="426"/>
      <c r="AB43" s="426"/>
    </row>
    <row r="44" spans="1:28" s="61" customFormat="1" ht="54.75" customHeight="1">
      <c r="A44" s="62"/>
      <c r="B44" s="765" t="s">
        <v>404</v>
      </c>
      <c r="C44" s="766"/>
      <c r="D44" s="767"/>
      <c r="E44" s="111" t="s">
        <v>53</v>
      </c>
      <c r="F44" s="111" t="s">
        <v>53</v>
      </c>
      <c r="G44" s="111" t="s">
        <v>53</v>
      </c>
      <c r="H44" s="111" t="s">
        <v>53</v>
      </c>
      <c r="I44" s="111" t="s">
        <v>53</v>
      </c>
      <c r="J44" s="111" t="s">
        <v>53</v>
      </c>
      <c r="K44" s="111" t="s">
        <v>53</v>
      </c>
      <c r="L44" s="111" t="s">
        <v>53</v>
      </c>
      <c r="O44" s="427" t="s">
        <v>531</v>
      </c>
      <c r="P44" s="427" t="s">
        <v>532</v>
      </c>
      <c r="Q44" s="427" t="s">
        <v>544</v>
      </c>
      <c r="R44" s="427" t="s">
        <v>401</v>
      </c>
      <c r="S44" s="427" t="s">
        <v>545</v>
      </c>
      <c r="T44" s="427" t="s">
        <v>546</v>
      </c>
      <c r="U44" s="427" t="s">
        <v>533</v>
      </c>
      <c r="V44" s="427" t="s">
        <v>424</v>
      </c>
      <c r="W44" s="428" t="s">
        <v>534</v>
      </c>
      <c r="X44" s="374"/>
      <c r="Y44" s="374"/>
      <c r="Z44" s="374"/>
      <c r="AA44" s="374"/>
      <c r="AB44" s="374"/>
    </row>
    <row r="45" spans="1:28" ht="33" customHeight="1">
      <c r="A45" s="64"/>
      <c r="B45" s="768" t="s">
        <v>535</v>
      </c>
      <c r="C45" s="769"/>
      <c r="D45" s="770"/>
      <c r="E45" s="114">
        <f aca="true" t="shared" si="0" ref="E45:L45">E46+E47+E48</f>
        <v>16.1</v>
      </c>
      <c r="F45" s="114">
        <f t="shared" si="0"/>
        <v>225752.8720000001</v>
      </c>
      <c r="G45" s="114">
        <f t="shared" si="0"/>
        <v>82996.6</v>
      </c>
      <c r="H45" s="114">
        <f t="shared" si="0"/>
        <v>0</v>
      </c>
      <c r="I45" s="114">
        <f t="shared" si="0"/>
        <v>84116.11</v>
      </c>
      <c r="J45" s="114">
        <f t="shared" si="0"/>
        <v>59583.29000000001</v>
      </c>
      <c r="K45" s="114">
        <f t="shared" si="0"/>
        <v>24532.819999999992</v>
      </c>
      <c r="L45" s="114">
        <f t="shared" si="0"/>
        <v>224633.36200000005</v>
      </c>
      <c r="O45" s="470">
        <v>225752.99000000002</v>
      </c>
      <c r="P45" s="470">
        <v>224633.48</v>
      </c>
      <c r="Q45" s="553">
        <v>76257.68</v>
      </c>
      <c r="R45" s="332">
        <v>140.27</v>
      </c>
      <c r="S45" s="332">
        <v>0</v>
      </c>
      <c r="T45" s="332">
        <v>0</v>
      </c>
      <c r="U45" s="226">
        <v>7500</v>
      </c>
      <c r="V45" s="471">
        <v>7718.160000000001</v>
      </c>
      <c r="W45" s="226">
        <v>11250.969999999998</v>
      </c>
      <c r="X45" s="432"/>
      <c r="Y45" s="432"/>
      <c r="Z45" s="432"/>
      <c r="AA45" s="374"/>
      <c r="AB45" s="433"/>
    </row>
    <row r="46" spans="1:28" ht="18" customHeight="1">
      <c r="A46" s="64"/>
      <c r="B46" s="672" t="s">
        <v>12</v>
      </c>
      <c r="C46" s="673"/>
      <c r="D46" s="674"/>
      <c r="E46" s="117">
        <f>G58</f>
        <v>10.030000000000001</v>
      </c>
      <c r="F46" s="635">
        <f>'09 16 г'!L46</f>
        <v>0</v>
      </c>
      <c r="G46" s="635">
        <f>E46*C40</f>
        <v>51865.130000000005</v>
      </c>
      <c r="H46" s="635">
        <v>0</v>
      </c>
      <c r="I46" s="635">
        <f>G46</f>
        <v>51865.130000000005</v>
      </c>
      <c r="J46" s="635">
        <f>H58</f>
        <v>51865.130000000005</v>
      </c>
      <c r="K46" s="635">
        <f>H46+I46-J46</f>
        <v>0</v>
      </c>
      <c r="L46" s="286">
        <v>0</v>
      </c>
      <c r="V46" s="60"/>
      <c r="W46" s="373"/>
      <c r="X46" s="432"/>
      <c r="Y46" s="432"/>
      <c r="Z46" s="432"/>
      <c r="AA46" s="374"/>
      <c r="AB46" s="433"/>
    </row>
    <row r="47" spans="1:28" ht="18" customHeight="1" thickBot="1">
      <c r="A47" s="64"/>
      <c r="B47" s="672" t="s">
        <v>65</v>
      </c>
      <c r="C47" s="673"/>
      <c r="D47" s="674"/>
      <c r="E47" s="117">
        <v>4.57</v>
      </c>
      <c r="F47" s="635">
        <f>'09 16 г'!L47</f>
        <v>214283.7420000001</v>
      </c>
      <c r="G47" s="635">
        <f>E47*C40</f>
        <v>23631.47</v>
      </c>
      <c r="H47" s="635">
        <v>0</v>
      </c>
      <c r="I47" s="635">
        <f>Q45+R45-I46</f>
        <v>24532.819999999992</v>
      </c>
      <c r="J47" s="635">
        <f>H64-H65</f>
        <v>0</v>
      </c>
      <c r="K47" s="635">
        <f>H47+I47-J47</f>
        <v>24532.819999999992</v>
      </c>
      <c r="L47" s="286">
        <f>F45-F48+(G45-G48)+H45-(I45-I48)</f>
        <v>213382.39200000005</v>
      </c>
      <c r="P47" s="434"/>
      <c r="V47" s="60"/>
      <c r="W47" s="373"/>
      <c r="X47" s="435"/>
      <c r="Y47" s="435"/>
      <c r="Z47" s="435"/>
      <c r="AA47" s="374"/>
      <c r="AB47" s="436"/>
    </row>
    <row r="48" spans="1:28" ht="18" customHeight="1" thickBot="1">
      <c r="A48" s="64"/>
      <c r="B48" s="672" t="s">
        <v>561</v>
      </c>
      <c r="C48" s="673"/>
      <c r="D48" s="674"/>
      <c r="E48" s="117">
        <v>1.5</v>
      </c>
      <c r="F48" s="635">
        <f>'09 16 г'!L48</f>
        <v>11469.13</v>
      </c>
      <c r="G48" s="635">
        <f>E48*C40-(171*E48)</f>
        <v>7500</v>
      </c>
      <c r="H48" s="635">
        <v>0</v>
      </c>
      <c r="I48" s="635">
        <f>V45</f>
        <v>7718.160000000001</v>
      </c>
      <c r="J48" s="635">
        <f>H65</f>
        <v>7718.160000000001</v>
      </c>
      <c r="K48" s="635">
        <f>H48+I48-J48</f>
        <v>0</v>
      </c>
      <c r="L48" s="286">
        <f>W45</f>
        <v>11250.969999999998</v>
      </c>
      <c r="M48" s="186"/>
      <c r="P48" s="438"/>
      <c r="V48" s="60"/>
      <c r="W48" s="373"/>
      <c r="X48" s="432"/>
      <c r="Y48" s="432"/>
      <c r="Z48" s="432"/>
      <c r="AA48" s="374"/>
      <c r="AB48" s="433"/>
    </row>
    <row r="49" spans="1:28" ht="21" customHeight="1">
      <c r="A49" s="64"/>
      <c r="B49" s="791" t="s">
        <v>564</v>
      </c>
      <c r="C49" s="791"/>
      <c r="D49" s="791"/>
      <c r="E49" s="791"/>
      <c r="F49" s="791"/>
      <c r="G49" s="791"/>
      <c r="H49" s="791"/>
      <c r="I49" s="791"/>
      <c r="J49" s="791"/>
      <c r="K49" s="92"/>
      <c r="L49" s="92"/>
      <c r="M49" s="92"/>
      <c r="N49" s="92"/>
      <c r="O49" s="186"/>
      <c r="V49" s="60"/>
      <c r="W49" s="373"/>
      <c r="X49" s="432"/>
      <c r="Y49" s="432"/>
      <c r="Z49" s="432"/>
      <c r="AA49" s="374"/>
      <c r="AB49" s="433"/>
    </row>
    <row r="50" spans="1:28" ht="18.75" customHeight="1">
      <c r="A50" s="64"/>
      <c r="F50" s="485" t="s">
        <v>438</v>
      </c>
      <c r="G50" s="485" t="s">
        <v>2</v>
      </c>
      <c r="H50" s="485" t="s">
        <v>3</v>
      </c>
      <c r="I50" s="485" t="s">
        <v>439</v>
      </c>
      <c r="J50" s="485" t="s">
        <v>562</v>
      </c>
      <c r="K50" s="554"/>
      <c r="L50" s="440"/>
      <c r="M50" s="440">
        <f>H45+I45-J45</f>
        <v>24532.819999999992</v>
      </c>
      <c r="N50" s="440"/>
      <c r="O50" s="441"/>
      <c r="P50" s="60"/>
      <c r="V50" s="60"/>
      <c r="W50" s="379"/>
      <c r="X50" s="380"/>
      <c r="Y50" s="380"/>
      <c r="Z50" s="380"/>
      <c r="AA50" s="380"/>
      <c r="AB50" s="380"/>
    </row>
    <row r="51" spans="1:28" ht="18" customHeight="1">
      <c r="A51" s="92"/>
      <c r="B51" s="771" t="s">
        <v>536</v>
      </c>
      <c r="C51" s="771"/>
      <c r="D51" s="771"/>
      <c r="E51" s="771"/>
      <c r="F51" s="629">
        <f>'09 16 г'!I51</f>
        <v>6659.460000000004</v>
      </c>
      <c r="G51" s="76">
        <f>S45</f>
        <v>0</v>
      </c>
      <c r="H51" s="76">
        <f>T45</f>
        <v>0</v>
      </c>
      <c r="I51" s="76">
        <f>F51+G51-H51</f>
        <v>6659.460000000004</v>
      </c>
      <c r="J51" s="76">
        <f>D52+H51</f>
        <v>0</v>
      </c>
      <c r="K51" s="444"/>
      <c r="N51" s="120"/>
      <c r="V51" s="60"/>
      <c r="W51" s="60"/>
      <c r="X51" s="60"/>
      <c r="Y51" s="60"/>
      <c r="Z51" s="60"/>
      <c r="AA51" s="60"/>
      <c r="AB51" s="60"/>
    </row>
    <row r="52" spans="1:28" ht="18" customHeight="1">
      <c r="A52" s="92"/>
      <c r="B52" s="789"/>
      <c r="C52" s="789"/>
      <c r="D52" s="790"/>
      <c r="E52" s="790"/>
      <c r="F52" s="230" t="s">
        <v>563</v>
      </c>
      <c r="G52" s="65"/>
      <c r="H52" s="65"/>
      <c r="J52" s="64"/>
      <c r="K52" s="64"/>
      <c r="M52" s="554"/>
      <c r="N52" s="120"/>
      <c r="V52" s="60"/>
      <c r="W52" s="60"/>
      <c r="X52" s="60"/>
      <c r="Y52" s="60"/>
      <c r="Z52" s="60"/>
      <c r="AA52" s="60"/>
      <c r="AB52" s="60"/>
    </row>
    <row r="53" spans="1:28" ht="18" customHeight="1">
      <c r="A53" s="92"/>
      <c r="M53" s="444"/>
      <c r="N53" s="92"/>
      <c r="O53" s="445"/>
      <c r="V53" s="60"/>
      <c r="W53" s="60"/>
      <c r="X53" s="60"/>
      <c r="Y53" s="60"/>
      <c r="Z53" s="60"/>
      <c r="AA53" s="60"/>
      <c r="AB53" s="60"/>
    </row>
    <row r="54" spans="1:20" ht="10.5" customHeight="1">
      <c r="A54" s="92"/>
      <c r="L54" s="92"/>
      <c r="M54" s="92"/>
      <c r="N54" s="92"/>
      <c r="S54" s="446"/>
      <c r="T54" s="447"/>
    </row>
    <row r="55" spans="1:20" ht="18.75">
      <c r="A55" s="64"/>
      <c r="B55" s="73"/>
      <c r="C55" s="74"/>
      <c r="D55" s="75"/>
      <c r="E55" s="75"/>
      <c r="F55" s="75"/>
      <c r="G55" s="76" t="s">
        <v>397</v>
      </c>
      <c r="H55" s="76" t="s">
        <v>407</v>
      </c>
      <c r="I55" s="444"/>
      <c r="J55" s="64"/>
      <c r="K55" s="64"/>
      <c r="L55" s="92"/>
      <c r="M55" s="694" t="s">
        <v>411</v>
      </c>
      <c r="N55" s="694"/>
      <c r="O55" s="705" t="s">
        <v>539</v>
      </c>
      <c r="Q55" s="448"/>
      <c r="S55" s="448"/>
      <c r="T55" s="448"/>
    </row>
    <row r="56" spans="1:20" s="61" customFormat="1" ht="11.25" customHeight="1">
      <c r="A56" s="77"/>
      <c r="B56" s="135"/>
      <c r="C56" s="136"/>
      <c r="D56" s="137"/>
      <c r="E56" s="137"/>
      <c r="F56" s="137"/>
      <c r="G56" s="138" t="s">
        <v>53</v>
      </c>
      <c r="H56" s="495" t="s">
        <v>53</v>
      </c>
      <c r="I56" s="448"/>
      <c r="J56" s="62"/>
      <c r="K56" s="62"/>
      <c r="M56" s="694"/>
      <c r="N56" s="694"/>
      <c r="O56" s="705"/>
      <c r="P56" s="545"/>
      <c r="Q56" s="130"/>
      <c r="S56" s="449"/>
      <c r="T56" s="449"/>
    </row>
    <row r="57" spans="1:20" ht="48" customHeight="1">
      <c r="A57" s="78" t="s">
        <v>408</v>
      </c>
      <c r="B57" s="676" t="s">
        <v>436</v>
      </c>
      <c r="C57" s="677"/>
      <c r="D57" s="677"/>
      <c r="E57" s="677"/>
      <c r="F57" s="677"/>
      <c r="G57" s="95"/>
      <c r="H57" s="496">
        <f>H58+H64</f>
        <v>59583.29000000001</v>
      </c>
      <c r="I57" s="492"/>
      <c r="J57" s="64"/>
      <c r="K57" s="64"/>
      <c r="L57" s="92"/>
      <c r="M57" s="59" t="s">
        <v>577</v>
      </c>
      <c r="N57" s="792" t="s">
        <v>578</v>
      </c>
      <c r="O57" s="793"/>
      <c r="P57" s="546" t="s">
        <v>579</v>
      </c>
      <c r="Q57" s="547" t="s">
        <v>580</v>
      </c>
      <c r="S57" s="100"/>
      <c r="T57" s="100"/>
    </row>
    <row r="58" spans="1:24" ht="18.75">
      <c r="A58" s="80" t="s">
        <v>410</v>
      </c>
      <c r="B58" s="678" t="s">
        <v>411</v>
      </c>
      <c r="C58" s="679"/>
      <c r="D58" s="679"/>
      <c r="E58" s="679"/>
      <c r="F58" s="680"/>
      <c r="G58" s="630">
        <f>G60+G61+G62+G63+G59</f>
        <v>10.030000000000001</v>
      </c>
      <c r="H58" s="628">
        <f>SUM(H59:H63)</f>
        <v>51865.130000000005</v>
      </c>
      <c r="I58" s="457"/>
      <c r="J58" s="64"/>
      <c r="K58" s="64"/>
      <c r="L58" s="92"/>
      <c r="M58" s="110"/>
      <c r="N58" s="548"/>
      <c r="O58" s="549"/>
      <c r="P58" s="549"/>
      <c r="Q58" s="549"/>
      <c r="S58" s="126"/>
      <c r="T58" s="126"/>
      <c r="X58" s="186"/>
    </row>
    <row r="59" spans="1:24" ht="18.75" customHeight="1">
      <c r="A59" s="632" t="s">
        <v>412</v>
      </c>
      <c r="B59" s="681" t="s">
        <v>413</v>
      </c>
      <c r="C59" s="679"/>
      <c r="D59" s="679"/>
      <c r="E59" s="679"/>
      <c r="F59" s="680"/>
      <c r="G59" s="636">
        <v>1.5600000000000005</v>
      </c>
      <c r="H59" s="631">
        <f>G59*$C$40</f>
        <v>8066.760000000003</v>
      </c>
      <c r="I59" s="129"/>
      <c r="J59" s="64"/>
      <c r="K59" s="64"/>
      <c r="L59" s="92"/>
      <c r="M59" s="110"/>
      <c r="N59" s="548"/>
      <c r="O59" s="549"/>
      <c r="P59" s="549"/>
      <c r="Q59" s="549"/>
      <c r="S59" s="126"/>
      <c r="T59" s="126"/>
      <c r="X59" s="186"/>
    </row>
    <row r="60" spans="1:17" ht="34.5" customHeight="1">
      <c r="A60" s="632" t="s">
        <v>414</v>
      </c>
      <c r="B60" s="682" t="s">
        <v>415</v>
      </c>
      <c r="C60" s="683"/>
      <c r="D60" s="683"/>
      <c r="E60" s="683"/>
      <c r="F60" s="683"/>
      <c r="G60" s="629">
        <v>1.8400000000000005</v>
      </c>
      <c r="H60" s="631">
        <f>G60*$C$40</f>
        <v>9514.640000000003</v>
      </c>
      <c r="I60" s="129"/>
      <c r="J60" s="64"/>
      <c r="K60" s="64"/>
      <c r="L60" s="92"/>
      <c r="M60" s="110"/>
      <c r="N60" s="548"/>
      <c r="O60" s="549"/>
      <c r="P60" s="549"/>
      <c r="Q60" s="549"/>
    </row>
    <row r="61" spans="1:17" ht="34.5" customHeight="1">
      <c r="A61" s="480" t="s">
        <v>416</v>
      </c>
      <c r="B61" s="786" t="s">
        <v>537</v>
      </c>
      <c r="C61" s="787"/>
      <c r="D61" s="787"/>
      <c r="E61" s="787"/>
      <c r="F61" s="788"/>
      <c r="G61" s="481">
        <v>1.33</v>
      </c>
      <c r="H61" s="631">
        <f>G61*$C$40</f>
        <v>6877.43</v>
      </c>
      <c r="I61" s="129"/>
      <c r="J61" s="64"/>
      <c r="K61" s="64"/>
      <c r="L61" s="92"/>
      <c r="M61" s="110"/>
      <c r="N61" s="548"/>
      <c r="O61" s="549"/>
      <c r="P61" s="549"/>
      <c r="Q61" s="549"/>
    </row>
    <row r="62" spans="1:17" ht="34.5" customHeight="1">
      <c r="A62" s="480" t="s">
        <v>418</v>
      </c>
      <c r="B62" s="786" t="s">
        <v>419</v>
      </c>
      <c r="C62" s="787"/>
      <c r="D62" s="787"/>
      <c r="E62" s="787"/>
      <c r="F62" s="788"/>
      <c r="G62" s="481">
        <v>1.36</v>
      </c>
      <c r="H62" s="631">
        <f>G62*$C$40</f>
        <v>7032.56</v>
      </c>
      <c r="I62" s="129"/>
      <c r="J62" s="64"/>
      <c r="K62" s="64"/>
      <c r="L62" s="92"/>
      <c r="M62" s="110"/>
      <c r="N62" s="548"/>
      <c r="O62" s="549"/>
      <c r="P62" s="549"/>
      <c r="Q62" s="549"/>
    </row>
    <row r="63" spans="1:18" ht="18.75" customHeight="1">
      <c r="A63" s="632" t="s">
        <v>420</v>
      </c>
      <c r="B63" s="685" t="s">
        <v>555</v>
      </c>
      <c r="C63" s="685"/>
      <c r="D63" s="685"/>
      <c r="E63" s="685"/>
      <c r="F63" s="685"/>
      <c r="G63" s="76">
        <v>3.94</v>
      </c>
      <c r="H63" s="497">
        <f>G63*$C$40</f>
        <v>20373.739999999998</v>
      </c>
      <c r="I63" s="75"/>
      <c r="J63" s="64"/>
      <c r="K63" s="64"/>
      <c r="L63" s="92"/>
      <c r="M63" s="110"/>
      <c r="N63" s="548"/>
      <c r="O63" s="549"/>
      <c r="P63" s="549"/>
      <c r="Q63" s="549"/>
      <c r="R63" s="230"/>
    </row>
    <row r="64" spans="1:18" ht="18.75">
      <c r="A64" s="79" t="s">
        <v>422</v>
      </c>
      <c r="B64" s="688" t="s">
        <v>423</v>
      </c>
      <c r="C64" s="689"/>
      <c r="D64" s="689"/>
      <c r="E64" s="689"/>
      <c r="F64" s="689"/>
      <c r="G64" s="79"/>
      <c r="H64" s="496">
        <f>SUM(H65:H73)</f>
        <v>7718.160000000001</v>
      </c>
      <c r="I64" s="492"/>
      <c r="J64" s="64"/>
      <c r="K64" s="64"/>
      <c r="L64" s="92"/>
      <c r="M64" s="58" t="s">
        <v>582</v>
      </c>
      <c r="N64" s="550"/>
      <c r="O64" s="551"/>
      <c r="P64" s="551"/>
      <c r="Q64" s="551"/>
      <c r="R64" s="551"/>
    </row>
    <row r="65" spans="1:18" ht="18.75">
      <c r="A65" s="126"/>
      <c r="B65" s="690" t="s">
        <v>424</v>
      </c>
      <c r="C65" s="683"/>
      <c r="D65" s="683"/>
      <c r="E65" s="683"/>
      <c r="F65" s="683"/>
      <c r="G65" s="127"/>
      <c r="H65" s="497">
        <v>7718.160000000001</v>
      </c>
      <c r="I65" s="75"/>
      <c r="J65" s="64"/>
      <c r="K65" s="64"/>
      <c r="L65" s="92"/>
      <c r="M65" s="186"/>
      <c r="N65" s="550"/>
      <c r="O65" s="551"/>
      <c r="P65" s="551"/>
      <c r="Q65" s="551"/>
      <c r="R65" s="551"/>
    </row>
    <row r="66" spans="1:23" ht="18.75">
      <c r="A66" s="126"/>
      <c r="B66" s="690" t="s">
        <v>538</v>
      </c>
      <c r="C66" s="683"/>
      <c r="D66" s="683"/>
      <c r="E66" s="683"/>
      <c r="F66" s="683"/>
      <c r="G66" s="125"/>
      <c r="H66" s="497"/>
      <c r="I66" s="75"/>
      <c r="J66" s="64"/>
      <c r="K66" s="64"/>
      <c r="L66" s="92"/>
      <c r="M66" s="186" t="s">
        <v>539</v>
      </c>
      <c r="N66" s="550"/>
      <c r="O66" s="58" t="s">
        <v>581</v>
      </c>
      <c r="P66" s="551"/>
      <c r="Q66" s="551"/>
      <c r="R66" s="551"/>
      <c r="W66" s="186"/>
    </row>
    <row r="67" spans="1:18" ht="18.75" customHeight="1">
      <c r="A67" s="126"/>
      <c r="B67" s="794"/>
      <c r="C67" s="722"/>
      <c r="D67" s="722"/>
      <c r="E67" s="722"/>
      <c r="F67" s="723"/>
      <c r="G67" s="286"/>
      <c r="H67" s="498"/>
      <c r="I67" s="493"/>
      <c r="J67" s="64"/>
      <c r="K67" s="64"/>
      <c r="L67" s="92"/>
      <c r="M67" s="551"/>
      <c r="N67" s="550"/>
      <c r="O67" s="552"/>
      <c r="P67" s="551"/>
      <c r="Q67" s="551"/>
      <c r="R67" s="551"/>
    </row>
    <row r="68" spans="1:18" ht="18.75" customHeight="1">
      <c r="A68" s="126"/>
      <c r="B68" s="794"/>
      <c r="C68" s="722"/>
      <c r="D68" s="722"/>
      <c r="E68" s="722"/>
      <c r="F68" s="723"/>
      <c r="G68" s="286"/>
      <c r="H68" s="303"/>
      <c r="I68" s="494"/>
      <c r="J68" s="64"/>
      <c r="K68" s="64"/>
      <c r="L68" s="92"/>
      <c r="M68" s="550"/>
      <c r="N68" s="550"/>
      <c r="O68" s="551"/>
      <c r="P68" s="551"/>
      <c r="Q68" s="551"/>
      <c r="R68" s="551"/>
    </row>
    <row r="69" spans="1:18" ht="19.5" customHeight="1">
      <c r="A69" s="126"/>
      <c r="B69" s="794"/>
      <c r="C69" s="722"/>
      <c r="D69" s="722"/>
      <c r="E69" s="722"/>
      <c r="F69" s="723"/>
      <c r="G69" s="286"/>
      <c r="H69" s="303"/>
      <c r="I69" s="494"/>
      <c r="J69" s="64"/>
      <c r="K69" s="64"/>
      <c r="L69" s="92"/>
      <c r="M69" s="550"/>
      <c r="N69" s="550"/>
      <c r="O69" s="551"/>
      <c r="P69" s="551"/>
      <c r="Q69" s="551"/>
      <c r="R69" s="551"/>
    </row>
    <row r="70" spans="1:14" ht="18.75" customHeight="1">
      <c r="A70" s="126"/>
      <c r="B70" s="794"/>
      <c r="C70" s="795"/>
      <c r="D70" s="795"/>
      <c r="E70" s="795"/>
      <c r="F70" s="796"/>
      <c r="G70" s="286"/>
      <c r="H70" s="303"/>
      <c r="I70" s="494"/>
      <c r="J70" s="64"/>
      <c r="K70" s="64"/>
      <c r="L70" s="92"/>
      <c r="M70" s="92"/>
      <c r="N70" s="92"/>
    </row>
    <row r="71" spans="1:14" ht="18.75" customHeight="1">
      <c r="A71" s="126"/>
      <c r="B71" s="794"/>
      <c r="C71" s="722"/>
      <c r="D71" s="722"/>
      <c r="E71" s="722"/>
      <c r="F71" s="723"/>
      <c r="G71" s="286"/>
      <c r="H71" s="637"/>
      <c r="I71" s="494"/>
      <c r="J71" s="64"/>
      <c r="K71" s="64"/>
      <c r="L71" s="92"/>
      <c r="M71" s="92"/>
      <c r="N71" s="92"/>
    </row>
    <row r="72" spans="1:14" ht="18.75" customHeight="1">
      <c r="A72" s="126"/>
      <c r="B72" s="794"/>
      <c r="C72" s="722"/>
      <c r="D72" s="722"/>
      <c r="E72" s="722"/>
      <c r="F72" s="723"/>
      <c r="G72" s="286"/>
      <c r="H72" s="637"/>
      <c r="I72" s="494"/>
      <c r="J72" s="64"/>
      <c r="K72" s="64"/>
      <c r="L72" s="92"/>
      <c r="M72" s="92"/>
      <c r="N72" s="92"/>
    </row>
    <row r="73" spans="1:14" ht="18.75" customHeight="1">
      <c r="A73" s="126"/>
      <c r="B73" s="794"/>
      <c r="C73" s="722"/>
      <c r="D73" s="722"/>
      <c r="E73" s="722"/>
      <c r="F73" s="723"/>
      <c r="G73" s="286"/>
      <c r="H73" s="637"/>
      <c r="I73" s="491"/>
      <c r="J73" s="64"/>
      <c r="K73" s="64"/>
      <c r="L73" s="92"/>
      <c r="M73" s="92"/>
      <c r="N73" s="92"/>
    </row>
    <row r="74" spans="1:14" ht="18.75" customHeight="1">
      <c r="A74" s="126"/>
      <c r="B74" s="129"/>
      <c r="C74" s="130"/>
      <c r="D74" s="130"/>
      <c r="G74" s="694" t="s">
        <v>65</v>
      </c>
      <c r="H74" s="694"/>
      <c r="I74" s="694"/>
      <c r="J74" s="778" t="s">
        <v>406</v>
      </c>
      <c r="K74" s="779"/>
      <c r="L74" s="450"/>
      <c r="M74" s="451"/>
      <c r="N74" s="92"/>
    </row>
    <row r="75" spans="1:17" s="61" customFormat="1" ht="15">
      <c r="A75" s="82"/>
      <c r="B75" s="143"/>
      <c r="C75" s="144"/>
      <c r="D75" s="144"/>
      <c r="G75" s="780" t="s">
        <v>53</v>
      </c>
      <c r="H75" s="780"/>
      <c r="I75" s="780"/>
      <c r="J75" s="697" t="s">
        <v>53</v>
      </c>
      <c r="K75" s="781"/>
      <c r="L75" s="143"/>
      <c r="M75" s="452"/>
      <c r="P75" s="453" t="s">
        <v>539</v>
      </c>
      <c r="Q75" s="453" t="s">
        <v>540</v>
      </c>
    </row>
    <row r="76" spans="1:17" s="60" customFormat="1" ht="18.75">
      <c r="A76" s="126"/>
      <c r="B76" s="774" t="s">
        <v>506</v>
      </c>
      <c r="C76" s="774"/>
      <c r="D76" s="774"/>
      <c r="E76" s="774"/>
      <c r="F76" s="774"/>
      <c r="G76" s="775">
        <f>'09 16 г'!G77:I77</f>
        <v>5187.759999999733</v>
      </c>
      <c r="H76" s="785"/>
      <c r="I76" s="776"/>
      <c r="J76" s="775">
        <f>'09 16 г'!J77:K77</f>
        <v>0</v>
      </c>
      <c r="K76" s="776"/>
      <c r="L76" s="129"/>
      <c r="M76" s="447"/>
      <c r="N76" s="100"/>
      <c r="P76" s="455">
        <f>G77</f>
        <v>29720.579999999725</v>
      </c>
      <c r="Q76" s="455">
        <f>J77</f>
        <v>0</v>
      </c>
    </row>
    <row r="77" spans="1:22" ht="18.75">
      <c r="A77" s="65"/>
      <c r="B77" s="774" t="s">
        <v>507</v>
      </c>
      <c r="C77" s="774"/>
      <c r="D77" s="774"/>
      <c r="E77" s="774"/>
      <c r="F77" s="774"/>
      <c r="G77" s="775">
        <f>G76+K45+J51</f>
        <v>29720.579999999725</v>
      </c>
      <c r="H77" s="785"/>
      <c r="I77" s="776"/>
      <c r="J77" s="775">
        <f>J76+H51+D52-J51</f>
        <v>0</v>
      </c>
      <c r="K77" s="776"/>
      <c r="L77" s="130"/>
      <c r="M77" s="456"/>
      <c r="N77" s="92"/>
      <c r="V77" s="186"/>
    </row>
    <row r="78" spans="1:14" ht="22.5" customHeight="1">
      <c r="A78" s="64"/>
      <c r="B78" s="64"/>
      <c r="C78" s="64"/>
      <c r="D78" s="64"/>
      <c r="E78" s="64"/>
      <c r="F78" s="64"/>
      <c r="G78" s="132"/>
      <c r="H78" s="132"/>
      <c r="I78" s="132"/>
      <c r="J78" s="64"/>
      <c r="K78" s="64"/>
      <c r="L78" s="92"/>
      <c r="M78" s="92"/>
      <c r="N78" s="92"/>
    </row>
    <row r="79" spans="1:20" ht="18.75">
      <c r="A79" s="126"/>
      <c r="B79" s="312"/>
      <c r="C79" s="313"/>
      <c r="D79" s="313"/>
      <c r="E79" s="313"/>
      <c r="F79" s="313"/>
      <c r="G79" s="759" t="s">
        <v>541</v>
      </c>
      <c r="H79" s="784"/>
      <c r="I79" s="777"/>
      <c r="J79" s="759" t="s">
        <v>503</v>
      </c>
      <c r="K79" s="777"/>
      <c r="L79" s="92"/>
      <c r="M79" s="92"/>
      <c r="N79" s="92"/>
      <c r="O79" s="175" t="s">
        <v>504</v>
      </c>
      <c r="P79" s="486">
        <f>G80-J80+G45+H45-I45</f>
        <v>0</v>
      </c>
      <c r="Q79" s="175"/>
      <c r="R79" s="175"/>
      <c r="S79" s="175"/>
      <c r="T79" s="177"/>
    </row>
    <row r="80" spans="1:20" ht="18.75">
      <c r="A80" s="457"/>
      <c r="B80" s="742" t="s">
        <v>566</v>
      </c>
      <c r="C80" s="782"/>
      <c r="D80" s="782"/>
      <c r="E80" s="782"/>
      <c r="F80" s="783"/>
      <c r="G80" s="759">
        <f>O45</f>
        <v>225752.99000000002</v>
      </c>
      <c r="H80" s="784"/>
      <c r="I80" s="777"/>
      <c r="J80" s="759">
        <f>P45</f>
        <v>224633.48</v>
      </c>
      <c r="K80" s="777"/>
      <c r="L80" s="92"/>
      <c r="M80" s="92"/>
      <c r="N80" s="92"/>
      <c r="O80" s="178"/>
      <c r="P80" s="179"/>
      <c r="Q80" s="179"/>
      <c r="R80" s="179"/>
      <c r="S80" s="179"/>
      <c r="T80" s="179"/>
    </row>
    <row r="81" spans="1:14" ht="18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8.75">
      <c r="A82" s="458" t="s">
        <v>554</v>
      </c>
      <c r="B82" s="92"/>
      <c r="C82" s="92"/>
      <c r="D82" s="92"/>
      <c r="E82" s="92"/>
      <c r="F82" s="92"/>
      <c r="G82" s="92"/>
      <c r="H82" s="92"/>
      <c r="I82" s="92"/>
      <c r="J82" s="458" t="s">
        <v>73</v>
      </c>
      <c r="K82" s="458"/>
      <c r="L82" s="92"/>
      <c r="M82" s="92"/>
      <c r="N82" s="92"/>
    </row>
    <row r="83" spans="1:11" s="92" customFormat="1" ht="18.75">
      <c r="A83" s="458" t="s">
        <v>469</v>
      </c>
      <c r="J83" s="458" t="s">
        <v>74</v>
      </c>
      <c r="K83" s="45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46">
    <mergeCell ref="B77:F77"/>
    <mergeCell ref="G77:I77"/>
    <mergeCell ref="J77:K77"/>
    <mergeCell ref="G79:I79"/>
    <mergeCell ref="J79:K79"/>
    <mergeCell ref="B80:F80"/>
    <mergeCell ref="G80:I80"/>
    <mergeCell ref="J80:K80"/>
    <mergeCell ref="B73:F73"/>
    <mergeCell ref="G74:I74"/>
    <mergeCell ref="J74:K74"/>
    <mergeCell ref="G75:I75"/>
    <mergeCell ref="J75:K75"/>
    <mergeCell ref="B76:F76"/>
    <mergeCell ref="G76:I76"/>
    <mergeCell ref="J76:K76"/>
    <mergeCell ref="B67:F67"/>
    <mergeCell ref="B68:F68"/>
    <mergeCell ref="B69:F69"/>
    <mergeCell ref="B70:F70"/>
    <mergeCell ref="B71:F71"/>
    <mergeCell ref="B72:F72"/>
    <mergeCell ref="B61:F61"/>
    <mergeCell ref="B62:F62"/>
    <mergeCell ref="B63:F63"/>
    <mergeCell ref="B64:F64"/>
    <mergeCell ref="B65:F65"/>
    <mergeCell ref="B66:F66"/>
    <mergeCell ref="O55:O56"/>
    <mergeCell ref="B57:F57"/>
    <mergeCell ref="N57:O57"/>
    <mergeCell ref="B58:F58"/>
    <mergeCell ref="B59:F59"/>
    <mergeCell ref="B60:F60"/>
    <mergeCell ref="B48:D48"/>
    <mergeCell ref="B49:J49"/>
    <mergeCell ref="B51:E51"/>
    <mergeCell ref="B52:C52"/>
    <mergeCell ref="D52:E52"/>
    <mergeCell ref="M55:N56"/>
    <mergeCell ref="C14:D15"/>
    <mergeCell ref="A35:N36"/>
    <mergeCell ref="B44:D44"/>
    <mergeCell ref="B45:D45"/>
    <mergeCell ref="B46:D46"/>
    <mergeCell ref="B47:D47"/>
  </mergeCells>
  <conditionalFormatting sqref="P48">
    <cfRule type="iconSet" priority="2" dxfId="23">
      <iconSet iconSet="3TrafficLights1">
        <cfvo type="percent" val="0"/>
        <cfvo type="percent" val="33"/>
        <cfvo type="percent" val="67"/>
      </iconSet>
    </cfRule>
  </conditionalFormatting>
  <conditionalFormatting sqref="V45">
    <cfRule type="cellIs" priority="1" dxfId="0" operator="greaterThan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B83"/>
  <sheetViews>
    <sheetView view="pageBreakPreview" zoomScale="80" zoomScaleSheetLayoutView="80" zoomScalePageLayoutView="0" workbookViewId="0" topLeftCell="A53">
      <selection activeCell="G77" sqref="G77:I77"/>
    </sheetView>
  </sheetViews>
  <sheetFormatPr defaultColWidth="9.140625" defaultRowHeight="15" outlineLevelCol="1"/>
  <cols>
    <col min="1" max="1" width="7.57421875" style="61" customWidth="1"/>
    <col min="2" max="2" width="12.140625" style="58" customWidth="1"/>
    <col min="3" max="3" width="11.00390625" style="58" customWidth="1"/>
    <col min="4" max="4" width="10.57421875" style="58" customWidth="1"/>
    <col min="5" max="5" width="9.7109375" style="58" customWidth="1"/>
    <col min="6" max="6" width="12.140625" style="58" customWidth="1"/>
    <col min="7" max="7" width="11.57421875" style="58" customWidth="1"/>
    <col min="8" max="8" width="12.140625" style="58" customWidth="1"/>
    <col min="9" max="9" width="12.57421875" style="58" customWidth="1"/>
    <col min="10" max="10" width="13.00390625" style="58" customWidth="1"/>
    <col min="11" max="11" width="13.140625" style="58" customWidth="1"/>
    <col min="12" max="12" width="13.421875" style="58" customWidth="1"/>
    <col min="13" max="13" width="15.28125" style="58" hidden="1" customWidth="1" outlineLevel="1"/>
    <col min="14" max="14" width="18.421875" style="58" hidden="1" customWidth="1" outlineLevel="1"/>
    <col min="15" max="15" width="13.421875" style="58" hidden="1" customWidth="1" outlineLevel="1"/>
    <col min="16" max="16" width="13.57421875" style="58" hidden="1" customWidth="1" outlineLevel="1"/>
    <col min="17" max="17" width="10.7109375" style="58" hidden="1" customWidth="1" outlineLevel="1"/>
    <col min="18" max="18" width="10.28125" style="58" hidden="1" customWidth="1" outlineLevel="1"/>
    <col min="19" max="19" width="12.8515625" style="58" hidden="1" customWidth="1" outlineLevel="1"/>
    <col min="20" max="20" width="7.140625" style="58" hidden="1" customWidth="1" outlineLevel="1"/>
    <col min="21" max="21" width="11.28125" style="58" hidden="1" customWidth="1" outlineLevel="1"/>
    <col min="22" max="22" width="11.421875" style="58" hidden="1" customWidth="1" outlineLevel="1"/>
    <col min="23" max="24" width="11.140625" style="58" hidden="1" customWidth="1" outlineLevel="1"/>
    <col min="25" max="25" width="13.00390625" style="58" hidden="1" customWidth="1" outlineLevel="1"/>
    <col min="26" max="26" width="13.00390625" style="58" bestFit="1" customWidth="1" collapsed="1"/>
    <col min="27" max="28" width="13.00390625" style="58" bestFit="1" customWidth="1"/>
    <col min="29" max="32" width="9.140625" style="58" customWidth="1"/>
    <col min="33" max="33" width="9.8515625" style="58" bestFit="1" customWidth="1"/>
    <col min="34" max="16384" width="9.140625" style="58" customWidth="1"/>
  </cols>
  <sheetData>
    <row r="1" spans="1:14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4"/>
      <c r="J2" s="92"/>
      <c r="K2" s="92"/>
      <c r="L2" s="92"/>
      <c r="M2" s="92"/>
      <c r="N2" s="92"/>
    </row>
    <row r="3" spans="1:14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/>
      <c r="I6" s="96" t="s">
        <v>5</v>
      </c>
      <c r="J6" s="96" t="s">
        <v>6</v>
      </c>
      <c r="K6" s="96"/>
      <c r="L6" s="96"/>
      <c r="M6" s="97"/>
      <c r="N6" s="97"/>
    </row>
    <row r="7" spans="1:14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/>
      <c r="I7" s="96" t="s">
        <v>9</v>
      </c>
      <c r="J7" s="96" t="s">
        <v>10</v>
      </c>
      <c r="K7" s="96"/>
      <c r="L7" s="96"/>
      <c r="M7" s="97"/>
      <c r="N7" s="97"/>
    </row>
    <row r="8" spans="1:14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5"/>
      <c r="I8" s="98">
        <v>0</v>
      </c>
      <c r="J8" s="99">
        <v>48.28</v>
      </c>
      <c r="K8" s="99"/>
      <c r="L8" s="95"/>
      <c r="M8" s="100"/>
      <c r="N8" s="100"/>
    </row>
    <row r="9" spans="1:14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5"/>
      <c r="I9" s="98">
        <v>2795.32</v>
      </c>
      <c r="J9" s="99">
        <v>5702.29</v>
      </c>
      <c r="K9" s="99"/>
      <c r="L9" s="95"/>
      <c r="M9" s="100"/>
      <c r="N9" s="100"/>
    </row>
    <row r="10" spans="1:14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5"/>
      <c r="I10" s="98">
        <f>SUM(I8:I9)</f>
        <v>2795.32</v>
      </c>
      <c r="J10" s="95"/>
      <c r="K10" s="95"/>
      <c r="L10" s="95"/>
      <c r="M10" s="100"/>
      <c r="N10" s="100"/>
    </row>
    <row r="11" spans="1:14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20" ht="18.75" hidden="1">
      <c r="A14" s="92"/>
      <c r="B14" s="101" t="s">
        <v>386</v>
      </c>
      <c r="C14" s="666" t="s">
        <v>15</v>
      </c>
      <c r="D14" s="667"/>
      <c r="E14" s="638"/>
      <c r="F14" s="96"/>
      <c r="G14" s="96"/>
      <c r="H14" s="96"/>
      <c r="I14" s="96"/>
      <c r="J14" s="96" t="s">
        <v>21</v>
      </c>
      <c r="K14" s="97"/>
      <c r="L14" s="100"/>
      <c r="M14" s="100"/>
      <c r="N14" s="100"/>
      <c r="O14" s="60"/>
      <c r="P14" s="60"/>
      <c r="Q14" s="60"/>
      <c r="R14" s="60"/>
      <c r="S14" s="60"/>
      <c r="T14" s="60"/>
    </row>
    <row r="15" spans="1:20" ht="14.25" customHeight="1" hidden="1">
      <c r="A15" s="92"/>
      <c r="B15" s="103"/>
      <c r="C15" s="668"/>
      <c r="D15" s="669"/>
      <c r="E15" s="639"/>
      <c r="F15" s="96"/>
      <c r="G15" s="96"/>
      <c r="H15" s="96"/>
      <c r="I15" s="96" t="s">
        <v>311</v>
      </c>
      <c r="J15" s="96"/>
      <c r="K15" s="97"/>
      <c r="L15" s="100"/>
      <c r="M15" s="100"/>
      <c r="N15" s="100"/>
      <c r="O15" s="60"/>
      <c r="P15" s="60"/>
      <c r="Q15" s="60"/>
      <c r="R15" s="60"/>
      <c r="S15" s="60"/>
      <c r="T15" s="60"/>
    </row>
    <row r="16" spans="1:20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95"/>
      <c r="K16" s="100"/>
      <c r="L16" s="100"/>
      <c r="M16" s="100"/>
      <c r="N16" s="100"/>
      <c r="O16" s="60"/>
      <c r="P16" s="60"/>
      <c r="Q16" s="60"/>
      <c r="R16" s="60"/>
      <c r="S16" s="60"/>
      <c r="T16" s="60"/>
    </row>
    <row r="17" spans="1:20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95"/>
      <c r="K17" s="100"/>
      <c r="L17" s="100"/>
      <c r="M17" s="100"/>
      <c r="N17" s="100"/>
      <c r="O17" s="60"/>
      <c r="P17" s="60"/>
      <c r="Q17" s="60"/>
      <c r="R17" s="60"/>
      <c r="S17" s="60"/>
      <c r="T17" s="60"/>
    </row>
    <row r="18" spans="1:20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95"/>
      <c r="K18" s="100"/>
      <c r="L18" s="100"/>
      <c r="M18" s="100"/>
      <c r="N18" s="100"/>
      <c r="O18" s="60"/>
      <c r="P18" s="60"/>
      <c r="Q18" s="60"/>
      <c r="R18" s="60"/>
      <c r="S18" s="60"/>
      <c r="T18" s="60"/>
    </row>
    <row r="19" spans="1:20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95"/>
      <c r="K19" s="100"/>
      <c r="L19" s="100"/>
      <c r="M19" s="100"/>
      <c r="N19" s="100"/>
      <c r="O19" s="60"/>
      <c r="P19" s="60"/>
      <c r="Q19" s="60"/>
      <c r="R19" s="60"/>
      <c r="S19" s="60"/>
      <c r="T19" s="60"/>
    </row>
    <row r="20" spans="1:20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95"/>
      <c r="K20" s="100"/>
      <c r="L20" s="100"/>
      <c r="M20" s="100"/>
      <c r="N20" s="100"/>
      <c r="O20" s="60"/>
      <c r="P20" s="60"/>
      <c r="Q20" s="60"/>
      <c r="R20" s="60"/>
      <c r="S20" s="60"/>
      <c r="T20" s="60"/>
    </row>
    <row r="21" spans="1:20" ht="19.5" hidden="1" thickBot="1">
      <c r="A21" s="92"/>
      <c r="B21" s="95"/>
      <c r="C21" s="95"/>
      <c r="D21" s="95"/>
      <c r="E21" s="95"/>
      <c r="F21" s="95"/>
      <c r="G21" s="106" t="s">
        <v>387</v>
      </c>
      <c r="H21" s="106"/>
      <c r="I21" s="107" t="s">
        <v>310</v>
      </c>
      <c r="J21" s="95"/>
      <c r="K21" s="100"/>
      <c r="L21" s="100"/>
      <c r="M21" s="100"/>
      <c r="N21" s="100"/>
      <c r="O21" s="60"/>
      <c r="P21" s="60"/>
      <c r="Q21" s="60"/>
      <c r="R21" s="60"/>
      <c r="S21" s="60"/>
      <c r="T21" s="60"/>
    </row>
    <row r="22" spans="1:20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/>
      <c r="I22" s="95">
        <v>7.55</v>
      </c>
      <c r="J22" s="99">
        <f>G22*I22</f>
        <v>2625.89</v>
      </c>
      <c r="K22" s="418"/>
      <c r="L22" s="100"/>
      <c r="M22" s="100"/>
      <c r="N22" s="100"/>
      <c r="O22" s="60"/>
      <c r="P22" s="60"/>
      <c r="Q22" s="60"/>
      <c r="R22" s="60"/>
      <c r="S22" s="60"/>
      <c r="T22" s="60"/>
    </row>
    <row r="23" spans="1:20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95"/>
      <c r="K23" s="100"/>
      <c r="L23" s="100"/>
      <c r="M23" s="100"/>
      <c r="N23" s="100"/>
      <c r="O23" s="60"/>
      <c r="P23" s="60"/>
      <c r="Q23" s="60"/>
      <c r="R23" s="60"/>
      <c r="S23" s="60"/>
      <c r="T23" s="60"/>
    </row>
    <row r="24" spans="1:20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95"/>
      <c r="K24" s="100"/>
      <c r="L24" s="100"/>
      <c r="M24" s="100"/>
      <c r="N24" s="100"/>
      <c r="O24" s="60"/>
      <c r="P24" s="60"/>
      <c r="Q24" s="60"/>
      <c r="R24" s="60"/>
      <c r="S24" s="60"/>
      <c r="T24" s="60"/>
    </row>
    <row r="25" spans="1:20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95"/>
      <c r="K25" s="100"/>
      <c r="L25" s="100"/>
      <c r="M25" s="100"/>
      <c r="N25" s="100"/>
      <c r="O25" s="60"/>
      <c r="P25" s="60"/>
      <c r="Q25" s="60"/>
      <c r="R25" s="60"/>
      <c r="S25" s="60"/>
      <c r="T25" s="60"/>
    </row>
    <row r="26" spans="1:20" ht="18.75" hidden="1">
      <c r="A26" s="92"/>
      <c r="B26" s="95"/>
      <c r="C26" s="95"/>
      <c r="D26" s="95"/>
      <c r="E26" s="95"/>
      <c r="F26" s="95"/>
      <c r="G26" s="95"/>
      <c r="H26" s="95"/>
      <c r="I26" s="95"/>
      <c r="J26" s="95"/>
      <c r="K26" s="100"/>
      <c r="L26" s="100"/>
      <c r="M26" s="100"/>
      <c r="N26" s="100"/>
      <c r="O26" s="60"/>
      <c r="P26" s="60"/>
      <c r="Q26" s="60"/>
      <c r="R26" s="60"/>
      <c r="S26" s="60"/>
      <c r="T26" s="60"/>
    </row>
    <row r="27" spans="1:20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95"/>
      <c r="K27" s="100"/>
      <c r="L27" s="100"/>
      <c r="M27" s="100"/>
      <c r="N27" s="100"/>
      <c r="O27" s="60"/>
      <c r="P27" s="60"/>
      <c r="Q27" s="60"/>
      <c r="R27" s="60"/>
      <c r="S27" s="60"/>
      <c r="T27" s="60"/>
    </row>
    <row r="28" spans="1:20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95"/>
      <c r="K28" s="100"/>
      <c r="L28" s="100"/>
      <c r="M28" s="100"/>
      <c r="N28" s="100"/>
      <c r="O28" s="60"/>
      <c r="P28" s="60"/>
      <c r="Q28" s="60"/>
      <c r="R28" s="60"/>
      <c r="S28" s="60"/>
      <c r="T28" s="60"/>
    </row>
    <row r="29" spans="1:20" ht="18.75" hidden="1">
      <c r="A29" s="92"/>
      <c r="B29" s="95"/>
      <c r="C29" s="95"/>
      <c r="D29" s="95"/>
      <c r="E29" s="95"/>
      <c r="F29" s="95"/>
      <c r="G29" s="95"/>
      <c r="H29" s="95"/>
      <c r="I29" s="95"/>
      <c r="J29" s="95"/>
      <c r="K29" s="100"/>
      <c r="L29" s="100"/>
      <c r="M29" s="100"/>
      <c r="N29" s="100"/>
      <c r="O29" s="60"/>
      <c r="P29" s="60"/>
      <c r="Q29" s="60"/>
      <c r="R29" s="60"/>
      <c r="S29" s="60"/>
      <c r="T29" s="60"/>
    </row>
    <row r="30" spans="1:20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95"/>
      <c r="K30" s="100"/>
      <c r="L30" s="100"/>
      <c r="M30" s="100"/>
      <c r="N30" s="100"/>
      <c r="O30" s="60"/>
      <c r="P30" s="60"/>
      <c r="Q30" s="60"/>
      <c r="R30" s="60"/>
      <c r="S30" s="60"/>
      <c r="T30" s="60"/>
    </row>
    <row r="31" spans="1:20" ht="18.75" hidden="1">
      <c r="A31" s="92"/>
      <c r="B31" s="95"/>
      <c r="C31" s="95"/>
      <c r="D31" s="95"/>
      <c r="E31" s="95"/>
      <c r="F31" s="95"/>
      <c r="G31" s="95"/>
      <c r="H31" s="95"/>
      <c r="I31" s="95"/>
      <c r="J31" s="95"/>
      <c r="K31" s="100"/>
      <c r="L31" s="100"/>
      <c r="M31" s="100"/>
      <c r="N31" s="100"/>
      <c r="O31" s="60"/>
      <c r="P31" s="60"/>
      <c r="Q31" s="60"/>
      <c r="R31" s="60"/>
      <c r="S31" s="60"/>
      <c r="T31" s="60"/>
    </row>
    <row r="32" spans="1:20" ht="18.75" hidden="1">
      <c r="A32" s="92"/>
      <c r="B32" s="95"/>
      <c r="C32" s="95"/>
      <c r="D32" s="95"/>
      <c r="E32" s="95"/>
      <c r="F32" s="95"/>
      <c r="G32" s="95"/>
      <c r="H32" s="95"/>
      <c r="I32" s="95"/>
      <c r="J32" s="95"/>
      <c r="K32" s="100"/>
      <c r="L32" s="100"/>
      <c r="M32" s="100"/>
      <c r="N32" s="100"/>
      <c r="O32" s="60"/>
      <c r="P32" s="60"/>
      <c r="Q32" s="60"/>
      <c r="R32" s="60"/>
      <c r="S32" s="60"/>
      <c r="T32" s="60"/>
    </row>
    <row r="33" spans="1:20" ht="18.75" hidden="1">
      <c r="A33" s="92"/>
      <c r="B33" s="95"/>
      <c r="C33" s="95"/>
      <c r="D33" s="95"/>
      <c r="E33" s="95"/>
      <c r="F33" s="95"/>
      <c r="G33" s="96"/>
      <c r="H33" s="96"/>
      <c r="I33" s="96"/>
      <c r="J33" s="109"/>
      <c r="K33" s="419"/>
      <c r="L33" s="100"/>
      <c r="M33" s="100"/>
      <c r="N33" s="100"/>
      <c r="O33" s="60"/>
      <c r="P33" s="60"/>
      <c r="Q33" s="60"/>
      <c r="R33" s="60"/>
      <c r="S33" s="60"/>
      <c r="T33" s="60"/>
    </row>
    <row r="34" spans="1:20" ht="18.75" hidden="1">
      <c r="A34" s="92"/>
      <c r="B34" s="95"/>
      <c r="C34" s="95"/>
      <c r="D34" s="95"/>
      <c r="E34" s="95"/>
      <c r="F34" s="95"/>
      <c r="G34" s="95"/>
      <c r="H34" s="95"/>
      <c r="I34" s="95" t="s">
        <v>32</v>
      </c>
      <c r="J34" s="110">
        <f>SUM(J17:J33)</f>
        <v>2625.89</v>
      </c>
      <c r="K34" s="420"/>
      <c r="L34" s="100"/>
      <c r="M34" s="100"/>
      <c r="N34" s="100"/>
      <c r="O34" s="60"/>
      <c r="P34" s="60"/>
      <c r="Q34" s="60"/>
      <c r="R34" s="60"/>
      <c r="S34" s="60"/>
      <c r="T34" s="60"/>
    </row>
    <row r="35" spans="1:14" ht="15">
      <c r="A35" s="763" t="s">
        <v>388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</row>
    <row r="36" spans="1:14" ht="15">
      <c r="A36" s="763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</row>
    <row r="37" spans="1:14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8.75">
      <c r="A38" s="92"/>
      <c r="B38" s="64" t="s">
        <v>389</v>
      </c>
      <c r="C38" s="65"/>
      <c r="D38" s="65"/>
      <c r="E38" s="65"/>
      <c r="F38" s="65"/>
      <c r="G38" s="64"/>
      <c r="H38" s="64"/>
      <c r="I38" s="92"/>
      <c r="J38" s="92"/>
      <c r="K38" s="92"/>
      <c r="L38" s="92"/>
      <c r="M38" s="92"/>
      <c r="N38" s="92"/>
    </row>
    <row r="39" spans="1:14" ht="18.75">
      <c r="A39" s="64"/>
      <c r="B39" s="65" t="s">
        <v>390</v>
      </c>
      <c r="C39" s="250" t="s">
        <v>391</v>
      </c>
      <c r="D39" s="64"/>
      <c r="E39" s="64"/>
      <c r="F39" s="65"/>
      <c r="G39" s="64"/>
      <c r="H39" s="64"/>
      <c r="I39" s="64"/>
      <c r="J39" s="64"/>
      <c r="K39" s="64"/>
      <c r="L39" s="92"/>
      <c r="M39" s="92"/>
      <c r="N39" s="92"/>
    </row>
    <row r="40" spans="1:14" ht="18.75">
      <c r="A40" s="64"/>
      <c r="B40" s="65" t="s">
        <v>392</v>
      </c>
      <c r="C40" s="66">
        <v>5171</v>
      </c>
      <c r="D40" s="64" t="s">
        <v>393</v>
      </c>
      <c r="E40" s="64"/>
      <c r="F40" s="65"/>
      <c r="G40" s="64"/>
      <c r="H40" s="64"/>
      <c r="I40" s="65"/>
      <c r="J40" s="64"/>
      <c r="K40" s="64"/>
      <c r="L40" s="92"/>
      <c r="M40" s="92"/>
      <c r="N40" s="92"/>
    </row>
    <row r="41" spans="1:14" ht="18.75">
      <c r="A41" s="64"/>
      <c r="B41" s="65" t="s">
        <v>394</v>
      </c>
      <c r="C41" s="67" t="s">
        <v>434</v>
      </c>
      <c r="D41" s="64" t="s">
        <v>583</v>
      </c>
      <c r="E41" s="64"/>
      <c r="F41" s="64"/>
      <c r="G41" s="64"/>
      <c r="H41" s="64"/>
      <c r="I41" s="65"/>
      <c r="J41" s="64"/>
      <c r="K41" s="64"/>
      <c r="L41" s="92"/>
      <c r="M41" s="92"/>
      <c r="N41" s="92"/>
    </row>
    <row r="42" spans="1:28" ht="18.75">
      <c r="A42" s="64"/>
      <c r="E42" s="64"/>
      <c r="F42" s="64"/>
      <c r="G42" s="64"/>
      <c r="H42" s="64"/>
      <c r="I42" s="65"/>
      <c r="J42" s="64"/>
      <c r="K42" s="64"/>
      <c r="L42" s="92"/>
      <c r="M42" s="92"/>
      <c r="N42" s="92"/>
      <c r="V42" s="60"/>
      <c r="W42" s="60"/>
      <c r="X42" s="60"/>
      <c r="Y42" s="60"/>
      <c r="Z42" s="60"/>
      <c r="AA42" s="60"/>
      <c r="AB42" s="60"/>
    </row>
    <row r="43" spans="1:28" ht="56.25">
      <c r="A43" s="64"/>
      <c r="B43" s="139"/>
      <c r="C43" s="140"/>
      <c r="D43" s="62"/>
      <c r="E43" s="421" t="s">
        <v>397</v>
      </c>
      <c r="F43" s="422" t="s">
        <v>527</v>
      </c>
      <c r="G43" s="424" t="s">
        <v>2</v>
      </c>
      <c r="H43" s="490" t="s">
        <v>565</v>
      </c>
      <c r="I43" s="423" t="s">
        <v>3</v>
      </c>
      <c r="J43" s="424" t="s">
        <v>528</v>
      </c>
      <c r="K43" s="424" t="s">
        <v>529</v>
      </c>
      <c r="L43" s="425" t="s">
        <v>530</v>
      </c>
      <c r="V43" s="60"/>
      <c r="W43" s="371"/>
      <c r="X43" s="426"/>
      <c r="Y43" s="426"/>
      <c r="Z43" s="426"/>
      <c r="AA43" s="426"/>
      <c r="AB43" s="426"/>
    </row>
    <row r="44" spans="1:28" s="61" customFormat="1" ht="54.75" customHeight="1">
      <c r="A44" s="62"/>
      <c r="B44" s="765" t="s">
        <v>404</v>
      </c>
      <c r="C44" s="766"/>
      <c r="D44" s="767"/>
      <c r="E44" s="111" t="s">
        <v>53</v>
      </c>
      <c r="F44" s="111" t="s">
        <v>53</v>
      </c>
      <c r="G44" s="111" t="s">
        <v>53</v>
      </c>
      <c r="H44" s="111" t="s">
        <v>53</v>
      </c>
      <c r="I44" s="111" t="s">
        <v>53</v>
      </c>
      <c r="J44" s="111" t="s">
        <v>53</v>
      </c>
      <c r="K44" s="111" t="s">
        <v>53</v>
      </c>
      <c r="L44" s="111" t="s">
        <v>53</v>
      </c>
      <c r="O44" s="427" t="s">
        <v>531</v>
      </c>
      <c r="P44" s="427" t="s">
        <v>532</v>
      </c>
      <c r="Q44" s="427" t="s">
        <v>544</v>
      </c>
      <c r="R44" s="427" t="s">
        <v>401</v>
      </c>
      <c r="S44" s="427" t="s">
        <v>545</v>
      </c>
      <c r="T44" s="427" t="s">
        <v>546</v>
      </c>
      <c r="U44" s="427" t="s">
        <v>533</v>
      </c>
      <c r="V44" s="427" t="s">
        <v>424</v>
      </c>
      <c r="W44" s="428" t="s">
        <v>534</v>
      </c>
      <c r="X44" s="374"/>
      <c r="Y44" s="374"/>
      <c r="Z44" s="374"/>
      <c r="AA44" s="374"/>
      <c r="AB44" s="374"/>
    </row>
    <row r="45" spans="1:28" ht="33" customHeight="1">
      <c r="A45" s="64"/>
      <c r="B45" s="768" t="s">
        <v>535</v>
      </c>
      <c r="C45" s="769"/>
      <c r="D45" s="770"/>
      <c r="E45" s="114">
        <f aca="true" t="shared" si="0" ref="E45:L45">E46+E47+E48</f>
        <v>16.1</v>
      </c>
      <c r="F45" s="114">
        <f t="shared" si="0"/>
        <v>224633.36200000005</v>
      </c>
      <c r="G45" s="114">
        <f t="shared" si="0"/>
        <v>82996.6</v>
      </c>
      <c r="H45" s="114">
        <f t="shared" si="0"/>
        <v>0</v>
      </c>
      <c r="I45" s="114">
        <f t="shared" si="0"/>
        <v>70884.59</v>
      </c>
      <c r="J45" s="114">
        <f t="shared" si="0"/>
        <v>62358.3</v>
      </c>
      <c r="K45" s="114">
        <f t="shared" si="0"/>
        <v>8526.28999999999</v>
      </c>
      <c r="L45" s="114">
        <f t="shared" si="0"/>
        <v>236745.3820000001</v>
      </c>
      <c r="O45" s="470">
        <v>224633.48</v>
      </c>
      <c r="P45" s="470">
        <v>236745.50000000003</v>
      </c>
      <c r="Q45" s="553">
        <v>63850.03</v>
      </c>
      <c r="R45" s="332">
        <v>123.52</v>
      </c>
      <c r="S45" s="332">
        <v>0</v>
      </c>
      <c r="T45" s="332">
        <v>0</v>
      </c>
      <c r="U45" s="226">
        <v>7500.01</v>
      </c>
      <c r="V45" s="471">
        <v>6911.04</v>
      </c>
      <c r="W45" s="226">
        <v>11839.939999999999</v>
      </c>
      <c r="X45" s="432"/>
      <c r="Y45" s="432"/>
      <c r="Z45" s="432"/>
      <c r="AA45" s="374"/>
      <c r="AB45" s="433"/>
    </row>
    <row r="46" spans="1:28" ht="18" customHeight="1">
      <c r="A46" s="64"/>
      <c r="B46" s="672" t="s">
        <v>12</v>
      </c>
      <c r="C46" s="673"/>
      <c r="D46" s="674"/>
      <c r="E46" s="117">
        <f>G58</f>
        <v>10.030000000000001</v>
      </c>
      <c r="F46" s="645">
        <f>'10 16 г'!L46</f>
        <v>0</v>
      </c>
      <c r="G46" s="645">
        <f>E46*C40</f>
        <v>51865.130000000005</v>
      </c>
      <c r="H46" s="645">
        <v>0</v>
      </c>
      <c r="I46" s="645">
        <f>G46</f>
        <v>51865.130000000005</v>
      </c>
      <c r="J46" s="645">
        <f>H58</f>
        <v>51865.130000000005</v>
      </c>
      <c r="K46" s="645">
        <f>H46+I46-J46</f>
        <v>0</v>
      </c>
      <c r="L46" s="286">
        <v>0</v>
      </c>
      <c r="V46" s="60"/>
      <c r="W46" s="373"/>
      <c r="X46" s="432"/>
      <c r="Y46" s="432"/>
      <c r="Z46" s="432"/>
      <c r="AA46" s="374"/>
      <c r="AB46" s="433"/>
    </row>
    <row r="47" spans="1:28" ht="18" customHeight="1" thickBot="1">
      <c r="A47" s="64"/>
      <c r="B47" s="672" t="s">
        <v>65</v>
      </c>
      <c r="C47" s="673"/>
      <c r="D47" s="674"/>
      <c r="E47" s="117">
        <v>4.57</v>
      </c>
      <c r="F47" s="645">
        <f>'10 16 г'!L47</f>
        <v>213382.39200000005</v>
      </c>
      <c r="G47" s="645">
        <f>E47*C40</f>
        <v>23631.47</v>
      </c>
      <c r="H47" s="645">
        <v>0</v>
      </c>
      <c r="I47" s="645">
        <f>Q45+R45-I46</f>
        <v>12108.419999999991</v>
      </c>
      <c r="J47" s="645">
        <f>H64-H65</f>
        <v>3582.13</v>
      </c>
      <c r="K47" s="645">
        <f>H47+I47-J47</f>
        <v>8526.28999999999</v>
      </c>
      <c r="L47" s="286">
        <f>F45-F48+(G45-G48)+H45-(I45-I48)</f>
        <v>224905.4420000001</v>
      </c>
      <c r="P47" s="434"/>
      <c r="V47" s="60"/>
      <c r="W47" s="373"/>
      <c r="X47" s="435"/>
      <c r="Y47" s="435"/>
      <c r="Z47" s="435"/>
      <c r="AA47" s="374"/>
      <c r="AB47" s="436"/>
    </row>
    <row r="48" spans="1:28" ht="18" customHeight="1" thickBot="1">
      <c r="A48" s="64"/>
      <c r="B48" s="672" t="s">
        <v>561</v>
      </c>
      <c r="C48" s="673"/>
      <c r="D48" s="674"/>
      <c r="E48" s="117">
        <v>1.5</v>
      </c>
      <c r="F48" s="645">
        <f>'10 16 г'!L48</f>
        <v>11250.969999999998</v>
      </c>
      <c r="G48" s="645">
        <f>E48*C40-(171*E48)</f>
        <v>7500</v>
      </c>
      <c r="H48" s="645">
        <v>0</v>
      </c>
      <c r="I48" s="645">
        <f>V45</f>
        <v>6911.04</v>
      </c>
      <c r="J48" s="645">
        <f>H65</f>
        <v>6911.04</v>
      </c>
      <c r="K48" s="645">
        <f>H48+I48-J48</f>
        <v>0</v>
      </c>
      <c r="L48" s="286">
        <f>W45</f>
        <v>11839.939999999999</v>
      </c>
      <c r="M48" s="186"/>
      <c r="P48" s="438"/>
      <c r="V48" s="60"/>
      <c r="W48" s="373"/>
      <c r="X48" s="432"/>
      <c r="Y48" s="432"/>
      <c r="Z48" s="432"/>
      <c r="AA48" s="374"/>
      <c r="AB48" s="433"/>
    </row>
    <row r="49" spans="1:28" ht="21" customHeight="1">
      <c r="A49" s="64"/>
      <c r="B49" s="791" t="s">
        <v>564</v>
      </c>
      <c r="C49" s="791"/>
      <c r="D49" s="791"/>
      <c r="E49" s="791"/>
      <c r="F49" s="791"/>
      <c r="G49" s="791"/>
      <c r="H49" s="791"/>
      <c r="I49" s="791"/>
      <c r="J49" s="791"/>
      <c r="K49" s="92"/>
      <c r="L49" s="92"/>
      <c r="M49" s="92"/>
      <c r="N49" s="92"/>
      <c r="O49" s="186"/>
      <c r="V49" s="60"/>
      <c r="W49" s="373"/>
      <c r="X49" s="432"/>
      <c r="Y49" s="432"/>
      <c r="Z49" s="432"/>
      <c r="AA49" s="374"/>
      <c r="AB49" s="433"/>
    </row>
    <row r="50" spans="1:28" ht="18.75" customHeight="1">
      <c r="A50" s="64"/>
      <c r="F50" s="485" t="s">
        <v>438</v>
      </c>
      <c r="G50" s="485" t="s">
        <v>2</v>
      </c>
      <c r="H50" s="485" t="s">
        <v>3</v>
      </c>
      <c r="I50" s="485" t="s">
        <v>439</v>
      </c>
      <c r="J50" s="485" t="s">
        <v>562</v>
      </c>
      <c r="K50" s="554"/>
      <c r="L50" s="440"/>
      <c r="M50" s="440">
        <f>H45+I45-J45</f>
        <v>8526.289999999994</v>
      </c>
      <c r="N50" s="440"/>
      <c r="O50" s="441"/>
      <c r="P50" s="60"/>
      <c r="V50" s="60"/>
      <c r="W50" s="379"/>
      <c r="X50" s="380"/>
      <c r="Y50" s="380"/>
      <c r="Z50" s="380"/>
      <c r="AA50" s="380"/>
      <c r="AB50" s="380"/>
    </row>
    <row r="51" spans="1:28" ht="18" customHeight="1">
      <c r="A51" s="92"/>
      <c r="B51" s="771" t="s">
        <v>536</v>
      </c>
      <c r="C51" s="771"/>
      <c r="D51" s="771"/>
      <c r="E51" s="771"/>
      <c r="F51" s="641">
        <f>'10 16 г'!I51</f>
        <v>6659.460000000004</v>
      </c>
      <c r="G51" s="76">
        <f>S45</f>
        <v>0</v>
      </c>
      <c r="H51" s="76">
        <f>T45</f>
        <v>0</v>
      </c>
      <c r="I51" s="76">
        <f>F51+G51-H51</f>
        <v>6659.460000000004</v>
      </c>
      <c r="J51" s="76">
        <f>D52+H51</f>
        <v>0</v>
      </c>
      <c r="K51" s="444"/>
      <c r="N51" s="120"/>
      <c r="V51" s="60"/>
      <c r="W51" s="60"/>
      <c r="X51" s="60"/>
      <c r="Y51" s="60"/>
      <c r="Z51" s="60"/>
      <c r="AA51" s="60"/>
      <c r="AB51" s="60"/>
    </row>
    <row r="52" spans="1:28" ht="18" customHeight="1">
      <c r="A52" s="92"/>
      <c r="B52" s="789"/>
      <c r="C52" s="789"/>
      <c r="D52" s="790"/>
      <c r="E52" s="790"/>
      <c r="F52" s="230" t="s">
        <v>563</v>
      </c>
      <c r="G52" s="65"/>
      <c r="H52" s="65"/>
      <c r="J52" s="64"/>
      <c r="K52" s="64"/>
      <c r="M52" s="554"/>
      <c r="N52" s="120"/>
      <c r="V52" s="60"/>
      <c r="W52" s="60"/>
      <c r="X52" s="60"/>
      <c r="Y52" s="60"/>
      <c r="Z52" s="60"/>
      <c r="AA52" s="60"/>
      <c r="AB52" s="60"/>
    </row>
    <row r="53" spans="1:28" ht="18" customHeight="1">
      <c r="A53" s="92"/>
      <c r="M53" s="444"/>
      <c r="N53" s="92"/>
      <c r="O53" s="445"/>
      <c r="V53" s="60"/>
      <c r="W53" s="60"/>
      <c r="X53" s="60"/>
      <c r="Y53" s="60"/>
      <c r="Z53" s="60"/>
      <c r="AA53" s="60"/>
      <c r="AB53" s="60"/>
    </row>
    <row r="54" spans="1:20" ht="10.5" customHeight="1">
      <c r="A54" s="92"/>
      <c r="L54" s="92"/>
      <c r="M54" s="92"/>
      <c r="N54" s="92"/>
      <c r="S54" s="446"/>
      <c r="T54" s="447"/>
    </row>
    <row r="55" spans="1:20" ht="18.75">
      <c r="A55" s="64"/>
      <c r="B55" s="73"/>
      <c r="C55" s="74"/>
      <c r="D55" s="75"/>
      <c r="E55" s="75"/>
      <c r="F55" s="75"/>
      <c r="G55" s="76" t="s">
        <v>397</v>
      </c>
      <c r="H55" s="76" t="s">
        <v>407</v>
      </c>
      <c r="I55" s="444"/>
      <c r="J55" s="64"/>
      <c r="K55" s="64"/>
      <c r="L55" s="92"/>
      <c r="M55" s="694" t="s">
        <v>411</v>
      </c>
      <c r="N55" s="694"/>
      <c r="O55" s="705" t="s">
        <v>539</v>
      </c>
      <c r="Q55" s="448"/>
      <c r="S55" s="448"/>
      <c r="T55" s="448"/>
    </row>
    <row r="56" spans="1:20" s="61" customFormat="1" ht="11.25" customHeight="1">
      <c r="A56" s="77"/>
      <c r="B56" s="135"/>
      <c r="C56" s="136"/>
      <c r="D56" s="137"/>
      <c r="E56" s="137"/>
      <c r="F56" s="137"/>
      <c r="G56" s="138" t="s">
        <v>53</v>
      </c>
      <c r="H56" s="495" t="s">
        <v>53</v>
      </c>
      <c r="I56" s="448"/>
      <c r="J56" s="62"/>
      <c r="K56" s="62"/>
      <c r="M56" s="694"/>
      <c r="N56" s="694"/>
      <c r="O56" s="705"/>
      <c r="P56" s="545"/>
      <c r="Q56" s="130"/>
      <c r="S56" s="449"/>
      <c r="T56" s="449"/>
    </row>
    <row r="57" spans="1:20" ht="48" customHeight="1">
      <c r="A57" s="78" t="s">
        <v>408</v>
      </c>
      <c r="B57" s="676" t="s">
        <v>436</v>
      </c>
      <c r="C57" s="677"/>
      <c r="D57" s="677"/>
      <c r="E57" s="677"/>
      <c r="F57" s="677"/>
      <c r="G57" s="95"/>
      <c r="H57" s="496">
        <f>H58+H64</f>
        <v>62358.3</v>
      </c>
      <c r="I57" s="492"/>
      <c r="J57" s="64"/>
      <c r="K57" s="64"/>
      <c r="L57" s="92"/>
      <c r="M57" s="59" t="s">
        <v>577</v>
      </c>
      <c r="N57" s="792" t="s">
        <v>578</v>
      </c>
      <c r="O57" s="793"/>
      <c r="P57" s="546" t="s">
        <v>579</v>
      </c>
      <c r="Q57" s="547" t="s">
        <v>580</v>
      </c>
      <c r="S57" s="100"/>
      <c r="T57" s="100"/>
    </row>
    <row r="58" spans="1:24" ht="18.75">
      <c r="A58" s="80" t="s">
        <v>410</v>
      </c>
      <c r="B58" s="678" t="s">
        <v>411</v>
      </c>
      <c r="C58" s="679"/>
      <c r="D58" s="679"/>
      <c r="E58" s="679"/>
      <c r="F58" s="680"/>
      <c r="G58" s="643">
        <f>G60+G61+G62+G63+G59</f>
        <v>10.030000000000001</v>
      </c>
      <c r="H58" s="644">
        <f>SUM(H59:H63)</f>
        <v>51865.130000000005</v>
      </c>
      <c r="I58" s="457"/>
      <c r="J58" s="64"/>
      <c r="K58" s="64"/>
      <c r="L58" s="92"/>
      <c r="M58" s="110"/>
      <c r="N58" s="548"/>
      <c r="O58" s="549"/>
      <c r="P58" s="549"/>
      <c r="Q58" s="549"/>
      <c r="S58" s="126"/>
      <c r="T58" s="126"/>
      <c r="X58" s="186"/>
    </row>
    <row r="59" spans="1:24" ht="18.75" customHeight="1">
      <c r="A59" s="640" t="s">
        <v>412</v>
      </c>
      <c r="B59" s="681" t="s">
        <v>413</v>
      </c>
      <c r="C59" s="679"/>
      <c r="D59" s="679"/>
      <c r="E59" s="679"/>
      <c r="F59" s="680"/>
      <c r="G59" s="646">
        <v>1.5600000000000005</v>
      </c>
      <c r="H59" s="642">
        <f>G59*$C$40</f>
        <v>8066.760000000003</v>
      </c>
      <c r="I59" s="129"/>
      <c r="J59" s="64"/>
      <c r="K59" s="64"/>
      <c r="L59" s="92"/>
      <c r="M59" s="110"/>
      <c r="N59" s="548"/>
      <c r="O59" s="549"/>
      <c r="P59" s="549"/>
      <c r="Q59" s="549"/>
      <c r="S59" s="126"/>
      <c r="T59" s="126"/>
      <c r="X59" s="186"/>
    </row>
    <row r="60" spans="1:17" ht="34.5" customHeight="1">
      <c r="A60" s="640" t="s">
        <v>414</v>
      </c>
      <c r="B60" s="682" t="s">
        <v>415</v>
      </c>
      <c r="C60" s="683"/>
      <c r="D60" s="683"/>
      <c r="E60" s="683"/>
      <c r="F60" s="683"/>
      <c r="G60" s="641">
        <v>1.8400000000000005</v>
      </c>
      <c r="H60" s="642">
        <f>G60*$C$40</f>
        <v>9514.640000000003</v>
      </c>
      <c r="I60" s="129"/>
      <c r="J60" s="64"/>
      <c r="K60" s="64"/>
      <c r="L60" s="92"/>
      <c r="M60" s="110"/>
      <c r="N60" s="548"/>
      <c r="O60" s="549"/>
      <c r="P60" s="549"/>
      <c r="Q60" s="549"/>
    </row>
    <row r="61" spans="1:17" ht="34.5" customHeight="1">
      <c r="A61" s="480" t="s">
        <v>416</v>
      </c>
      <c r="B61" s="786" t="s">
        <v>537</v>
      </c>
      <c r="C61" s="787"/>
      <c r="D61" s="787"/>
      <c r="E61" s="787"/>
      <c r="F61" s="788"/>
      <c r="G61" s="481">
        <v>1.33</v>
      </c>
      <c r="H61" s="642">
        <f>G61*$C$40</f>
        <v>6877.43</v>
      </c>
      <c r="I61" s="129"/>
      <c r="J61" s="64"/>
      <c r="K61" s="64"/>
      <c r="L61" s="92"/>
      <c r="M61" s="110"/>
      <c r="N61" s="548"/>
      <c r="O61" s="549"/>
      <c r="P61" s="549"/>
      <c r="Q61" s="549"/>
    </row>
    <row r="62" spans="1:17" ht="34.5" customHeight="1">
      <c r="A62" s="480" t="s">
        <v>418</v>
      </c>
      <c r="B62" s="786" t="s">
        <v>419</v>
      </c>
      <c r="C62" s="787"/>
      <c r="D62" s="787"/>
      <c r="E62" s="787"/>
      <c r="F62" s="788"/>
      <c r="G62" s="481">
        <v>1.36</v>
      </c>
      <c r="H62" s="642">
        <f>G62*$C$40</f>
        <v>7032.56</v>
      </c>
      <c r="I62" s="129"/>
      <c r="J62" s="64"/>
      <c r="K62" s="64"/>
      <c r="L62" s="92"/>
      <c r="M62" s="110"/>
      <c r="N62" s="548"/>
      <c r="O62" s="549"/>
      <c r="P62" s="549"/>
      <c r="Q62" s="549"/>
    </row>
    <row r="63" spans="1:18" ht="18.75" customHeight="1">
      <c r="A63" s="640" t="s">
        <v>420</v>
      </c>
      <c r="B63" s="685" t="s">
        <v>555</v>
      </c>
      <c r="C63" s="685"/>
      <c r="D63" s="685"/>
      <c r="E63" s="685"/>
      <c r="F63" s="685"/>
      <c r="G63" s="76">
        <v>3.94</v>
      </c>
      <c r="H63" s="497">
        <f>G63*$C$40</f>
        <v>20373.739999999998</v>
      </c>
      <c r="I63" s="75"/>
      <c r="J63" s="64"/>
      <c r="K63" s="64"/>
      <c r="L63" s="92"/>
      <c r="M63" s="110"/>
      <c r="N63" s="548"/>
      <c r="O63" s="549"/>
      <c r="P63" s="549"/>
      <c r="Q63" s="549"/>
      <c r="R63" s="230"/>
    </row>
    <row r="64" spans="1:18" ht="18.75">
      <c r="A64" s="79" t="s">
        <v>422</v>
      </c>
      <c r="B64" s="688" t="s">
        <v>423</v>
      </c>
      <c r="C64" s="689"/>
      <c r="D64" s="689"/>
      <c r="E64" s="689"/>
      <c r="F64" s="689"/>
      <c r="G64" s="79"/>
      <c r="H64" s="496">
        <f>SUM(H65:H73)</f>
        <v>10493.17</v>
      </c>
      <c r="I64" s="492"/>
      <c r="J64" s="64"/>
      <c r="K64" s="64"/>
      <c r="L64" s="92"/>
      <c r="M64" s="58" t="s">
        <v>582</v>
      </c>
      <c r="N64" s="550"/>
      <c r="O64" s="551"/>
      <c r="P64" s="551"/>
      <c r="Q64" s="551"/>
      <c r="R64" s="551"/>
    </row>
    <row r="65" spans="1:18" ht="18.75">
      <c r="A65" s="126"/>
      <c r="B65" s="690" t="s">
        <v>424</v>
      </c>
      <c r="C65" s="683"/>
      <c r="D65" s="683"/>
      <c r="E65" s="683"/>
      <c r="F65" s="683"/>
      <c r="G65" s="127"/>
      <c r="H65" s="497">
        <v>6911.04</v>
      </c>
      <c r="I65" s="75"/>
      <c r="J65" s="64"/>
      <c r="K65" s="64"/>
      <c r="L65" s="92"/>
      <c r="M65" s="186"/>
      <c r="N65" s="550"/>
      <c r="O65" s="551"/>
      <c r="P65" s="551"/>
      <c r="Q65" s="551"/>
      <c r="R65" s="551"/>
    </row>
    <row r="66" spans="1:23" ht="18.75">
      <c r="A66" s="126"/>
      <c r="B66" s="690" t="s">
        <v>538</v>
      </c>
      <c r="C66" s="683"/>
      <c r="D66" s="683"/>
      <c r="E66" s="683"/>
      <c r="F66" s="683"/>
      <c r="G66" s="125"/>
      <c r="H66" s="497"/>
      <c r="I66" s="75"/>
      <c r="J66" s="64"/>
      <c r="K66" s="64"/>
      <c r="L66" s="92"/>
      <c r="M66" s="186" t="s">
        <v>539</v>
      </c>
      <c r="N66" s="550"/>
      <c r="O66" s="58" t="s">
        <v>581</v>
      </c>
      <c r="P66" s="551"/>
      <c r="Q66" s="551"/>
      <c r="R66" s="551"/>
      <c r="W66" s="186"/>
    </row>
    <row r="67" spans="1:18" ht="18.75" customHeight="1">
      <c r="A67" s="126"/>
      <c r="B67" s="794" t="s">
        <v>609</v>
      </c>
      <c r="C67" s="722"/>
      <c r="D67" s="722"/>
      <c r="E67" s="722"/>
      <c r="F67" s="723"/>
      <c r="G67" s="286"/>
      <c r="H67" s="498">
        <v>2933.93</v>
      </c>
      <c r="I67" s="493"/>
      <c r="J67" s="64"/>
      <c r="K67" s="64"/>
      <c r="L67" s="92"/>
      <c r="M67" s="551"/>
      <c r="N67" s="550"/>
      <c r="O67" s="552"/>
      <c r="P67" s="551"/>
      <c r="Q67" s="551"/>
      <c r="R67" s="551"/>
    </row>
    <row r="68" spans="1:18" ht="18.75" customHeight="1">
      <c r="A68" s="126"/>
      <c r="B68" s="794" t="s">
        <v>608</v>
      </c>
      <c r="C68" s="722"/>
      <c r="D68" s="722"/>
      <c r="E68" s="722"/>
      <c r="F68" s="723"/>
      <c r="G68" s="286"/>
      <c r="H68" s="303">
        <v>648.2</v>
      </c>
      <c r="I68" s="494"/>
      <c r="J68" s="64"/>
      <c r="K68" s="64"/>
      <c r="L68" s="92"/>
      <c r="M68" s="550"/>
      <c r="N68" s="550"/>
      <c r="O68" s="551"/>
      <c r="P68" s="551"/>
      <c r="Q68" s="551"/>
      <c r="R68" s="551"/>
    </row>
    <row r="69" spans="1:18" ht="19.5" customHeight="1">
      <c r="A69" s="126"/>
      <c r="B69" s="794"/>
      <c r="C69" s="722"/>
      <c r="D69" s="722"/>
      <c r="E69" s="722"/>
      <c r="F69" s="723"/>
      <c r="G69" s="286"/>
      <c r="H69" s="303"/>
      <c r="I69" s="494"/>
      <c r="J69" s="64"/>
      <c r="K69" s="64"/>
      <c r="L69" s="92"/>
      <c r="M69" s="550"/>
      <c r="N69" s="550"/>
      <c r="O69" s="551"/>
      <c r="P69" s="551"/>
      <c r="Q69" s="551"/>
      <c r="R69" s="551"/>
    </row>
    <row r="70" spans="1:14" ht="18.75" customHeight="1">
      <c r="A70" s="126"/>
      <c r="B70" s="794"/>
      <c r="C70" s="795"/>
      <c r="D70" s="795"/>
      <c r="E70" s="795"/>
      <c r="F70" s="796"/>
      <c r="G70" s="286"/>
      <c r="H70" s="303"/>
      <c r="I70" s="494"/>
      <c r="J70" s="64"/>
      <c r="K70" s="64"/>
      <c r="L70" s="92"/>
      <c r="M70" s="92"/>
      <c r="N70" s="92"/>
    </row>
    <row r="71" spans="1:14" ht="18.75" customHeight="1">
      <c r="A71" s="126"/>
      <c r="B71" s="794"/>
      <c r="C71" s="722"/>
      <c r="D71" s="722"/>
      <c r="E71" s="722"/>
      <c r="F71" s="723"/>
      <c r="G71" s="286"/>
      <c r="H71" s="637"/>
      <c r="I71" s="494"/>
      <c r="J71" s="64"/>
      <c r="K71" s="64"/>
      <c r="L71" s="92"/>
      <c r="M71" s="92"/>
      <c r="N71" s="92"/>
    </row>
    <row r="72" spans="1:14" ht="18.75" customHeight="1">
      <c r="A72" s="126"/>
      <c r="B72" s="794"/>
      <c r="C72" s="722"/>
      <c r="D72" s="722"/>
      <c r="E72" s="722"/>
      <c r="F72" s="723"/>
      <c r="G72" s="286"/>
      <c r="H72" s="637"/>
      <c r="I72" s="494"/>
      <c r="J72" s="64"/>
      <c r="K72" s="64"/>
      <c r="L72" s="92"/>
      <c r="M72" s="92"/>
      <c r="N72" s="92"/>
    </row>
    <row r="73" spans="1:14" ht="18.75" customHeight="1">
      <c r="A73" s="126"/>
      <c r="B73" s="794"/>
      <c r="C73" s="722"/>
      <c r="D73" s="722"/>
      <c r="E73" s="722"/>
      <c r="F73" s="723"/>
      <c r="G73" s="286"/>
      <c r="H73" s="637"/>
      <c r="I73" s="491"/>
      <c r="J73" s="64"/>
      <c r="K73" s="64"/>
      <c r="L73" s="92"/>
      <c r="M73" s="92"/>
      <c r="N73" s="92"/>
    </row>
    <row r="74" spans="1:14" ht="18.75" customHeight="1">
      <c r="A74" s="126"/>
      <c r="B74" s="129"/>
      <c r="C74" s="130"/>
      <c r="D74" s="130"/>
      <c r="G74" s="694" t="s">
        <v>65</v>
      </c>
      <c r="H74" s="694"/>
      <c r="I74" s="694"/>
      <c r="J74" s="778" t="s">
        <v>406</v>
      </c>
      <c r="K74" s="779"/>
      <c r="L74" s="450"/>
      <c r="M74" s="451"/>
      <c r="N74" s="92"/>
    </row>
    <row r="75" spans="1:17" s="61" customFormat="1" ht="15">
      <c r="A75" s="82"/>
      <c r="B75" s="143"/>
      <c r="C75" s="144"/>
      <c r="D75" s="144"/>
      <c r="G75" s="780" t="s">
        <v>53</v>
      </c>
      <c r="H75" s="780"/>
      <c r="I75" s="780"/>
      <c r="J75" s="697" t="s">
        <v>53</v>
      </c>
      <c r="K75" s="781"/>
      <c r="L75" s="143"/>
      <c r="M75" s="452"/>
      <c r="P75" s="453" t="s">
        <v>539</v>
      </c>
      <c r="Q75" s="453" t="s">
        <v>540</v>
      </c>
    </row>
    <row r="76" spans="1:17" s="60" customFormat="1" ht="18.75">
      <c r="A76" s="126"/>
      <c r="B76" s="774" t="s">
        <v>506</v>
      </c>
      <c r="C76" s="774"/>
      <c r="D76" s="774"/>
      <c r="E76" s="774"/>
      <c r="F76" s="774"/>
      <c r="G76" s="775">
        <f>'10 16 г'!G77:I77</f>
        <v>29720.579999999725</v>
      </c>
      <c r="H76" s="785"/>
      <c r="I76" s="776"/>
      <c r="J76" s="775">
        <f>'10 16 г'!J77:K77</f>
        <v>0</v>
      </c>
      <c r="K76" s="776"/>
      <c r="L76" s="129"/>
      <c r="M76" s="447"/>
      <c r="N76" s="100"/>
      <c r="P76" s="455">
        <f>G77</f>
        <v>38246.86999999972</v>
      </c>
      <c r="Q76" s="455">
        <f>J77</f>
        <v>0</v>
      </c>
    </row>
    <row r="77" spans="1:22" ht="18.75">
      <c r="A77" s="65"/>
      <c r="B77" s="774" t="s">
        <v>507</v>
      </c>
      <c r="C77" s="774"/>
      <c r="D77" s="774"/>
      <c r="E77" s="774"/>
      <c r="F77" s="774"/>
      <c r="G77" s="775">
        <f>G76+K45+J51</f>
        <v>38246.86999999972</v>
      </c>
      <c r="H77" s="785"/>
      <c r="I77" s="776"/>
      <c r="J77" s="775">
        <f>J76+H51+D52-J51</f>
        <v>0</v>
      </c>
      <c r="K77" s="776"/>
      <c r="L77" s="130"/>
      <c r="M77" s="456"/>
      <c r="N77" s="92"/>
      <c r="V77" s="186"/>
    </row>
    <row r="78" spans="1:14" ht="22.5" customHeight="1">
      <c r="A78" s="64"/>
      <c r="B78" s="64"/>
      <c r="C78" s="64"/>
      <c r="D78" s="64"/>
      <c r="E78" s="64"/>
      <c r="F78" s="64"/>
      <c r="G78" s="132"/>
      <c r="H78" s="132"/>
      <c r="I78" s="132"/>
      <c r="J78" s="64"/>
      <c r="K78" s="64"/>
      <c r="L78" s="92"/>
      <c r="M78" s="92"/>
      <c r="N78" s="92"/>
    </row>
    <row r="79" spans="1:20" ht="18.75">
      <c r="A79" s="126"/>
      <c r="B79" s="312"/>
      <c r="C79" s="313"/>
      <c r="D79" s="313"/>
      <c r="E79" s="313"/>
      <c r="F79" s="313"/>
      <c r="G79" s="759" t="s">
        <v>541</v>
      </c>
      <c r="H79" s="784"/>
      <c r="I79" s="777"/>
      <c r="J79" s="759" t="s">
        <v>503</v>
      </c>
      <c r="K79" s="777"/>
      <c r="L79" s="92"/>
      <c r="M79" s="92"/>
      <c r="N79" s="92"/>
      <c r="O79" s="175" t="s">
        <v>504</v>
      </c>
      <c r="P79" s="486">
        <f>G80-J80+G45+H45-I45</f>
        <v>-0.010000000009313226</v>
      </c>
      <c r="Q79" s="175"/>
      <c r="R79" s="175"/>
      <c r="S79" s="175"/>
      <c r="T79" s="177"/>
    </row>
    <row r="80" spans="1:20" ht="18.75">
      <c r="A80" s="457"/>
      <c r="B80" s="742" t="s">
        <v>566</v>
      </c>
      <c r="C80" s="782"/>
      <c r="D80" s="782"/>
      <c r="E80" s="782"/>
      <c r="F80" s="783"/>
      <c r="G80" s="759">
        <f>O45</f>
        <v>224633.48</v>
      </c>
      <c r="H80" s="784"/>
      <c r="I80" s="777"/>
      <c r="J80" s="759">
        <f>P45</f>
        <v>236745.50000000003</v>
      </c>
      <c r="K80" s="777"/>
      <c r="L80" s="92"/>
      <c r="M80" s="92"/>
      <c r="N80" s="92"/>
      <c r="O80" s="178"/>
      <c r="P80" s="179"/>
      <c r="Q80" s="179"/>
      <c r="R80" s="179"/>
      <c r="S80" s="179"/>
      <c r="T80" s="179"/>
    </row>
    <row r="81" spans="1:14" ht="18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8.75">
      <c r="A82" s="458" t="s">
        <v>554</v>
      </c>
      <c r="B82" s="92"/>
      <c r="C82" s="92"/>
      <c r="D82" s="92"/>
      <c r="E82" s="92"/>
      <c r="F82" s="92"/>
      <c r="G82" s="92"/>
      <c r="H82" s="92"/>
      <c r="I82" s="92"/>
      <c r="J82" s="458" t="s">
        <v>73</v>
      </c>
      <c r="K82" s="458"/>
      <c r="L82" s="92"/>
      <c r="M82" s="92"/>
      <c r="N82" s="92"/>
    </row>
    <row r="83" spans="1:11" s="92" customFormat="1" ht="18.75">
      <c r="A83" s="458" t="s">
        <v>469</v>
      </c>
      <c r="J83" s="458" t="s">
        <v>74</v>
      </c>
      <c r="K83" s="45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46">
    <mergeCell ref="C14:D15"/>
    <mergeCell ref="A35:N36"/>
    <mergeCell ref="B44:D44"/>
    <mergeCell ref="B45:D45"/>
    <mergeCell ref="B46:D46"/>
    <mergeCell ref="B47:D47"/>
    <mergeCell ref="B48:D48"/>
    <mergeCell ref="B49:J49"/>
    <mergeCell ref="B51:E51"/>
    <mergeCell ref="B52:C52"/>
    <mergeCell ref="D52:E52"/>
    <mergeCell ref="M55:N56"/>
    <mergeCell ref="O55:O56"/>
    <mergeCell ref="B57:F57"/>
    <mergeCell ref="N57:O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G74:I74"/>
    <mergeCell ref="J74:K74"/>
    <mergeCell ref="G75:I75"/>
    <mergeCell ref="J75:K75"/>
    <mergeCell ref="B76:F76"/>
    <mergeCell ref="G76:I76"/>
    <mergeCell ref="J76:K76"/>
    <mergeCell ref="B77:F77"/>
    <mergeCell ref="G77:I77"/>
    <mergeCell ref="J77:K77"/>
    <mergeCell ref="G79:I79"/>
    <mergeCell ref="J79:K79"/>
    <mergeCell ref="B80:F80"/>
    <mergeCell ref="G80:I80"/>
    <mergeCell ref="J80:K80"/>
  </mergeCells>
  <conditionalFormatting sqref="P48">
    <cfRule type="iconSet" priority="2" dxfId="23">
      <iconSet iconSet="3TrafficLights1">
        <cfvo type="percent" val="0"/>
        <cfvo type="percent" val="33"/>
        <cfvo type="percent" val="67"/>
      </iconSet>
    </cfRule>
  </conditionalFormatting>
  <conditionalFormatting sqref="V45">
    <cfRule type="cellIs" priority="1" dxfId="0" operator="greaterThan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B83"/>
  <sheetViews>
    <sheetView view="pageBreakPreview" zoomScale="80" zoomScaleSheetLayoutView="80" zoomScalePageLayoutView="0" workbookViewId="0" topLeftCell="A35">
      <selection activeCell="J76" sqref="J76:K76"/>
    </sheetView>
  </sheetViews>
  <sheetFormatPr defaultColWidth="9.140625" defaultRowHeight="15" outlineLevelCol="1"/>
  <cols>
    <col min="1" max="1" width="7.57421875" style="61" customWidth="1"/>
    <col min="2" max="2" width="12.140625" style="58" customWidth="1"/>
    <col min="3" max="3" width="11.00390625" style="58" customWidth="1"/>
    <col min="4" max="4" width="10.57421875" style="58" customWidth="1"/>
    <col min="5" max="5" width="9.7109375" style="58" customWidth="1"/>
    <col min="6" max="6" width="12.140625" style="58" customWidth="1"/>
    <col min="7" max="7" width="11.57421875" style="58" customWidth="1"/>
    <col min="8" max="8" width="12.140625" style="58" customWidth="1"/>
    <col min="9" max="9" width="12.57421875" style="58" customWidth="1"/>
    <col min="10" max="10" width="13.00390625" style="58" customWidth="1"/>
    <col min="11" max="11" width="13.140625" style="58" customWidth="1"/>
    <col min="12" max="12" width="13.421875" style="58" customWidth="1"/>
    <col min="13" max="13" width="15.28125" style="58" hidden="1" customWidth="1" outlineLevel="1"/>
    <col min="14" max="14" width="18.421875" style="58" hidden="1" customWidth="1" outlineLevel="1"/>
    <col min="15" max="15" width="13.421875" style="58" hidden="1" customWidth="1" outlineLevel="1"/>
    <col min="16" max="16" width="13.57421875" style="58" hidden="1" customWidth="1" outlineLevel="1"/>
    <col min="17" max="17" width="10.7109375" style="58" hidden="1" customWidth="1" outlineLevel="1"/>
    <col min="18" max="18" width="10.28125" style="58" hidden="1" customWidth="1" outlineLevel="1"/>
    <col min="19" max="19" width="12.8515625" style="58" hidden="1" customWidth="1" outlineLevel="1"/>
    <col min="20" max="20" width="7.140625" style="58" hidden="1" customWidth="1" outlineLevel="1"/>
    <col min="21" max="21" width="11.28125" style="58" hidden="1" customWidth="1" outlineLevel="1"/>
    <col min="22" max="22" width="11.421875" style="58" hidden="1" customWidth="1" outlineLevel="1"/>
    <col min="23" max="24" width="11.140625" style="58" hidden="1" customWidth="1" outlineLevel="1"/>
    <col min="25" max="25" width="13.00390625" style="58" hidden="1" customWidth="1" outlineLevel="1"/>
    <col min="26" max="26" width="13.00390625" style="58" bestFit="1" customWidth="1" collapsed="1"/>
    <col min="27" max="28" width="13.00390625" style="58" bestFit="1" customWidth="1"/>
    <col min="29" max="32" width="9.140625" style="58" customWidth="1"/>
    <col min="33" max="33" width="9.8515625" style="58" bestFit="1" customWidth="1"/>
    <col min="34" max="16384" width="9.140625" style="58" customWidth="1"/>
  </cols>
  <sheetData>
    <row r="1" spans="1:14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4"/>
      <c r="J2" s="92"/>
      <c r="K2" s="92"/>
      <c r="L2" s="92"/>
      <c r="M2" s="92"/>
      <c r="N2" s="92"/>
    </row>
    <row r="3" spans="1:14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/>
      <c r="I6" s="96" t="s">
        <v>5</v>
      </c>
      <c r="J6" s="96" t="s">
        <v>6</v>
      </c>
      <c r="K6" s="96"/>
      <c r="L6" s="96"/>
      <c r="M6" s="97"/>
      <c r="N6" s="97"/>
    </row>
    <row r="7" spans="1:14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/>
      <c r="I7" s="96" t="s">
        <v>9</v>
      </c>
      <c r="J7" s="96" t="s">
        <v>10</v>
      </c>
      <c r="K7" s="96"/>
      <c r="L7" s="96"/>
      <c r="M7" s="97"/>
      <c r="N7" s="97"/>
    </row>
    <row r="8" spans="1:14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5"/>
      <c r="I8" s="98">
        <v>0</v>
      </c>
      <c r="J8" s="99">
        <v>48.28</v>
      </c>
      <c r="K8" s="99"/>
      <c r="L8" s="95"/>
      <c r="M8" s="100"/>
      <c r="N8" s="100"/>
    </row>
    <row r="9" spans="1:14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5"/>
      <c r="I9" s="98">
        <v>2795.32</v>
      </c>
      <c r="J9" s="99">
        <v>5702.29</v>
      </c>
      <c r="K9" s="99"/>
      <c r="L9" s="95"/>
      <c r="M9" s="100"/>
      <c r="N9" s="100"/>
    </row>
    <row r="10" spans="1:14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5"/>
      <c r="I10" s="98">
        <f>SUM(I8:I9)</f>
        <v>2795.32</v>
      </c>
      <c r="J10" s="95"/>
      <c r="K10" s="95"/>
      <c r="L10" s="95"/>
      <c r="M10" s="100"/>
      <c r="N10" s="100"/>
    </row>
    <row r="11" spans="1:14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20" ht="18.75" hidden="1">
      <c r="A14" s="92"/>
      <c r="B14" s="101" t="s">
        <v>386</v>
      </c>
      <c r="C14" s="666" t="s">
        <v>15</v>
      </c>
      <c r="D14" s="667"/>
      <c r="E14" s="652"/>
      <c r="F14" s="96"/>
      <c r="G14" s="96"/>
      <c r="H14" s="96"/>
      <c r="I14" s="96"/>
      <c r="J14" s="96" t="s">
        <v>21</v>
      </c>
      <c r="K14" s="97"/>
      <c r="L14" s="100"/>
      <c r="M14" s="100"/>
      <c r="N14" s="100"/>
      <c r="O14" s="60"/>
      <c r="P14" s="60"/>
      <c r="Q14" s="60"/>
      <c r="R14" s="60"/>
      <c r="S14" s="60"/>
      <c r="T14" s="60"/>
    </row>
    <row r="15" spans="1:20" ht="14.25" customHeight="1" hidden="1">
      <c r="A15" s="92"/>
      <c r="B15" s="103"/>
      <c r="C15" s="668"/>
      <c r="D15" s="669"/>
      <c r="E15" s="653"/>
      <c r="F15" s="96"/>
      <c r="G15" s="96"/>
      <c r="H15" s="96"/>
      <c r="I15" s="96" t="s">
        <v>311</v>
      </c>
      <c r="J15" s="96"/>
      <c r="K15" s="97"/>
      <c r="L15" s="100"/>
      <c r="M15" s="100"/>
      <c r="N15" s="100"/>
      <c r="O15" s="60"/>
      <c r="P15" s="60"/>
      <c r="Q15" s="60"/>
      <c r="R15" s="60"/>
      <c r="S15" s="60"/>
      <c r="T15" s="60"/>
    </row>
    <row r="16" spans="1:20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95"/>
      <c r="K16" s="100"/>
      <c r="L16" s="100"/>
      <c r="M16" s="100"/>
      <c r="N16" s="100"/>
      <c r="O16" s="60"/>
      <c r="P16" s="60"/>
      <c r="Q16" s="60"/>
      <c r="R16" s="60"/>
      <c r="S16" s="60"/>
      <c r="T16" s="60"/>
    </row>
    <row r="17" spans="1:20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95"/>
      <c r="K17" s="100"/>
      <c r="L17" s="100"/>
      <c r="M17" s="100"/>
      <c r="N17" s="100"/>
      <c r="O17" s="60"/>
      <c r="P17" s="60"/>
      <c r="Q17" s="60"/>
      <c r="R17" s="60"/>
      <c r="S17" s="60"/>
      <c r="T17" s="60"/>
    </row>
    <row r="18" spans="1:20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95"/>
      <c r="K18" s="100"/>
      <c r="L18" s="100"/>
      <c r="M18" s="100"/>
      <c r="N18" s="100"/>
      <c r="O18" s="60"/>
      <c r="P18" s="60"/>
      <c r="Q18" s="60"/>
      <c r="R18" s="60"/>
      <c r="S18" s="60"/>
      <c r="T18" s="60"/>
    </row>
    <row r="19" spans="1:20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95"/>
      <c r="K19" s="100"/>
      <c r="L19" s="100"/>
      <c r="M19" s="100"/>
      <c r="N19" s="100"/>
      <c r="O19" s="60"/>
      <c r="P19" s="60"/>
      <c r="Q19" s="60"/>
      <c r="R19" s="60"/>
      <c r="S19" s="60"/>
      <c r="T19" s="60"/>
    </row>
    <row r="20" spans="1:20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95"/>
      <c r="K20" s="100"/>
      <c r="L20" s="100"/>
      <c r="M20" s="100"/>
      <c r="N20" s="100"/>
      <c r="O20" s="60"/>
      <c r="P20" s="60"/>
      <c r="Q20" s="60"/>
      <c r="R20" s="60"/>
      <c r="S20" s="60"/>
      <c r="T20" s="60"/>
    </row>
    <row r="21" spans="1:20" ht="19.5" hidden="1" thickBot="1">
      <c r="A21" s="92"/>
      <c r="B21" s="95"/>
      <c r="C21" s="95"/>
      <c r="D21" s="95"/>
      <c r="E21" s="95"/>
      <c r="F21" s="95"/>
      <c r="G21" s="106" t="s">
        <v>387</v>
      </c>
      <c r="H21" s="106"/>
      <c r="I21" s="107" t="s">
        <v>310</v>
      </c>
      <c r="J21" s="95"/>
      <c r="K21" s="100"/>
      <c r="L21" s="100"/>
      <c r="M21" s="100"/>
      <c r="N21" s="100"/>
      <c r="O21" s="60"/>
      <c r="P21" s="60"/>
      <c r="Q21" s="60"/>
      <c r="R21" s="60"/>
      <c r="S21" s="60"/>
      <c r="T21" s="60"/>
    </row>
    <row r="22" spans="1:20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/>
      <c r="I22" s="95">
        <v>7.55</v>
      </c>
      <c r="J22" s="99">
        <f>G22*I22</f>
        <v>2625.89</v>
      </c>
      <c r="K22" s="418"/>
      <c r="L22" s="100"/>
      <c r="M22" s="100"/>
      <c r="N22" s="100"/>
      <c r="O22" s="60"/>
      <c r="P22" s="60"/>
      <c r="Q22" s="60"/>
      <c r="R22" s="60"/>
      <c r="S22" s="60"/>
      <c r="T22" s="60"/>
    </row>
    <row r="23" spans="1:20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95"/>
      <c r="K23" s="100"/>
      <c r="L23" s="100"/>
      <c r="M23" s="100"/>
      <c r="N23" s="100"/>
      <c r="O23" s="60"/>
      <c r="P23" s="60"/>
      <c r="Q23" s="60"/>
      <c r="R23" s="60"/>
      <c r="S23" s="60"/>
      <c r="T23" s="60"/>
    </row>
    <row r="24" spans="1:20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95"/>
      <c r="K24" s="100"/>
      <c r="L24" s="100"/>
      <c r="M24" s="100"/>
      <c r="N24" s="100"/>
      <c r="O24" s="60"/>
      <c r="P24" s="60"/>
      <c r="Q24" s="60"/>
      <c r="R24" s="60"/>
      <c r="S24" s="60"/>
      <c r="T24" s="60"/>
    </row>
    <row r="25" spans="1:20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95"/>
      <c r="K25" s="100"/>
      <c r="L25" s="100"/>
      <c r="M25" s="100"/>
      <c r="N25" s="100"/>
      <c r="O25" s="60"/>
      <c r="P25" s="60"/>
      <c r="Q25" s="60"/>
      <c r="R25" s="60"/>
      <c r="S25" s="60"/>
      <c r="T25" s="60"/>
    </row>
    <row r="26" spans="1:20" ht="18.75" hidden="1">
      <c r="A26" s="92"/>
      <c r="B26" s="95"/>
      <c r="C26" s="95"/>
      <c r="D26" s="95"/>
      <c r="E26" s="95"/>
      <c r="F26" s="95"/>
      <c r="G26" s="95"/>
      <c r="H26" s="95"/>
      <c r="I26" s="95"/>
      <c r="J26" s="95"/>
      <c r="K26" s="100"/>
      <c r="L26" s="100"/>
      <c r="M26" s="100"/>
      <c r="N26" s="100"/>
      <c r="O26" s="60"/>
      <c r="P26" s="60"/>
      <c r="Q26" s="60"/>
      <c r="R26" s="60"/>
      <c r="S26" s="60"/>
      <c r="T26" s="60"/>
    </row>
    <row r="27" spans="1:20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95"/>
      <c r="K27" s="100"/>
      <c r="L27" s="100"/>
      <c r="M27" s="100"/>
      <c r="N27" s="100"/>
      <c r="O27" s="60"/>
      <c r="P27" s="60"/>
      <c r="Q27" s="60"/>
      <c r="R27" s="60"/>
      <c r="S27" s="60"/>
      <c r="T27" s="60"/>
    </row>
    <row r="28" spans="1:20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95"/>
      <c r="K28" s="100"/>
      <c r="L28" s="100"/>
      <c r="M28" s="100"/>
      <c r="N28" s="100"/>
      <c r="O28" s="60"/>
      <c r="P28" s="60"/>
      <c r="Q28" s="60"/>
      <c r="R28" s="60"/>
      <c r="S28" s="60"/>
      <c r="T28" s="60"/>
    </row>
    <row r="29" spans="1:20" ht="18.75" hidden="1">
      <c r="A29" s="92"/>
      <c r="B29" s="95"/>
      <c r="C29" s="95"/>
      <c r="D29" s="95"/>
      <c r="E29" s="95"/>
      <c r="F29" s="95"/>
      <c r="G29" s="95"/>
      <c r="H29" s="95"/>
      <c r="I29" s="95"/>
      <c r="J29" s="95"/>
      <c r="K29" s="100"/>
      <c r="L29" s="100"/>
      <c r="M29" s="100"/>
      <c r="N29" s="100"/>
      <c r="O29" s="60"/>
      <c r="P29" s="60"/>
      <c r="Q29" s="60"/>
      <c r="R29" s="60"/>
      <c r="S29" s="60"/>
      <c r="T29" s="60"/>
    </row>
    <row r="30" spans="1:20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95"/>
      <c r="K30" s="100"/>
      <c r="L30" s="100"/>
      <c r="M30" s="100"/>
      <c r="N30" s="100"/>
      <c r="O30" s="60"/>
      <c r="P30" s="60"/>
      <c r="Q30" s="60"/>
      <c r="R30" s="60"/>
      <c r="S30" s="60"/>
      <c r="T30" s="60"/>
    </row>
    <row r="31" spans="1:20" ht="18.75" hidden="1">
      <c r="A31" s="92"/>
      <c r="B31" s="95"/>
      <c r="C31" s="95"/>
      <c r="D31" s="95"/>
      <c r="E31" s="95"/>
      <c r="F31" s="95"/>
      <c r="G31" s="95"/>
      <c r="H31" s="95"/>
      <c r="I31" s="95"/>
      <c r="J31" s="95"/>
      <c r="K31" s="100"/>
      <c r="L31" s="100"/>
      <c r="M31" s="100"/>
      <c r="N31" s="100"/>
      <c r="O31" s="60"/>
      <c r="P31" s="60"/>
      <c r="Q31" s="60"/>
      <c r="R31" s="60"/>
      <c r="S31" s="60"/>
      <c r="T31" s="60"/>
    </row>
    <row r="32" spans="1:20" ht="18.75" hidden="1">
      <c r="A32" s="92"/>
      <c r="B32" s="95"/>
      <c r="C32" s="95"/>
      <c r="D32" s="95"/>
      <c r="E32" s="95"/>
      <c r="F32" s="95"/>
      <c r="G32" s="95"/>
      <c r="H32" s="95"/>
      <c r="I32" s="95"/>
      <c r="J32" s="95"/>
      <c r="K32" s="100"/>
      <c r="L32" s="100"/>
      <c r="M32" s="100"/>
      <c r="N32" s="100"/>
      <c r="O32" s="60"/>
      <c r="P32" s="60"/>
      <c r="Q32" s="60"/>
      <c r="R32" s="60"/>
      <c r="S32" s="60"/>
      <c r="T32" s="60"/>
    </row>
    <row r="33" spans="1:20" ht="18.75" hidden="1">
      <c r="A33" s="92"/>
      <c r="B33" s="95"/>
      <c r="C33" s="95"/>
      <c r="D33" s="95"/>
      <c r="E33" s="95"/>
      <c r="F33" s="95"/>
      <c r="G33" s="96"/>
      <c r="H33" s="96"/>
      <c r="I33" s="96"/>
      <c r="J33" s="109"/>
      <c r="K33" s="419"/>
      <c r="L33" s="100"/>
      <c r="M33" s="100"/>
      <c r="N33" s="100"/>
      <c r="O33" s="60"/>
      <c r="P33" s="60"/>
      <c r="Q33" s="60"/>
      <c r="R33" s="60"/>
      <c r="S33" s="60"/>
      <c r="T33" s="60"/>
    </row>
    <row r="34" spans="1:20" ht="18.75" hidden="1">
      <c r="A34" s="92"/>
      <c r="B34" s="95"/>
      <c r="C34" s="95"/>
      <c r="D34" s="95"/>
      <c r="E34" s="95"/>
      <c r="F34" s="95"/>
      <c r="G34" s="95"/>
      <c r="H34" s="95"/>
      <c r="I34" s="95" t="s">
        <v>32</v>
      </c>
      <c r="J34" s="110">
        <f>SUM(J17:J33)</f>
        <v>2625.89</v>
      </c>
      <c r="K34" s="420"/>
      <c r="L34" s="100"/>
      <c r="M34" s="100"/>
      <c r="N34" s="100"/>
      <c r="O34" s="60"/>
      <c r="P34" s="60"/>
      <c r="Q34" s="60"/>
      <c r="R34" s="60"/>
      <c r="S34" s="60"/>
      <c r="T34" s="60"/>
    </row>
    <row r="35" spans="1:14" ht="15">
      <c r="A35" s="763" t="s">
        <v>388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</row>
    <row r="36" spans="1:14" ht="15">
      <c r="A36" s="763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</row>
    <row r="37" spans="1:14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8.75">
      <c r="A38" s="92"/>
      <c r="B38" s="64" t="s">
        <v>389</v>
      </c>
      <c r="C38" s="65"/>
      <c r="D38" s="65"/>
      <c r="E38" s="65"/>
      <c r="F38" s="65"/>
      <c r="G38" s="64"/>
      <c r="H38" s="64"/>
      <c r="I38" s="92"/>
      <c r="J38" s="92"/>
      <c r="K38" s="92"/>
      <c r="L38" s="92"/>
      <c r="M38" s="92"/>
      <c r="N38" s="92"/>
    </row>
    <row r="39" spans="1:14" ht="18.75">
      <c r="A39" s="64"/>
      <c r="B39" s="65" t="s">
        <v>390</v>
      </c>
      <c r="C39" s="250" t="s">
        <v>391</v>
      </c>
      <c r="D39" s="64"/>
      <c r="E39" s="64"/>
      <c r="F39" s="65"/>
      <c r="G39" s="64"/>
      <c r="H39" s="64"/>
      <c r="I39" s="64"/>
      <c r="J39" s="64"/>
      <c r="K39" s="64"/>
      <c r="L39" s="92"/>
      <c r="M39" s="92"/>
      <c r="N39" s="92"/>
    </row>
    <row r="40" spans="1:14" ht="18.75">
      <c r="A40" s="64"/>
      <c r="B40" s="65" t="s">
        <v>392</v>
      </c>
      <c r="C40" s="66">
        <v>5171</v>
      </c>
      <c r="D40" s="64" t="s">
        <v>393</v>
      </c>
      <c r="E40" s="64"/>
      <c r="F40" s="65"/>
      <c r="G40" s="64"/>
      <c r="H40" s="64"/>
      <c r="I40" s="65"/>
      <c r="J40" s="64"/>
      <c r="K40" s="64"/>
      <c r="L40" s="92"/>
      <c r="M40" s="92"/>
      <c r="N40" s="92"/>
    </row>
    <row r="41" spans="1:14" ht="18.75">
      <c r="A41" s="64"/>
      <c r="B41" s="65" t="s">
        <v>394</v>
      </c>
      <c r="C41" s="67" t="s">
        <v>117</v>
      </c>
      <c r="D41" s="64" t="s">
        <v>583</v>
      </c>
      <c r="E41" s="64"/>
      <c r="F41" s="64"/>
      <c r="G41" s="64"/>
      <c r="H41" s="64"/>
      <c r="I41" s="65"/>
      <c r="J41" s="64"/>
      <c r="K41" s="64"/>
      <c r="L41" s="92"/>
      <c r="M41" s="92"/>
      <c r="N41" s="92"/>
    </row>
    <row r="42" spans="1:28" ht="18.75">
      <c r="A42" s="64"/>
      <c r="E42" s="64"/>
      <c r="F42" s="64"/>
      <c r="G42" s="64"/>
      <c r="H42" s="64"/>
      <c r="I42" s="65"/>
      <c r="J42" s="64"/>
      <c r="K42" s="64"/>
      <c r="L42" s="92"/>
      <c r="M42" s="92"/>
      <c r="N42" s="92"/>
      <c r="V42" s="60"/>
      <c r="W42" s="60"/>
      <c r="X42" s="60"/>
      <c r="Y42" s="60"/>
      <c r="Z42" s="60"/>
      <c r="AA42" s="60"/>
      <c r="AB42" s="60"/>
    </row>
    <row r="43" spans="1:28" ht="56.25">
      <c r="A43" s="64"/>
      <c r="B43" s="139"/>
      <c r="C43" s="140"/>
      <c r="D43" s="62"/>
      <c r="E43" s="421" t="s">
        <v>397</v>
      </c>
      <c r="F43" s="422" t="s">
        <v>527</v>
      </c>
      <c r="G43" s="424" t="s">
        <v>2</v>
      </c>
      <c r="H43" s="490" t="s">
        <v>565</v>
      </c>
      <c r="I43" s="423" t="s">
        <v>3</v>
      </c>
      <c r="J43" s="424" t="s">
        <v>528</v>
      </c>
      <c r="K43" s="424" t="s">
        <v>529</v>
      </c>
      <c r="L43" s="425" t="s">
        <v>530</v>
      </c>
      <c r="V43" s="60"/>
      <c r="W43" s="371"/>
      <c r="X43" s="426"/>
      <c r="Y43" s="426"/>
      <c r="Z43" s="426"/>
      <c r="AA43" s="426"/>
      <c r="AB43" s="426"/>
    </row>
    <row r="44" spans="1:28" s="61" customFormat="1" ht="54.75" customHeight="1">
      <c r="A44" s="62"/>
      <c r="B44" s="765" t="s">
        <v>404</v>
      </c>
      <c r="C44" s="766"/>
      <c r="D44" s="767"/>
      <c r="E44" s="111" t="s">
        <v>53</v>
      </c>
      <c r="F44" s="111" t="s">
        <v>53</v>
      </c>
      <c r="G44" s="111" t="s">
        <v>53</v>
      </c>
      <c r="H44" s="111" t="s">
        <v>53</v>
      </c>
      <c r="I44" s="111" t="s">
        <v>53</v>
      </c>
      <c r="J44" s="111" t="s">
        <v>53</v>
      </c>
      <c r="K44" s="111" t="s">
        <v>53</v>
      </c>
      <c r="L44" s="111" t="s">
        <v>53</v>
      </c>
      <c r="O44" s="427" t="s">
        <v>531</v>
      </c>
      <c r="P44" s="427" t="s">
        <v>532</v>
      </c>
      <c r="Q44" s="427" t="s">
        <v>544</v>
      </c>
      <c r="R44" s="427" t="s">
        <v>401</v>
      </c>
      <c r="S44" s="427" t="s">
        <v>545</v>
      </c>
      <c r="T44" s="427" t="s">
        <v>546</v>
      </c>
      <c r="U44" s="427" t="s">
        <v>533</v>
      </c>
      <c r="V44" s="427" t="s">
        <v>424</v>
      </c>
      <c r="W44" s="428" t="s">
        <v>534</v>
      </c>
      <c r="X44" s="374"/>
      <c r="Y44" s="374"/>
      <c r="Z44" s="374"/>
      <c r="AA44" s="374"/>
      <c r="AB44" s="374"/>
    </row>
    <row r="45" spans="1:28" ht="33" customHeight="1">
      <c r="A45" s="64"/>
      <c r="B45" s="768" t="s">
        <v>535</v>
      </c>
      <c r="C45" s="769"/>
      <c r="D45" s="770"/>
      <c r="E45" s="114">
        <f aca="true" t="shared" si="0" ref="E45:L45">E46+E47+E48</f>
        <v>16.1</v>
      </c>
      <c r="F45" s="114">
        <f t="shared" si="0"/>
        <v>236745.3820000001</v>
      </c>
      <c r="G45" s="114">
        <f t="shared" si="0"/>
        <v>82996.6</v>
      </c>
      <c r="H45" s="114">
        <f t="shared" si="0"/>
        <v>0</v>
      </c>
      <c r="I45" s="114">
        <f t="shared" si="0"/>
        <v>97896.19999999998</v>
      </c>
      <c r="J45" s="114">
        <f t="shared" si="0"/>
        <v>69561.98</v>
      </c>
      <c r="K45" s="114">
        <f t="shared" si="0"/>
        <v>28334.219999999987</v>
      </c>
      <c r="L45" s="114">
        <f t="shared" si="0"/>
        <v>221845.79200000013</v>
      </c>
      <c r="O45" s="470">
        <v>236745.50000000003</v>
      </c>
      <c r="P45" s="470">
        <v>221845.91</v>
      </c>
      <c r="Q45" s="553">
        <v>88802.95999999999</v>
      </c>
      <c r="R45" s="332">
        <v>182.56</v>
      </c>
      <c r="S45" s="332">
        <v>0</v>
      </c>
      <c r="T45" s="332">
        <v>0</v>
      </c>
      <c r="U45" s="226">
        <v>7500.01</v>
      </c>
      <c r="V45" s="471">
        <v>8910.679999999998</v>
      </c>
      <c r="W45" s="226">
        <v>10429.269999999999</v>
      </c>
      <c r="X45" s="432"/>
      <c r="Y45" s="432"/>
      <c r="Z45" s="432"/>
      <c r="AA45" s="374"/>
      <c r="AB45" s="433"/>
    </row>
    <row r="46" spans="1:28" ht="18" customHeight="1">
      <c r="A46" s="64"/>
      <c r="B46" s="672" t="s">
        <v>12</v>
      </c>
      <c r="C46" s="673"/>
      <c r="D46" s="674"/>
      <c r="E46" s="117">
        <f>G58</f>
        <v>10.030000000000001</v>
      </c>
      <c r="F46" s="654">
        <f>'11 16 г'!L46</f>
        <v>0</v>
      </c>
      <c r="G46" s="654">
        <f>E46*C40</f>
        <v>51865.130000000005</v>
      </c>
      <c r="H46" s="654">
        <v>0</v>
      </c>
      <c r="I46" s="654">
        <f>G46</f>
        <v>51865.130000000005</v>
      </c>
      <c r="J46" s="654">
        <f>H58</f>
        <v>51865.130000000005</v>
      </c>
      <c r="K46" s="654">
        <f>H46+I46-J46</f>
        <v>0</v>
      </c>
      <c r="L46" s="286">
        <v>0</v>
      </c>
      <c r="V46" s="60"/>
      <c r="W46" s="373"/>
      <c r="X46" s="432"/>
      <c r="Y46" s="432"/>
      <c r="Z46" s="432"/>
      <c r="AA46" s="374"/>
      <c r="AB46" s="433"/>
    </row>
    <row r="47" spans="1:28" ht="18" customHeight="1" thickBot="1">
      <c r="A47" s="64"/>
      <c r="B47" s="672" t="s">
        <v>65</v>
      </c>
      <c r="C47" s="673"/>
      <c r="D47" s="674"/>
      <c r="E47" s="117">
        <v>4.57</v>
      </c>
      <c r="F47" s="654">
        <f>'11 16 г'!L47</f>
        <v>224905.4420000001</v>
      </c>
      <c r="G47" s="654">
        <f>E47*C40</f>
        <v>23631.47</v>
      </c>
      <c r="H47" s="654">
        <v>0</v>
      </c>
      <c r="I47" s="654">
        <f>Q45+R45-I46</f>
        <v>37120.389999999985</v>
      </c>
      <c r="J47" s="654">
        <f>H64-H65</f>
        <v>8786.17</v>
      </c>
      <c r="K47" s="654">
        <f>H47+I47-J47</f>
        <v>28334.219999999987</v>
      </c>
      <c r="L47" s="286">
        <f>F45-F48+(G45-G48)+H45-(I45-I48)</f>
        <v>211416.52200000014</v>
      </c>
      <c r="P47" s="434"/>
      <c r="V47" s="60"/>
      <c r="W47" s="373"/>
      <c r="X47" s="435"/>
      <c r="Y47" s="435"/>
      <c r="Z47" s="435"/>
      <c r="AA47" s="374"/>
      <c r="AB47" s="436"/>
    </row>
    <row r="48" spans="1:28" ht="18" customHeight="1" thickBot="1">
      <c r="A48" s="64"/>
      <c r="B48" s="672" t="s">
        <v>561</v>
      </c>
      <c r="C48" s="673"/>
      <c r="D48" s="674"/>
      <c r="E48" s="117">
        <v>1.5</v>
      </c>
      <c r="F48" s="654">
        <f>'11 16 г'!L48</f>
        <v>11839.939999999999</v>
      </c>
      <c r="G48" s="654">
        <f>E48*C40-(171*E48)</f>
        <v>7500</v>
      </c>
      <c r="H48" s="654">
        <v>0</v>
      </c>
      <c r="I48" s="654">
        <f>V45</f>
        <v>8910.679999999998</v>
      </c>
      <c r="J48" s="654">
        <f>H65</f>
        <v>8910.679999999998</v>
      </c>
      <c r="K48" s="654">
        <f>H48+I48-J48</f>
        <v>0</v>
      </c>
      <c r="L48" s="286">
        <f>W45</f>
        <v>10429.269999999999</v>
      </c>
      <c r="M48" s="186"/>
      <c r="P48" s="438"/>
      <c r="V48" s="60"/>
      <c r="W48" s="373"/>
      <c r="X48" s="432"/>
      <c r="Y48" s="432"/>
      <c r="Z48" s="432"/>
      <c r="AA48" s="374"/>
      <c r="AB48" s="433"/>
    </row>
    <row r="49" spans="1:28" ht="21" customHeight="1">
      <c r="A49" s="64"/>
      <c r="B49" s="791" t="s">
        <v>564</v>
      </c>
      <c r="C49" s="791"/>
      <c r="D49" s="791"/>
      <c r="E49" s="791"/>
      <c r="F49" s="791"/>
      <c r="G49" s="791"/>
      <c r="H49" s="791"/>
      <c r="I49" s="791"/>
      <c r="J49" s="791"/>
      <c r="K49" s="92"/>
      <c r="L49" s="92"/>
      <c r="M49" s="92"/>
      <c r="N49" s="92"/>
      <c r="O49" s="186"/>
      <c r="V49" s="60"/>
      <c r="W49" s="373"/>
      <c r="X49" s="432"/>
      <c r="Y49" s="432"/>
      <c r="Z49" s="432"/>
      <c r="AA49" s="374"/>
      <c r="AB49" s="433"/>
    </row>
    <row r="50" spans="1:28" ht="18.75" customHeight="1">
      <c r="A50" s="64"/>
      <c r="F50" s="485" t="s">
        <v>438</v>
      </c>
      <c r="G50" s="485" t="s">
        <v>2</v>
      </c>
      <c r="H50" s="485" t="s">
        <v>3</v>
      </c>
      <c r="I50" s="485" t="s">
        <v>439</v>
      </c>
      <c r="J50" s="485" t="s">
        <v>562</v>
      </c>
      <c r="K50" s="554"/>
      <c r="L50" s="440"/>
      <c r="M50" s="440">
        <f>H45+I45-J45</f>
        <v>28334.219999999987</v>
      </c>
      <c r="N50" s="440"/>
      <c r="O50" s="441"/>
      <c r="P50" s="60"/>
      <c r="V50" s="60"/>
      <c r="W50" s="379"/>
      <c r="X50" s="380"/>
      <c r="Y50" s="380"/>
      <c r="Z50" s="380"/>
      <c r="AA50" s="380"/>
      <c r="AB50" s="380"/>
    </row>
    <row r="51" spans="1:28" ht="18" customHeight="1">
      <c r="A51" s="92"/>
      <c r="B51" s="771" t="s">
        <v>536</v>
      </c>
      <c r="C51" s="771"/>
      <c r="D51" s="771"/>
      <c r="E51" s="771"/>
      <c r="F51" s="648">
        <f>'11 16 г'!I51</f>
        <v>6659.460000000004</v>
      </c>
      <c r="G51" s="76">
        <f>S45</f>
        <v>0</v>
      </c>
      <c r="H51" s="76">
        <f>T45</f>
        <v>0</v>
      </c>
      <c r="I51" s="76">
        <f>F51+G51-H51</f>
        <v>6659.460000000004</v>
      </c>
      <c r="J51" s="76">
        <f>D52+H51</f>
        <v>0</v>
      </c>
      <c r="K51" s="444"/>
      <c r="N51" s="120"/>
      <c r="V51" s="60"/>
      <c r="W51" s="60"/>
      <c r="X51" s="60"/>
      <c r="Y51" s="60"/>
      <c r="Z51" s="60"/>
      <c r="AA51" s="60"/>
      <c r="AB51" s="60"/>
    </row>
    <row r="52" spans="1:28" ht="18" customHeight="1">
      <c r="A52" s="92"/>
      <c r="B52" s="789"/>
      <c r="C52" s="789"/>
      <c r="D52" s="790"/>
      <c r="E52" s="790"/>
      <c r="F52" s="230" t="s">
        <v>563</v>
      </c>
      <c r="G52" s="65"/>
      <c r="H52" s="65"/>
      <c r="J52" s="64"/>
      <c r="K52" s="64"/>
      <c r="M52" s="554"/>
      <c r="N52" s="120"/>
      <c r="V52" s="60"/>
      <c r="W52" s="60"/>
      <c r="X52" s="60"/>
      <c r="Y52" s="60"/>
      <c r="Z52" s="60"/>
      <c r="AA52" s="60"/>
      <c r="AB52" s="60"/>
    </row>
    <row r="53" spans="1:28" ht="18" customHeight="1">
      <c r="A53" s="92"/>
      <c r="M53" s="444"/>
      <c r="N53" s="92"/>
      <c r="O53" s="445"/>
      <c r="V53" s="60"/>
      <c r="W53" s="60"/>
      <c r="X53" s="60"/>
      <c r="Y53" s="60"/>
      <c r="Z53" s="60"/>
      <c r="AA53" s="60"/>
      <c r="AB53" s="60"/>
    </row>
    <row r="54" spans="1:20" ht="10.5" customHeight="1">
      <c r="A54" s="92"/>
      <c r="L54" s="92"/>
      <c r="M54" s="92"/>
      <c r="N54" s="92"/>
      <c r="S54" s="446"/>
      <c r="T54" s="447"/>
    </row>
    <row r="55" spans="1:20" ht="18.75">
      <c r="A55" s="64"/>
      <c r="B55" s="73"/>
      <c r="C55" s="74"/>
      <c r="D55" s="75"/>
      <c r="E55" s="75"/>
      <c r="F55" s="75"/>
      <c r="G55" s="76" t="s">
        <v>397</v>
      </c>
      <c r="H55" s="76" t="s">
        <v>407</v>
      </c>
      <c r="I55" s="444"/>
      <c r="J55" s="64"/>
      <c r="K55" s="64"/>
      <c r="L55" s="92"/>
      <c r="M55" s="694" t="s">
        <v>411</v>
      </c>
      <c r="N55" s="694"/>
      <c r="O55" s="705" t="s">
        <v>539</v>
      </c>
      <c r="Q55" s="448"/>
      <c r="S55" s="448"/>
      <c r="T55" s="448"/>
    </row>
    <row r="56" spans="1:20" s="61" customFormat="1" ht="11.25" customHeight="1">
      <c r="A56" s="77"/>
      <c r="B56" s="135"/>
      <c r="C56" s="136"/>
      <c r="D56" s="137"/>
      <c r="E56" s="137"/>
      <c r="F56" s="137"/>
      <c r="G56" s="138" t="s">
        <v>53</v>
      </c>
      <c r="H56" s="495" t="s">
        <v>53</v>
      </c>
      <c r="I56" s="448"/>
      <c r="J56" s="62"/>
      <c r="K56" s="62"/>
      <c r="M56" s="694"/>
      <c r="N56" s="694"/>
      <c r="O56" s="705"/>
      <c r="P56" s="545"/>
      <c r="Q56" s="130"/>
      <c r="S56" s="449"/>
      <c r="T56" s="449"/>
    </row>
    <row r="57" spans="1:20" ht="48" customHeight="1">
      <c r="A57" s="78" t="s">
        <v>408</v>
      </c>
      <c r="B57" s="676" t="s">
        <v>436</v>
      </c>
      <c r="C57" s="677"/>
      <c r="D57" s="677"/>
      <c r="E57" s="677"/>
      <c r="F57" s="677"/>
      <c r="G57" s="95"/>
      <c r="H57" s="496">
        <f>H58+H64</f>
        <v>69561.98000000001</v>
      </c>
      <c r="I57" s="492"/>
      <c r="J57" s="64"/>
      <c r="K57" s="64"/>
      <c r="L57" s="92"/>
      <c r="M57" s="59" t="s">
        <v>577</v>
      </c>
      <c r="N57" s="792" t="s">
        <v>578</v>
      </c>
      <c r="O57" s="793"/>
      <c r="P57" s="546" t="s">
        <v>579</v>
      </c>
      <c r="Q57" s="547" t="s">
        <v>580</v>
      </c>
      <c r="S57" s="100"/>
      <c r="T57" s="100"/>
    </row>
    <row r="58" spans="1:24" ht="18.75">
      <c r="A58" s="80" t="s">
        <v>410</v>
      </c>
      <c r="B58" s="678" t="s">
        <v>411</v>
      </c>
      <c r="C58" s="679"/>
      <c r="D58" s="679"/>
      <c r="E58" s="679"/>
      <c r="F58" s="680"/>
      <c r="G58" s="649">
        <f>G60+G61+G62+G63+G59</f>
        <v>10.030000000000001</v>
      </c>
      <c r="H58" s="647">
        <f>SUM(H59:H63)</f>
        <v>51865.130000000005</v>
      </c>
      <c r="I58" s="457"/>
      <c r="J58" s="64"/>
      <c r="K58" s="64"/>
      <c r="L58" s="92"/>
      <c r="M58" s="110"/>
      <c r="N58" s="548"/>
      <c r="O58" s="549"/>
      <c r="P58" s="549"/>
      <c r="Q58" s="549"/>
      <c r="S58" s="126"/>
      <c r="T58" s="126"/>
      <c r="X58" s="186"/>
    </row>
    <row r="59" spans="1:24" ht="18.75" customHeight="1">
      <c r="A59" s="651" t="s">
        <v>412</v>
      </c>
      <c r="B59" s="681" t="s">
        <v>413</v>
      </c>
      <c r="C59" s="679"/>
      <c r="D59" s="679"/>
      <c r="E59" s="679"/>
      <c r="F59" s="680"/>
      <c r="G59" s="655">
        <v>1.5600000000000005</v>
      </c>
      <c r="H59" s="650">
        <f>G59*$C$40</f>
        <v>8066.760000000003</v>
      </c>
      <c r="I59" s="129"/>
      <c r="J59" s="64"/>
      <c r="K59" s="64"/>
      <c r="L59" s="92"/>
      <c r="M59" s="110"/>
      <c r="N59" s="548"/>
      <c r="O59" s="549"/>
      <c r="P59" s="549"/>
      <c r="Q59" s="549"/>
      <c r="S59" s="126"/>
      <c r="T59" s="126"/>
      <c r="X59" s="186"/>
    </row>
    <row r="60" spans="1:17" ht="34.5" customHeight="1">
      <c r="A60" s="651" t="s">
        <v>414</v>
      </c>
      <c r="B60" s="682" t="s">
        <v>415</v>
      </c>
      <c r="C60" s="683"/>
      <c r="D60" s="683"/>
      <c r="E60" s="683"/>
      <c r="F60" s="683"/>
      <c r="G60" s="648">
        <v>1.8400000000000005</v>
      </c>
      <c r="H60" s="650">
        <f>G60*$C$40</f>
        <v>9514.640000000003</v>
      </c>
      <c r="I60" s="129"/>
      <c r="J60" s="64"/>
      <c r="K60" s="64"/>
      <c r="L60" s="92"/>
      <c r="M60" s="110"/>
      <c r="N60" s="548"/>
      <c r="O60" s="549"/>
      <c r="P60" s="549"/>
      <c r="Q60" s="549"/>
    </row>
    <row r="61" spans="1:17" ht="34.5" customHeight="1">
      <c r="A61" s="480" t="s">
        <v>416</v>
      </c>
      <c r="B61" s="786" t="s">
        <v>537</v>
      </c>
      <c r="C61" s="787"/>
      <c r="D61" s="787"/>
      <c r="E61" s="787"/>
      <c r="F61" s="788"/>
      <c r="G61" s="481">
        <v>1.33</v>
      </c>
      <c r="H61" s="650">
        <f>G61*$C$40</f>
        <v>6877.43</v>
      </c>
      <c r="I61" s="129"/>
      <c r="J61" s="64"/>
      <c r="K61" s="64"/>
      <c r="L61" s="92"/>
      <c r="M61" s="110"/>
      <c r="N61" s="548"/>
      <c r="O61" s="549"/>
      <c r="P61" s="549"/>
      <c r="Q61" s="549"/>
    </row>
    <row r="62" spans="1:17" ht="34.5" customHeight="1">
      <c r="A62" s="480" t="s">
        <v>418</v>
      </c>
      <c r="B62" s="786" t="s">
        <v>419</v>
      </c>
      <c r="C62" s="787"/>
      <c r="D62" s="787"/>
      <c r="E62" s="787"/>
      <c r="F62" s="788"/>
      <c r="G62" s="481">
        <v>1.36</v>
      </c>
      <c r="H62" s="650">
        <f>G62*$C$40</f>
        <v>7032.56</v>
      </c>
      <c r="I62" s="129"/>
      <c r="J62" s="64"/>
      <c r="K62" s="64"/>
      <c r="L62" s="92"/>
      <c r="M62" s="110"/>
      <c r="N62" s="548"/>
      <c r="O62" s="549"/>
      <c r="P62" s="549"/>
      <c r="Q62" s="549"/>
    </row>
    <row r="63" spans="1:18" ht="18.75" customHeight="1">
      <c r="A63" s="651" t="s">
        <v>420</v>
      </c>
      <c r="B63" s="685" t="s">
        <v>555</v>
      </c>
      <c r="C63" s="685"/>
      <c r="D63" s="685"/>
      <c r="E63" s="685"/>
      <c r="F63" s="685"/>
      <c r="G63" s="76">
        <v>3.94</v>
      </c>
      <c r="H63" s="497">
        <f>G63*$C$40</f>
        <v>20373.739999999998</v>
      </c>
      <c r="I63" s="75"/>
      <c r="J63" s="64"/>
      <c r="K63" s="64"/>
      <c r="L63" s="92"/>
      <c r="M63" s="110"/>
      <c r="N63" s="548"/>
      <c r="O63" s="549"/>
      <c r="P63" s="549"/>
      <c r="Q63" s="549"/>
      <c r="R63" s="230"/>
    </row>
    <row r="64" spans="1:18" ht="18.75">
      <c r="A64" s="79" t="s">
        <v>422</v>
      </c>
      <c r="B64" s="688" t="s">
        <v>423</v>
      </c>
      <c r="C64" s="689"/>
      <c r="D64" s="689"/>
      <c r="E64" s="689"/>
      <c r="F64" s="689"/>
      <c r="G64" s="79"/>
      <c r="H64" s="496">
        <f>SUM(H65:H73)</f>
        <v>17696.85</v>
      </c>
      <c r="I64" s="492"/>
      <c r="J64" s="64"/>
      <c r="K64" s="64"/>
      <c r="L64" s="92"/>
      <c r="M64" s="58" t="s">
        <v>582</v>
      </c>
      <c r="N64" s="550"/>
      <c r="O64" s="551"/>
      <c r="P64" s="551"/>
      <c r="Q64" s="551"/>
      <c r="R64" s="551"/>
    </row>
    <row r="65" spans="1:18" ht="18.75">
      <c r="A65" s="126"/>
      <c r="B65" s="690" t="s">
        <v>424</v>
      </c>
      <c r="C65" s="683"/>
      <c r="D65" s="683"/>
      <c r="E65" s="683"/>
      <c r="F65" s="683"/>
      <c r="G65" s="127"/>
      <c r="H65" s="497">
        <v>8910.679999999998</v>
      </c>
      <c r="I65" s="75"/>
      <c r="J65" s="64"/>
      <c r="K65" s="64"/>
      <c r="L65" s="92"/>
      <c r="M65" s="186"/>
      <c r="N65" s="550"/>
      <c r="O65" s="551"/>
      <c r="P65" s="551"/>
      <c r="Q65" s="551"/>
      <c r="R65" s="551"/>
    </row>
    <row r="66" spans="1:23" ht="18.75">
      <c r="A66" s="126"/>
      <c r="B66" s="690" t="s">
        <v>538</v>
      </c>
      <c r="C66" s="683"/>
      <c r="D66" s="683"/>
      <c r="E66" s="683"/>
      <c r="F66" s="683"/>
      <c r="G66" s="125"/>
      <c r="H66" s="497"/>
      <c r="I66" s="75"/>
      <c r="J66" s="64"/>
      <c r="K66" s="64"/>
      <c r="L66" s="92"/>
      <c r="M66" s="186" t="s">
        <v>539</v>
      </c>
      <c r="N66" s="550"/>
      <c r="O66" s="58" t="s">
        <v>581</v>
      </c>
      <c r="P66" s="551"/>
      <c r="Q66" s="551"/>
      <c r="R66" s="551"/>
      <c r="W66" s="186"/>
    </row>
    <row r="67" spans="1:18" ht="18.75" customHeight="1">
      <c r="A67" s="126"/>
      <c r="B67" s="794" t="s">
        <v>610</v>
      </c>
      <c r="C67" s="722"/>
      <c r="D67" s="722"/>
      <c r="E67" s="722"/>
      <c r="F67" s="723"/>
      <c r="G67" s="286"/>
      <c r="H67" s="498">
        <v>150</v>
      </c>
      <c r="I67" s="493"/>
      <c r="J67" s="64"/>
      <c r="K67" s="64"/>
      <c r="L67" s="92"/>
      <c r="M67" s="551"/>
      <c r="N67" s="550"/>
      <c r="O67" s="552"/>
      <c r="P67" s="551"/>
      <c r="Q67" s="551"/>
      <c r="R67" s="551"/>
    </row>
    <row r="68" spans="1:18" ht="18.75" customHeight="1">
      <c r="A68" s="126"/>
      <c r="B68" s="794" t="s">
        <v>611</v>
      </c>
      <c r="C68" s="722"/>
      <c r="D68" s="722"/>
      <c r="E68" s="722"/>
      <c r="F68" s="723"/>
      <c r="G68" s="286"/>
      <c r="H68" s="303">
        <v>7368.03</v>
      </c>
      <c r="I68" s="494"/>
      <c r="J68" s="64"/>
      <c r="K68" s="64"/>
      <c r="L68" s="92"/>
      <c r="M68" s="550"/>
      <c r="N68" s="550"/>
      <c r="O68" s="551"/>
      <c r="P68" s="551"/>
      <c r="Q68" s="551"/>
      <c r="R68" s="551"/>
    </row>
    <row r="69" spans="1:18" ht="19.5" customHeight="1">
      <c r="A69" s="126"/>
      <c r="B69" s="794" t="s">
        <v>612</v>
      </c>
      <c r="C69" s="722"/>
      <c r="D69" s="722"/>
      <c r="E69" s="722"/>
      <c r="F69" s="723"/>
      <c r="G69" s="286"/>
      <c r="H69" s="303">
        <v>1268.14</v>
      </c>
      <c r="I69" s="494"/>
      <c r="J69" s="64"/>
      <c r="K69" s="64"/>
      <c r="L69" s="92"/>
      <c r="M69" s="550"/>
      <c r="N69" s="550"/>
      <c r="O69" s="551"/>
      <c r="P69" s="551"/>
      <c r="Q69" s="551"/>
      <c r="R69" s="551"/>
    </row>
    <row r="70" spans="1:14" ht="18.75" customHeight="1">
      <c r="A70" s="126"/>
      <c r="B70" s="794"/>
      <c r="C70" s="795"/>
      <c r="D70" s="795"/>
      <c r="E70" s="795"/>
      <c r="F70" s="796"/>
      <c r="G70" s="286"/>
      <c r="H70" s="303"/>
      <c r="I70" s="494"/>
      <c r="J70" s="64"/>
      <c r="K70" s="64"/>
      <c r="L70" s="92"/>
      <c r="M70" s="92"/>
      <c r="N70" s="92"/>
    </row>
    <row r="71" spans="1:14" ht="18.75" customHeight="1">
      <c r="A71" s="126"/>
      <c r="B71" s="794"/>
      <c r="C71" s="722"/>
      <c r="D71" s="722"/>
      <c r="E71" s="722"/>
      <c r="F71" s="723"/>
      <c r="G71" s="286"/>
      <c r="H71" s="637"/>
      <c r="I71" s="494"/>
      <c r="J71" s="64"/>
      <c r="K71" s="64"/>
      <c r="L71" s="92"/>
      <c r="M71" s="92"/>
      <c r="N71" s="92"/>
    </row>
    <row r="72" spans="1:14" ht="18.75" customHeight="1">
      <c r="A72" s="126"/>
      <c r="B72" s="794"/>
      <c r="C72" s="722"/>
      <c r="D72" s="722"/>
      <c r="E72" s="722"/>
      <c r="F72" s="723"/>
      <c r="G72" s="286"/>
      <c r="H72" s="637"/>
      <c r="I72" s="494"/>
      <c r="J72" s="64"/>
      <c r="K72" s="64"/>
      <c r="L72" s="92"/>
      <c r="M72" s="92"/>
      <c r="N72" s="92"/>
    </row>
    <row r="73" spans="1:14" ht="18.75" customHeight="1">
      <c r="A73" s="126"/>
      <c r="B73" s="794"/>
      <c r="C73" s="722"/>
      <c r="D73" s="722"/>
      <c r="E73" s="722"/>
      <c r="F73" s="723"/>
      <c r="G73" s="286"/>
      <c r="H73" s="637"/>
      <c r="I73" s="491"/>
      <c r="J73" s="64"/>
      <c r="K73" s="64"/>
      <c r="L73" s="92"/>
      <c r="M73" s="92"/>
      <c r="N73" s="92"/>
    </row>
    <row r="74" spans="1:14" ht="18.75" customHeight="1">
      <c r="A74" s="126"/>
      <c r="B74" s="129"/>
      <c r="C74" s="130"/>
      <c r="D74" s="130"/>
      <c r="G74" s="694" t="s">
        <v>65</v>
      </c>
      <c r="H74" s="694"/>
      <c r="I74" s="694"/>
      <c r="J74" s="778" t="s">
        <v>406</v>
      </c>
      <c r="K74" s="779"/>
      <c r="L74" s="450"/>
      <c r="M74" s="451"/>
      <c r="N74" s="92"/>
    </row>
    <row r="75" spans="1:17" s="61" customFormat="1" ht="15">
      <c r="A75" s="82"/>
      <c r="B75" s="143"/>
      <c r="C75" s="144"/>
      <c r="D75" s="144"/>
      <c r="G75" s="780" t="s">
        <v>53</v>
      </c>
      <c r="H75" s="780"/>
      <c r="I75" s="780"/>
      <c r="J75" s="697" t="s">
        <v>53</v>
      </c>
      <c r="K75" s="781"/>
      <c r="L75" s="143"/>
      <c r="M75" s="452"/>
      <c r="P75" s="453" t="s">
        <v>539</v>
      </c>
      <c r="Q75" s="453" t="s">
        <v>540</v>
      </c>
    </row>
    <row r="76" spans="1:17" s="60" customFormat="1" ht="18.75">
      <c r="A76" s="126"/>
      <c r="B76" s="774" t="s">
        <v>506</v>
      </c>
      <c r="C76" s="774"/>
      <c r="D76" s="774"/>
      <c r="E76" s="774"/>
      <c r="F76" s="774"/>
      <c r="G76" s="775">
        <f>'11 16 г'!G77:I77</f>
        <v>38246.86999999972</v>
      </c>
      <c r="H76" s="785"/>
      <c r="I76" s="776"/>
      <c r="J76" s="775">
        <f>'11 16 г'!J77:K77</f>
        <v>0</v>
      </c>
      <c r="K76" s="776"/>
      <c r="L76" s="129"/>
      <c r="M76" s="447"/>
      <c r="N76" s="100"/>
      <c r="P76" s="455">
        <f>G77</f>
        <v>66581.0899999997</v>
      </c>
      <c r="Q76" s="455">
        <f>J77</f>
        <v>0</v>
      </c>
    </row>
    <row r="77" spans="1:22" ht="18.75">
      <c r="A77" s="65"/>
      <c r="B77" s="774" t="s">
        <v>507</v>
      </c>
      <c r="C77" s="774"/>
      <c r="D77" s="774"/>
      <c r="E77" s="774"/>
      <c r="F77" s="774"/>
      <c r="G77" s="775">
        <f>G76+K45+J51</f>
        <v>66581.0899999997</v>
      </c>
      <c r="H77" s="785"/>
      <c r="I77" s="776"/>
      <c r="J77" s="775">
        <f>J76+H51+D52-J51</f>
        <v>0</v>
      </c>
      <c r="K77" s="776"/>
      <c r="L77" s="130"/>
      <c r="M77" s="456"/>
      <c r="N77" s="92"/>
      <c r="V77" s="186"/>
    </row>
    <row r="78" spans="1:14" ht="22.5" customHeight="1">
      <c r="A78" s="64"/>
      <c r="B78" s="64"/>
      <c r="C78" s="64"/>
      <c r="D78" s="64"/>
      <c r="E78" s="64"/>
      <c r="F78" s="64"/>
      <c r="G78" s="132"/>
      <c r="H78" s="132"/>
      <c r="I78" s="132"/>
      <c r="J78" s="64"/>
      <c r="K78" s="64"/>
      <c r="L78" s="92"/>
      <c r="M78" s="92"/>
      <c r="N78" s="92"/>
    </row>
    <row r="79" spans="1:20" ht="18.75">
      <c r="A79" s="126"/>
      <c r="B79" s="312"/>
      <c r="C79" s="313"/>
      <c r="D79" s="313"/>
      <c r="E79" s="313"/>
      <c r="F79" s="313"/>
      <c r="G79" s="759" t="s">
        <v>541</v>
      </c>
      <c r="H79" s="784"/>
      <c r="I79" s="777"/>
      <c r="J79" s="759" t="s">
        <v>503</v>
      </c>
      <c r="K79" s="777"/>
      <c r="L79" s="92"/>
      <c r="M79" s="92"/>
      <c r="N79" s="92"/>
      <c r="O79" s="175" t="s">
        <v>504</v>
      </c>
      <c r="P79" s="486">
        <f>G80-J80+G45+H45-I45</f>
        <v>-0.009999999951105565</v>
      </c>
      <c r="Q79" s="175"/>
      <c r="R79" s="175"/>
      <c r="S79" s="175"/>
      <c r="T79" s="177"/>
    </row>
    <row r="80" spans="1:20" ht="18.75">
      <c r="A80" s="457"/>
      <c r="B80" s="742" t="s">
        <v>566</v>
      </c>
      <c r="C80" s="782"/>
      <c r="D80" s="782"/>
      <c r="E80" s="782"/>
      <c r="F80" s="783"/>
      <c r="G80" s="759">
        <f>O45</f>
        <v>236745.50000000003</v>
      </c>
      <c r="H80" s="784"/>
      <c r="I80" s="777"/>
      <c r="J80" s="759">
        <f>P45</f>
        <v>221845.91</v>
      </c>
      <c r="K80" s="777"/>
      <c r="L80" s="92"/>
      <c r="M80" s="92"/>
      <c r="N80" s="92"/>
      <c r="O80" s="178"/>
      <c r="P80" s="179"/>
      <c r="Q80" s="179"/>
      <c r="R80" s="179"/>
      <c r="S80" s="179"/>
      <c r="T80" s="179"/>
    </row>
    <row r="81" spans="1:14" ht="18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8.75">
      <c r="A82" s="458" t="s">
        <v>554</v>
      </c>
      <c r="B82" s="92"/>
      <c r="C82" s="92"/>
      <c r="D82" s="92"/>
      <c r="E82" s="92"/>
      <c r="F82" s="92"/>
      <c r="G82" s="92"/>
      <c r="H82" s="92"/>
      <c r="I82" s="92"/>
      <c r="J82" s="458" t="s">
        <v>73</v>
      </c>
      <c r="K82" s="458"/>
      <c r="L82" s="92"/>
      <c r="M82" s="92"/>
      <c r="N82" s="92"/>
    </row>
    <row r="83" spans="1:11" s="92" customFormat="1" ht="18.75">
      <c r="A83" s="458" t="s">
        <v>469</v>
      </c>
      <c r="J83" s="458" t="s">
        <v>74</v>
      </c>
      <c r="K83" s="458"/>
    </row>
  </sheetData>
  <sheetProtection formatCells="0" formatColumns="0" formatRows="0" insertColumns="0" insertRows="0" insertHyperlinks="0" deleteColumns="0" deleteRows="0" sort="0" autoFilter="0" pivotTables="0"/>
  <mergeCells count="46">
    <mergeCell ref="B77:F77"/>
    <mergeCell ref="G77:I77"/>
    <mergeCell ref="J77:K77"/>
    <mergeCell ref="G79:I79"/>
    <mergeCell ref="J79:K79"/>
    <mergeCell ref="B80:F80"/>
    <mergeCell ref="G80:I80"/>
    <mergeCell ref="J80:K80"/>
    <mergeCell ref="B73:F73"/>
    <mergeCell ref="G74:I74"/>
    <mergeCell ref="J74:K74"/>
    <mergeCell ref="G75:I75"/>
    <mergeCell ref="J75:K75"/>
    <mergeCell ref="B76:F76"/>
    <mergeCell ref="G76:I76"/>
    <mergeCell ref="J76:K76"/>
    <mergeCell ref="B67:F67"/>
    <mergeCell ref="B68:F68"/>
    <mergeCell ref="B69:F69"/>
    <mergeCell ref="B70:F70"/>
    <mergeCell ref="B71:F71"/>
    <mergeCell ref="B72:F72"/>
    <mergeCell ref="B61:F61"/>
    <mergeCell ref="B62:F62"/>
    <mergeCell ref="B63:F63"/>
    <mergeCell ref="B64:F64"/>
    <mergeCell ref="B65:F65"/>
    <mergeCell ref="B66:F66"/>
    <mergeCell ref="O55:O56"/>
    <mergeCell ref="B57:F57"/>
    <mergeCell ref="N57:O57"/>
    <mergeCell ref="B58:F58"/>
    <mergeCell ref="B59:F59"/>
    <mergeCell ref="B60:F60"/>
    <mergeCell ref="B48:D48"/>
    <mergeCell ref="B49:J49"/>
    <mergeCell ref="B51:E51"/>
    <mergeCell ref="B52:C52"/>
    <mergeCell ref="D52:E52"/>
    <mergeCell ref="M55:N56"/>
    <mergeCell ref="C14:D15"/>
    <mergeCell ref="A35:N36"/>
    <mergeCell ref="B44:D44"/>
    <mergeCell ref="B45:D45"/>
    <mergeCell ref="B46:D46"/>
    <mergeCell ref="B47:D47"/>
  </mergeCells>
  <conditionalFormatting sqref="P48">
    <cfRule type="iconSet" priority="2" dxfId="23">
      <iconSet iconSet="3TrafficLights1">
        <cfvo type="percent" val="0"/>
        <cfvo type="percent" val="33"/>
        <cfvo type="percent" val="67"/>
      </iconSet>
    </cfRule>
  </conditionalFormatting>
  <conditionalFormatting sqref="V45">
    <cfRule type="cellIs" priority="1" dxfId="0" operator="greaterThan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B83"/>
  <sheetViews>
    <sheetView tabSelected="1" view="pageBreakPreview" zoomScale="80" zoomScaleSheetLayoutView="80" zoomScalePageLayoutView="0" workbookViewId="0" topLeftCell="A35">
      <selection activeCell="E47" sqref="E47"/>
    </sheetView>
  </sheetViews>
  <sheetFormatPr defaultColWidth="9.140625" defaultRowHeight="15" outlineLevelCol="1"/>
  <cols>
    <col min="1" max="1" width="7.57421875" style="61" customWidth="1"/>
    <col min="2" max="2" width="12.140625" style="58" customWidth="1"/>
    <col min="3" max="3" width="11.00390625" style="58" customWidth="1"/>
    <col min="4" max="4" width="10.57421875" style="58" customWidth="1"/>
    <col min="5" max="5" width="9.7109375" style="58" customWidth="1"/>
    <col min="6" max="6" width="12.140625" style="58" customWidth="1"/>
    <col min="7" max="7" width="11.57421875" style="58" customWidth="1"/>
    <col min="8" max="8" width="12.140625" style="58" customWidth="1"/>
    <col min="9" max="9" width="12.57421875" style="58" customWidth="1"/>
    <col min="10" max="10" width="13.00390625" style="58" customWidth="1"/>
    <col min="11" max="11" width="13.140625" style="58" customWidth="1"/>
    <col min="12" max="12" width="13.421875" style="58" customWidth="1"/>
    <col min="13" max="13" width="15.28125" style="58" hidden="1" customWidth="1" outlineLevel="1"/>
    <col min="14" max="14" width="18.421875" style="58" hidden="1" customWidth="1" outlineLevel="1"/>
    <col min="15" max="15" width="13.421875" style="58" hidden="1" customWidth="1" outlineLevel="1"/>
    <col min="16" max="16" width="13.57421875" style="58" hidden="1" customWidth="1" outlineLevel="1"/>
    <col min="17" max="17" width="10.7109375" style="58" hidden="1" customWidth="1" outlineLevel="1"/>
    <col min="18" max="18" width="10.28125" style="58" hidden="1" customWidth="1" outlineLevel="1"/>
    <col min="19" max="19" width="12.8515625" style="58" hidden="1" customWidth="1" outlineLevel="1"/>
    <col min="20" max="20" width="7.140625" style="58" hidden="1" customWidth="1" outlineLevel="1"/>
    <col min="21" max="21" width="11.28125" style="58" hidden="1" customWidth="1" outlineLevel="1"/>
    <col min="22" max="22" width="11.421875" style="58" hidden="1" customWidth="1" outlineLevel="1"/>
    <col min="23" max="24" width="11.140625" style="58" hidden="1" customWidth="1" outlineLevel="1"/>
    <col min="25" max="25" width="13.00390625" style="58" hidden="1" customWidth="1" outlineLevel="1"/>
    <col min="26" max="26" width="13.00390625" style="58" bestFit="1" customWidth="1" collapsed="1"/>
    <col min="27" max="28" width="13.00390625" style="58" bestFit="1" customWidth="1"/>
    <col min="29" max="32" width="9.140625" style="58" customWidth="1"/>
    <col min="33" max="33" width="9.8515625" style="58" bestFit="1" customWidth="1"/>
    <col min="34" max="16384" width="9.140625" style="58" customWidth="1"/>
  </cols>
  <sheetData>
    <row r="1" spans="1:14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4"/>
      <c r="J2" s="92"/>
      <c r="K2" s="92"/>
      <c r="L2" s="92"/>
      <c r="M2" s="92"/>
      <c r="N2" s="92"/>
    </row>
    <row r="3" spans="1:14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/>
      <c r="I6" s="96" t="s">
        <v>5</v>
      </c>
      <c r="J6" s="96" t="s">
        <v>6</v>
      </c>
      <c r="K6" s="96"/>
      <c r="L6" s="96"/>
      <c r="M6" s="97"/>
      <c r="N6" s="97"/>
    </row>
    <row r="7" spans="1:14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/>
      <c r="I7" s="96" t="s">
        <v>9</v>
      </c>
      <c r="J7" s="96" t="s">
        <v>10</v>
      </c>
      <c r="K7" s="96"/>
      <c r="L7" s="96"/>
      <c r="M7" s="97"/>
      <c r="N7" s="97"/>
    </row>
    <row r="8" spans="1:14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5"/>
      <c r="I8" s="98">
        <v>0</v>
      </c>
      <c r="J8" s="99">
        <v>48.28</v>
      </c>
      <c r="K8" s="99"/>
      <c r="L8" s="95"/>
      <c r="M8" s="100"/>
      <c r="N8" s="100"/>
    </row>
    <row r="9" spans="1:14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5"/>
      <c r="I9" s="98">
        <v>2795.32</v>
      </c>
      <c r="J9" s="99">
        <v>5702.29</v>
      </c>
      <c r="K9" s="99"/>
      <c r="L9" s="95"/>
      <c r="M9" s="100"/>
      <c r="N9" s="100"/>
    </row>
    <row r="10" spans="1:14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5"/>
      <c r="I10" s="98">
        <f>SUM(I8:I9)</f>
        <v>2795.32</v>
      </c>
      <c r="J10" s="95"/>
      <c r="K10" s="95"/>
      <c r="L10" s="95"/>
      <c r="M10" s="100"/>
      <c r="N10" s="100"/>
    </row>
    <row r="11" spans="1:14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20" ht="18.75" hidden="1">
      <c r="A14" s="92"/>
      <c r="B14" s="101" t="s">
        <v>386</v>
      </c>
      <c r="C14" s="666" t="s">
        <v>15</v>
      </c>
      <c r="D14" s="667"/>
      <c r="E14" s="656"/>
      <c r="F14" s="96"/>
      <c r="G14" s="96"/>
      <c r="H14" s="96"/>
      <c r="I14" s="96"/>
      <c r="J14" s="96" t="s">
        <v>21</v>
      </c>
      <c r="K14" s="97"/>
      <c r="L14" s="100"/>
      <c r="M14" s="100"/>
      <c r="N14" s="100"/>
      <c r="O14" s="60"/>
      <c r="P14" s="60"/>
      <c r="Q14" s="60"/>
      <c r="R14" s="60"/>
      <c r="S14" s="60"/>
      <c r="T14" s="60"/>
    </row>
    <row r="15" spans="1:20" ht="14.25" customHeight="1" hidden="1">
      <c r="A15" s="92"/>
      <c r="B15" s="103"/>
      <c r="C15" s="668"/>
      <c r="D15" s="669"/>
      <c r="E15" s="657"/>
      <c r="F15" s="96"/>
      <c r="G15" s="96"/>
      <c r="H15" s="96"/>
      <c r="I15" s="96" t="s">
        <v>311</v>
      </c>
      <c r="J15" s="96"/>
      <c r="K15" s="97"/>
      <c r="L15" s="100"/>
      <c r="M15" s="100"/>
      <c r="N15" s="100"/>
      <c r="O15" s="60"/>
      <c r="P15" s="60"/>
      <c r="Q15" s="60"/>
      <c r="R15" s="60"/>
      <c r="S15" s="60"/>
      <c r="T15" s="60"/>
    </row>
    <row r="16" spans="1:20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95"/>
      <c r="K16" s="100"/>
      <c r="L16" s="100"/>
      <c r="M16" s="100"/>
      <c r="N16" s="100"/>
      <c r="O16" s="60"/>
      <c r="P16" s="60"/>
      <c r="Q16" s="60"/>
      <c r="R16" s="60"/>
      <c r="S16" s="60"/>
      <c r="T16" s="60"/>
    </row>
    <row r="17" spans="1:20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95"/>
      <c r="K17" s="100"/>
      <c r="L17" s="100"/>
      <c r="M17" s="100"/>
      <c r="N17" s="100"/>
      <c r="O17" s="60"/>
      <c r="P17" s="60"/>
      <c r="Q17" s="60"/>
      <c r="R17" s="60"/>
      <c r="S17" s="60"/>
      <c r="T17" s="60"/>
    </row>
    <row r="18" spans="1:20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95"/>
      <c r="K18" s="100"/>
      <c r="L18" s="100"/>
      <c r="M18" s="100"/>
      <c r="N18" s="100"/>
      <c r="O18" s="60"/>
      <c r="P18" s="60"/>
      <c r="Q18" s="60"/>
      <c r="R18" s="60"/>
      <c r="S18" s="60"/>
      <c r="T18" s="60"/>
    </row>
    <row r="19" spans="1:20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95"/>
      <c r="K19" s="100"/>
      <c r="L19" s="100"/>
      <c r="M19" s="100"/>
      <c r="N19" s="100"/>
      <c r="O19" s="60"/>
      <c r="P19" s="60"/>
      <c r="Q19" s="60"/>
      <c r="R19" s="60"/>
      <c r="S19" s="60"/>
      <c r="T19" s="60"/>
    </row>
    <row r="20" spans="1:20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95"/>
      <c r="K20" s="100"/>
      <c r="L20" s="100"/>
      <c r="M20" s="100"/>
      <c r="N20" s="100"/>
      <c r="O20" s="60"/>
      <c r="P20" s="60"/>
      <c r="Q20" s="60"/>
      <c r="R20" s="60"/>
      <c r="S20" s="60"/>
      <c r="T20" s="60"/>
    </row>
    <row r="21" spans="1:20" ht="19.5" hidden="1" thickBot="1">
      <c r="A21" s="92"/>
      <c r="B21" s="95"/>
      <c r="C21" s="95"/>
      <c r="D21" s="95"/>
      <c r="E21" s="95"/>
      <c r="F21" s="95"/>
      <c r="G21" s="106" t="s">
        <v>387</v>
      </c>
      <c r="H21" s="106"/>
      <c r="I21" s="107" t="s">
        <v>310</v>
      </c>
      <c r="J21" s="95"/>
      <c r="K21" s="100"/>
      <c r="L21" s="100"/>
      <c r="M21" s="100"/>
      <c r="N21" s="100"/>
      <c r="O21" s="60"/>
      <c r="P21" s="60"/>
      <c r="Q21" s="60"/>
      <c r="R21" s="60"/>
      <c r="S21" s="60"/>
      <c r="T21" s="60"/>
    </row>
    <row r="22" spans="1:20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/>
      <c r="I22" s="95">
        <v>7.55</v>
      </c>
      <c r="J22" s="99">
        <f>G22*I22</f>
        <v>2625.89</v>
      </c>
      <c r="K22" s="418"/>
      <c r="L22" s="100"/>
      <c r="M22" s="100"/>
      <c r="N22" s="100"/>
      <c r="O22" s="60"/>
      <c r="P22" s="60"/>
      <c r="Q22" s="60"/>
      <c r="R22" s="60"/>
      <c r="S22" s="60"/>
      <c r="T22" s="60"/>
    </row>
    <row r="23" spans="1:20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95"/>
      <c r="K23" s="100"/>
      <c r="L23" s="100"/>
      <c r="M23" s="100"/>
      <c r="N23" s="100"/>
      <c r="O23" s="60"/>
      <c r="P23" s="60"/>
      <c r="Q23" s="60"/>
      <c r="R23" s="60"/>
      <c r="S23" s="60"/>
      <c r="T23" s="60"/>
    </row>
    <row r="24" spans="1:20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95"/>
      <c r="K24" s="100"/>
      <c r="L24" s="100"/>
      <c r="M24" s="100"/>
      <c r="N24" s="100"/>
      <c r="O24" s="60"/>
      <c r="P24" s="60"/>
      <c r="Q24" s="60"/>
      <c r="R24" s="60"/>
      <c r="S24" s="60"/>
      <c r="T24" s="60"/>
    </row>
    <row r="25" spans="1:20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95"/>
      <c r="K25" s="100"/>
      <c r="L25" s="100"/>
      <c r="M25" s="100"/>
      <c r="N25" s="100"/>
      <c r="O25" s="60"/>
      <c r="P25" s="60"/>
      <c r="Q25" s="60"/>
      <c r="R25" s="60"/>
      <c r="S25" s="60"/>
      <c r="T25" s="60"/>
    </row>
    <row r="26" spans="1:20" ht="18.75" hidden="1">
      <c r="A26" s="92"/>
      <c r="B26" s="95"/>
      <c r="C26" s="95"/>
      <c r="D26" s="95"/>
      <c r="E26" s="95"/>
      <c r="F26" s="95"/>
      <c r="G26" s="95"/>
      <c r="H26" s="95"/>
      <c r="I26" s="95"/>
      <c r="J26" s="95"/>
      <c r="K26" s="100"/>
      <c r="L26" s="100"/>
      <c r="M26" s="100"/>
      <c r="N26" s="100"/>
      <c r="O26" s="60"/>
      <c r="P26" s="60"/>
      <c r="Q26" s="60"/>
      <c r="R26" s="60"/>
      <c r="S26" s="60"/>
      <c r="T26" s="60"/>
    </row>
    <row r="27" spans="1:20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95"/>
      <c r="K27" s="100"/>
      <c r="L27" s="100"/>
      <c r="M27" s="100"/>
      <c r="N27" s="100"/>
      <c r="O27" s="60"/>
      <c r="P27" s="60"/>
      <c r="Q27" s="60"/>
      <c r="R27" s="60"/>
      <c r="S27" s="60"/>
      <c r="T27" s="60"/>
    </row>
    <row r="28" spans="1:20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95"/>
      <c r="K28" s="100"/>
      <c r="L28" s="100"/>
      <c r="M28" s="100"/>
      <c r="N28" s="100"/>
      <c r="O28" s="60"/>
      <c r="P28" s="60"/>
      <c r="Q28" s="60"/>
      <c r="R28" s="60"/>
      <c r="S28" s="60"/>
      <c r="T28" s="60"/>
    </row>
    <row r="29" spans="1:20" ht="18.75" hidden="1">
      <c r="A29" s="92"/>
      <c r="B29" s="95"/>
      <c r="C29" s="95"/>
      <c r="D29" s="95"/>
      <c r="E29" s="95"/>
      <c r="F29" s="95"/>
      <c r="G29" s="95"/>
      <c r="H29" s="95"/>
      <c r="I29" s="95"/>
      <c r="J29" s="95"/>
      <c r="K29" s="100"/>
      <c r="L29" s="100"/>
      <c r="M29" s="100"/>
      <c r="N29" s="100"/>
      <c r="O29" s="60"/>
      <c r="P29" s="60"/>
      <c r="Q29" s="60"/>
      <c r="R29" s="60"/>
      <c r="S29" s="60"/>
      <c r="T29" s="60"/>
    </row>
    <row r="30" spans="1:20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95"/>
      <c r="K30" s="100"/>
      <c r="L30" s="100"/>
      <c r="M30" s="100"/>
      <c r="N30" s="100"/>
      <c r="O30" s="60"/>
      <c r="P30" s="60"/>
      <c r="Q30" s="60"/>
      <c r="R30" s="60"/>
      <c r="S30" s="60"/>
      <c r="T30" s="60"/>
    </row>
    <row r="31" spans="1:20" ht="18.75" hidden="1">
      <c r="A31" s="92"/>
      <c r="B31" s="95"/>
      <c r="C31" s="95"/>
      <c r="D31" s="95"/>
      <c r="E31" s="95"/>
      <c r="F31" s="95"/>
      <c r="G31" s="95"/>
      <c r="H31" s="95"/>
      <c r="I31" s="95"/>
      <c r="J31" s="95"/>
      <c r="K31" s="100"/>
      <c r="L31" s="100"/>
      <c r="M31" s="100"/>
      <c r="N31" s="100"/>
      <c r="O31" s="60"/>
      <c r="P31" s="60"/>
      <c r="Q31" s="60"/>
      <c r="R31" s="60"/>
      <c r="S31" s="60"/>
      <c r="T31" s="60"/>
    </row>
    <row r="32" spans="1:20" ht="18.75" hidden="1">
      <c r="A32" s="92"/>
      <c r="B32" s="95"/>
      <c r="C32" s="95"/>
      <c r="D32" s="95"/>
      <c r="E32" s="95"/>
      <c r="F32" s="95"/>
      <c r="G32" s="95"/>
      <c r="H32" s="95"/>
      <c r="I32" s="95"/>
      <c r="J32" s="95"/>
      <c r="K32" s="100"/>
      <c r="L32" s="100"/>
      <c r="M32" s="100"/>
      <c r="N32" s="100"/>
      <c r="O32" s="60"/>
      <c r="P32" s="60"/>
      <c r="Q32" s="60"/>
      <c r="R32" s="60"/>
      <c r="S32" s="60"/>
      <c r="T32" s="60"/>
    </row>
    <row r="33" spans="1:20" ht="18.75" hidden="1">
      <c r="A33" s="92"/>
      <c r="B33" s="95"/>
      <c r="C33" s="95"/>
      <c r="D33" s="95"/>
      <c r="E33" s="95"/>
      <c r="F33" s="95"/>
      <c r="G33" s="96"/>
      <c r="H33" s="96"/>
      <c r="I33" s="96"/>
      <c r="J33" s="109"/>
      <c r="K33" s="419"/>
      <c r="L33" s="100"/>
      <c r="M33" s="100"/>
      <c r="N33" s="100"/>
      <c r="O33" s="60"/>
      <c r="P33" s="60"/>
      <c r="Q33" s="60"/>
      <c r="R33" s="60"/>
      <c r="S33" s="60"/>
      <c r="T33" s="60"/>
    </row>
    <row r="34" spans="1:20" ht="18.75" hidden="1">
      <c r="A34" s="92"/>
      <c r="B34" s="95"/>
      <c r="C34" s="95"/>
      <c r="D34" s="95"/>
      <c r="E34" s="95"/>
      <c r="F34" s="95"/>
      <c r="G34" s="95"/>
      <c r="H34" s="95"/>
      <c r="I34" s="95" t="s">
        <v>32</v>
      </c>
      <c r="J34" s="110">
        <f>SUM(J17:J33)</f>
        <v>2625.89</v>
      </c>
      <c r="K34" s="420"/>
      <c r="L34" s="100"/>
      <c r="M34" s="100"/>
      <c r="N34" s="100"/>
      <c r="O34" s="60"/>
      <c r="P34" s="60"/>
      <c r="Q34" s="60"/>
      <c r="R34" s="60"/>
      <c r="S34" s="60"/>
      <c r="T34" s="60"/>
    </row>
    <row r="35" spans="1:14" ht="15">
      <c r="A35" s="763" t="s">
        <v>388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</row>
    <row r="36" spans="1:14" ht="15">
      <c r="A36" s="763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</row>
    <row r="37" spans="1:14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8.75">
      <c r="A38" s="92"/>
      <c r="B38" s="64" t="s">
        <v>389</v>
      </c>
      <c r="C38" s="65"/>
      <c r="D38" s="65"/>
      <c r="E38" s="65"/>
      <c r="F38" s="65"/>
      <c r="G38" s="64"/>
      <c r="H38" s="64"/>
      <c r="I38" s="92"/>
      <c r="J38" s="92"/>
      <c r="K38" s="92"/>
      <c r="L38" s="92"/>
      <c r="M38" s="92"/>
      <c r="N38" s="92"/>
    </row>
    <row r="39" spans="1:14" ht="18.75">
      <c r="A39" s="64"/>
      <c r="B39" s="65" t="s">
        <v>390</v>
      </c>
      <c r="C39" s="250" t="s">
        <v>391</v>
      </c>
      <c r="D39" s="64"/>
      <c r="E39" s="64"/>
      <c r="F39" s="65"/>
      <c r="G39" s="64"/>
      <c r="H39" s="64"/>
      <c r="I39" s="64"/>
      <c r="J39" s="64"/>
      <c r="K39" s="64"/>
      <c r="L39" s="92"/>
      <c r="M39" s="92"/>
      <c r="N39" s="92"/>
    </row>
    <row r="40" spans="1:14" ht="18.75">
      <c r="A40" s="64"/>
      <c r="B40" s="65" t="s">
        <v>392</v>
      </c>
      <c r="C40" s="66">
        <v>5171</v>
      </c>
      <c r="D40" s="64" t="s">
        <v>393</v>
      </c>
      <c r="E40" s="64"/>
      <c r="F40" s="65"/>
      <c r="G40" s="64"/>
      <c r="H40" s="64"/>
      <c r="I40" s="65"/>
      <c r="J40" s="64"/>
      <c r="K40" s="64"/>
      <c r="L40" s="92"/>
      <c r="M40" s="92"/>
      <c r="N40" s="92"/>
    </row>
    <row r="41" spans="1:14" ht="18.75">
      <c r="A41" s="64"/>
      <c r="B41" s="65" t="s">
        <v>394</v>
      </c>
      <c r="C41" s="67" t="s">
        <v>161</v>
      </c>
      <c r="D41" s="64" t="s">
        <v>613</v>
      </c>
      <c r="E41" s="64"/>
      <c r="F41" s="64"/>
      <c r="G41" s="64"/>
      <c r="H41" s="64"/>
      <c r="I41" s="65"/>
      <c r="J41" s="64"/>
      <c r="K41" s="64"/>
      <c r="L41" s="92"/>
      <c r="M41" s="92"/>
      <c r="N41" s="92"/>
    </row>
    <row r="42" spans="1:28" ht="18.75">
      <c r="A42" s="64"/>
      <c r="E42" s="64"/>
      <c r="F42" s="64"/>
      <c r="G42" s="64"/>
      <c r="H42" s="64"/>
      <c r="I42" s="65"/>
      <c r="J42" s="64"/>
      <c r="K42" s="64"/>
      <c r="L42" s="92"/>
      <c r="M42" s="92"/>
      <c r="N42" s="92"/>
      <c r="V42" s="60"/>
      <c r="W42" s="60"/>
      <c r="X42" s="60"/>
      <c r="Y42" s="60"/>
      <c r="Z42" s="60"/>
      <c r="AA42" s="60"/>
      <c r="AB42" s="60"/>
    </row>
    <row r="43" spans="1:28" ht="56.25">
      <c r="A43" s="64"/>
      <c r="B43" s="139"/>
      <c r="C43" s="140"/>
      <c r="D43" s="62"/>
      <c r="E43" s="421" t="s">
        <v>397</v>
      </c>
      <c r="F43" s="422" t="s">
        <v>527</v>
      </c>
      <c r="G43" s="424" t="s">
        <v>2</v>
      </c>
      <c r="H43" s="490" t="s">
        <v>565</v>
      </c>
      <c r="I43" s="423" t="s">
        <v>3</v>
      </c>
      <c r="J43" s="424" t="s">
        <v>528</v>
      </c>
      <c r="K43" s="424" t="s">
        <v>529</v>
      </c>
      <c r="L43" s="425" t="s">
        <v>530</v>
      </c>
      <c r="V43" s="60"/>
      <c r="W43" s="371"/>
      <c r="X43" s="426"/>
      <c r="Y43" s="426"/>
      <c r="Z43" s="426"/>
      <c r="AA43" s="426"/>
      <c r="AB43" s="426"/>
    </row>
    <row r="44" spans="1:28" s="61" customFormat="1" ht="54.75" customHeight="1">
      <c r="A44" s="62"/>
      <c r="B44" s="765" t="s">
        <v>404</v>
      </c>
      <c r="C44" s="766"/>
      <c r="D44" s="767"/>
      <c r="E44" s="111" t="s">
        <v>53</v>
      </c>
      <c r="F44" s="111" t="s">
        <v>53</v>
      </c>
      <c r="G44" s="111" t="s">
        <v>53</v>
      </c>
      <c r="H44" s="111" t="s">
        <v>53</v>
      </c>
      <c r="I44" s="111" t="s">
        <v>53</v>
      </c>
      <c r="J44" s="111" t="s">
        <v>53</v>
      </c>
      <c r="K44" s="111" t="s">
        <v>53</v>
      </c>
      <c r="L44" s="111" t="s">
        <v>53</v>
      </c>
      <c r="O44" s="427" t="s">
        <v>531</v>
      </c>
      <c r="P44" s="427" t="s">
        <v>532</v>
      </c>
      <c r="Q44" s="427" t="s">
        <v>544</v>
      </c>
      <c r="R44" s="427" t="s">
        <v>401</v>
      </c>
      <c r="S44" s="427" t="s">
        <v>545</v>
      </c>
      <c r="T44" s="427" t="s">
        <v>546</v>
      </c>
      <c r="U44" s="427" t="s">
        <v>533</v>
      </c>
      <c r="V44" s="427" t="s">
        <v>424</v>
      </c>
      <c r="W44" s="428" t="s">
        <v>534</v>
      </c>
      <c r="X44" s="427" t="s">
        <v>615</v>
      </c>
      <c r="Y44" s="374"/>
      <c r="Z44" s="374"/>
      <c r="AA44" s="374"/>
      <c r="AB44" s="374"/>
    </row>
    <row r="45" spans="1:28" ht="33" customHeight="1">
      <c r="A45" s="64"/>
      <c r="B45" s="768" t="s">
        <v>535</v>
      </c>
      <c r="C45" s="769"/>
      <c r="D45" s="770"/>
      <c r="E45" s="114">
        <f aca="true" t="shared" si="0" ref="E45:K45">E46+E47+E48+E49</f>
        <v>16.842925546315996</v>
      </c>
      <c r="F45" s="114">
        <f t="shared" si="0"/>
        <v>221845.79200000013</v>
      </c>
      <c r="G45" s="114">
        <f t="shared" si="0"/>
        <v>86838.26800000001</v>
      </c>
      <c r="H45" s="114">
        <f t="shared" si="0"/>
        <v>0</v>
      </c>
      <c r="I45" s="114">
        <f t="shared" si="0"/>
        <v>77087.18000000001</v>
      </c>
      <c r="J45" s="114">
        <f t="shared" si="0"/>
        <v>62971.608</v>
      </c>
      <c r="K45" s="114">
        <f t="shared" si="0"/>
        <v>14115.57200000001</v>
      </c>
      <c r="L45" s="114">
        <f>L46+L47+L48+L49</f>
        <v>231596.87000000014</v>
      </c>
      <c r="O45" s="470">
        <v>221845.91</v>
      </c>
      <c r="P45" s="470">
        <v>231597.02999999997</v>
      </c>
      <c r="Q45" s="553">
        <v>67876.82</v>
      </c>
      <c r="R45" s="332">
        <v>218.21</v>
      </c>
      <c r="S45" s="332">
        <v>0</v>
      </c>
      <c r="T45" s="332">
        <v>0</v>
      </c>
      <c r="U45" s="226">
        <v>7499.99</v>
      </c>
      <c r="V45" s="471">
        <v>6858.3099999999995</v>
      </c>
      <c r="W45" s="226">
        <v>11070.949999999999</v>
      </c>
      <c r="X45" s="432">
        <v>2133.84</v>
      </c>
      <c r="Y45" s="432"/>
      <c r="Z45" s="432"/>
      <c r="AA45" s="374"/>
      <c r="AB45" s="433"/>
    </row>
    <row r="46" spans="1:28" ht="18" customHeight="1">
      <c r="A46" s="64"/>
      <c r="B46" s="672" t="s">
        <v>12</v>
      </c>
      <c r="C46" s="673"/>
      <c r="D46" s="674"/>
      <c r="E46" s="117">
        <f>G58</f>
        <v>10.030000000000001</v>
      </c>
      <c r="F46" s="663">
        <f>'12 16 г'!L46</f>
        <v>0</v>
      </c>
      <c r="G46" s="663">
        <f>E46*C40</f>
        <v>51865.130000000005</v>
      </c>
      <c r="H46" s="663">
        <v>0</v>
      </c>
      <c r="I46" s="663">
        <f>G46</f>
        <v>51865.130000000005</v>
      </c>
      <c r="J46" s="663">
        <f>H58</f>
        <v>51865.130000000005</v>
      </c>
      <c r="K46" s="663">
        <f>H46+I46-J46</f>
        <v>0</v>
      </c>
      <c r="L46" s="286">
        <v>0</v>
      </c>
      <c r="V46" s="60"/>
      <c r="W46" s="373"/>
      <c r="X46" s="432"/>
      <c r="Y46" s="432"/>
      <c r="Z46" s="432"/>
      <c r="AA46" s="374"/>
      <c r="AB46" s="433"/>
    </row>
    <row r="47" spans="1:28" ht="18" customHeight="1" thickBot="1">
      <c r="A47" s="64"/>
      <c r="B47" s="672" t="s">
        <v>65</v>
      </c>
      <c r="C47" s="673"/>
      <c r="D47" s="674"/>
      <c r="E47" s="117">
        <v>4.57</v>
      </c>
      <c r="F47" s="663">
        <f>'12 16 г'!L47</f>
        <v>211416.52200000014</v>
      </c>
      <c r="G47" s="663">
        <f>E47*C40</f>
        <v>23631.47</v>
      </c>
      <c r="H47" s="663">
        <v>0</v>
      </c>
      <c r="I47" s="663">
        <f>Q45+R45-I46</f>
        <v>16229.900000000009</v>
      </c>
      <c r="J47" s="663">
        <f>H64-H65</f>
        <v>406.5</v>
      </c>
      <c r="K47" s="663">
        <f>H47+I47-J47</f>
        <v>15823.400000000009</v>
      </c>
      <c r="L47" s="286">
        <f>F47+G47-I47</f>
        <v>218818.09200000012</v>
      </c>
      <c r="P47" s="434"/>
      <c r="V47" s="60"/>
      <c r="W47" s="373"/>
      <c r="X47" s="435"/>
      <c r="Y47" s="435"/>
      <c r="Z47" s="435"/>
      <c r="AA47" s="374"/>
      <c r="AB47" s="436"/>
    </row>
    <row r="48" spans="1:28" ht="18" customHeight="1" thickBot="1">
      <c r="A48" s="64"/>
      <c r="B48" s="672" t="s">
        <v>561</v>
      </c>
      <c r="C48" s="673"/>
      <c r="D48" s="674"/>
      <c r="E48" s="117">
        <v>1.5</v>
      </c>
      <c r="F48" s="663">
        <f>'12 16 г'!L48</f>
        <v>10429.269999999999</v>
      </c>
      <c r="G48" s="663">
        <f>E48*C40-(171*E48)</f>
        <v>7500</v>
      </c>
      <c r="H48" s="663">
        <v>0</v>
      </c>
      <c r="I48" s="663">
        <f>V45</f>
        <v>6858.3099999999995</v>
      </c>
      <c r="J48" s="663">
        <f>H65</f>
        <v>6858.3099999999995</v>
      </c>
      <c r="K48" s="663">
        <f>H48+I48-J48</f>
        <v>0</v>
      </c>
      <c r="L48" s="286">
        <f>W45</f>
        <v>11070.949999999999</v>
      </c>
      <c r="M48" s="186"/>
      <c r="P48" s="438"/>
      <c r="V48" s="60"/>
      <c r="W48" s="373"/>
      <c r="X48" s="432"/>
      <c r="Y48" s="432"/>
      <c r="Z48" s="432"/>
      <c r="AA48" s="374"/>
      <c r="AB48" s="433"/>
    </row>
    <row r="49" spans="1:28" ht="18" customHeight="1">
      <c r="A49" s="64"/>
      <c r="B49" s="672" t="s">
        <v>614</v>
      </c>
      <c r="C49" s="673"/>
      <c r="D49" s="674"/>
      <c r="E49" s="117">
        <v>0.7429255463159931</v>
      </c>
      <c r="F49" s="663">
        <f>'12 16 г'!L49</f>
        <v>0</v>
      </c>
      <c r="G49" s="663">
        <f>E49*C40</f>
        <v>3841.668</v>
      </c>
      <c r="H49" s="663">
        <v>0</v>
      </c>
      <c r="I49" s="663">
        <f>X45</f>
        <v>2133.84</v>
      </c>
      <c r="J49" s="663">
        <f>G49</f>
        <v>3841.668</v>
      </c>
      <c r="K49" s="663">
        <f>H49+I49-J49</f>
        <v>-1707.828</v>
      </c>
      <c r="L49" s="286">
        <f>F49+G49-I49</f>
        <v>1707.828</v>
      </c>
      <c r="M49" s="186"/>
      <c r="P49" s="665"/>
      <c r="V49" s="60"/>
      <c r="W49" s="373"/>
      <c r="X49" s="432"/>
      <c r="Y49" s="432"/>
      <c r="Z49" s="432"/>
      <c r="AA49" s="374"/>
      <c r="AB49" s="433"/>
    </row>
    <row r="50" spans="1:28" ht="21" customHeight="1">
      <c r="A50" s="64"/>
      <c r="B50" s="791" t="s">
        <v>564</v>
      </c>
      <c r="C50" s="791"/>
      <c r="D50" s="791"/>
      <c r="E50" s="791"/>
      <c r="F50" s="791"/>
      <c r="G50" s="791"/>
      <c r="H50" s="791"/>
      <c r="I50" s="791"/>
      <c r="J50" s="791"/>
      <c r="K50" s="92"/>
      <c r="L50" s="92"/>
      <c r="M50" s="92"/>
      <c r="N50" s="92"/>
      <c r="O50" s="186"/>
      <c r="V50" s="60"/>
      <c r="W50" s="373"/>
      <c r="X50" s="432"/>
      <c r="Y50" s="432"/>
      <c r="Z50" s="432"/>
      <c r="AA50" s="374"/>
      <c r="AB50" s="433"/>
    </row>
    <row r="51" spans="1:28" ht="18.75" customHeight="1">
      <c r="A51" s="64"/>
      <c r="F51" s="485" t="s">
        <v>438</v>
      </c>
      <c r="G51" s="485" t="s">
        <v>2</v>
      </c>
      <c r="H51" s="485" t="s">
        <v>3</v>
      </c>
      <c r="I51" s="485" t="s">
        <v>439</v>
      </c>
      <c r="J51" s="485" t="s">
        <v>562</v>
      </c>
      <c r="K51" s="554"/>
      <c r="L51" s="440"/>
      <c r="M51" s="440">
        <f>H45+I45-J45</f>
        <v>14115.572000000007</v>
      </c>
      <c r="N51" s="440"/>
      <c r="O51" s="441"/>
      <c r="P51" s="60"/>
      <c r="V51" s="60"/>
      <c r="W51" s="379"/>
      <c r="X51" s="380"/>
      <c r="Y51" s="380"/>
      <c r="Z51" s="380"/>
      <c r="AA51" s="380"/>
      <c r="AB51" s="380"/>
    </row>
    <row r="52" spans="1:28" ht="18" customHeight="1">
      <c r="A52" s="92"/>
      <c r="B52" s="771" t="s">
        <v>536</v>
      </c>
      <c r="C52" s="771"/>
      <c r="D52" s="771"/>
      <c r="E52" s="771"/>
      <c r="F52" s="659">
        <f>'12 16 г'!I51</f>
        <v>6659.460000000004</v>
      </c>
      <c r="G52" s="76">
        <f>S45</f>
        <v>0</v>
      </c>
      <c r="H52" s="76">
        <f>T45</f>
        <v>0</v>
      </c>
      <c r="I52" s="76">
        <f>F52+G52-H52</f>
        <v>6659.460000000004</v>
      </c>
      <c r="J52" s="76">
        <f>D53+H52</f>
        <v>0</v>
      </c>
      <c r="K52" s="444"/>
      <c r="N52" s="120"/>
      <c r="V52" s="60"/>
      <c r="W52" s="60"/>
      <c r="X52" s="60"/>
      <c r="Y52" s="60"/>
      <c r="Z52" s="60"/>
      <c r="AA52" s="60"/>
      <c r="AB52" s="60"/>
    </row>
    <row r="53" spans="1:28" ht="18" customHeight="1">
      <c r="A53" s="92"/>
      <c r="B53" s="789"/>
      <c r="C53" s="789"/>
      <c r="D53" s="790"/>
      <c r="E53" s="790"/>
      <c r="F53" s="230" t="s">
        <v>563</v>
      </c>
      <c r="G53" s="65"/>
      <c r="H53" s="65"/>
      <c r="J53" s="64"/>
      <c r="K53" s="64"/>
      <c r="M53" s="554"/>
      <c r="N53" s="120"/>
      <c r="V53" s="60"/>
      <c r="W53" s="60"/>
      <c r="X53" s="60"/>
      <c r="Y53" s="60"/>
      <c r="Z53" s="60"/>
      <c r="AA53" s="60"/>
      <c r="AB53" s="60"/>
    </row>
    <row r="54" spans="1:28" ht="18" customHeight="1">
      <c r="A54" s="92"/>
      <c r="M54" s="444"/>
      <c r="N54" s="92"/>
      <c r="O54" s="445"/>
      <c r="V54" s="60"/>
      <c r="W54" s="60"/>
      <c r="X54" s="60"/>
      <c r="Y54" s="60"/>
      <c r="Z54" s="60"/>
      <c r="AA54" s="60"/>
      <c r="AB54" s="60"/>
    </row>
    <row r="55" spans="1:20" ht="18.75">
      <c r="A55" s="64"/>
      <c r="B55" s="73"/>
      <c r="C55" s="74"/>
      <c r="D55" s="75"/>
      <c r="E55" s="75"/>
      <c r="F55" s="75"/>
      <c r="G55" s="76" t="s">
        <v>397</v>
      </c>
      <c r="H55" s="76" t="s">
        <v>407</v>
      </c>
      <c r="I55" s="444"/>
      <c r="J55" s="64"/>
      <c r="K55" s="64"/>
      <c r="L55" s="92"/>
      <c r="M55" s="694" t="s">
        <v>411</v>
      </c>
      <c r="N55" s="694"/>
      <c r="O55" s="705" t="s">
        <v>539</v>
      </c>
      <c r="Q55" s="448"/>
      <c r="S55" s="448"/>
      <c r="T55" s="448"/>
    </row>
    <row r="56" spans="1:20" s="61" customFormat="1" ht="11.25" customHeight="1">
      <c r="A56" s="77"/>
      <c r="B56" s="135"/>
      <c r="C56" s="136"/>
      <c r="D56" s="137"/>
      <c r="E56" s="137"/>
      <c r="F56" s="137"/>
      <c r="G56" s="138" t="s">
        <v>53</v>
      </c>
      <c r="H56" s="495" t="s">
        <v>53</v>
      </c>
      <c r="I56" s="448"/>
      <c r="J56" s="62"/>
      <c r="K56" s="62"/>
      <c r="M56" s="694"/>
      <c r="N56" s="694"/>
      <c r="O56" s="705"/>
      <c r="P56" s="545"/>
      <c r="Q56" s="130"/>
      <c r="S56" s="449"/>
      <c r="T56" s="449"/>
    </row>
    <row r="57" spans="1:20" ht="48" customHeight="1">
      <c r="A57" s="78" t="s">
        <v>408</v>
      </c>
      <c r="B57" s="676" t="s">
        <v>436</v>
      </c>
      <c r="C57" s="677"/>
      <c r="D57" s="677"/>
      <c r="E57" s="677"/>
      <c r="F57" s="677"/>
      <c r="G57" s="95"/>
      <c r="H57" s="496">
        <f>H58+H64</f>
        <v>59129.94</v>
      </c>
      <c r="I57" s="492"/>
      <c r="J57" s="64"/>
      <c r="K57" s="64"/>
      <c r="L57" s="92"/>
      <c r="M57" s="59" t="s">
        <v>577</v>
      </c>
      <c r="N57" s="792" t="s">
        <v>578</v>
      </c>
      <c r="O57" s="793"/>
      <c r="P57" s="546" t="s">
        <v>579</v>
      </c>
      <c r="Q57" s="547" t="s">
        <v>580</v>
      </c>
      <c r="S57" s="100"/>
      <c r="T57" s="100"/>
    </row>
    <row r="58" spans="1:24" ht="18.75">
      <c r="A58" s="80" t="s">
        <v>410</v>
      </c>
      <c r="B58" s="678" t="s">
        <v>411</v>
      </c>
      <c r="C58" s="679"/>
      <c r="D58" s="679"/>
      <c r="E58" s="679"/>
      <c r="F58" s="680"/>
      <c r="G58" s="661">
        <f>G60+G61+G62+G63+G59</f>
        <v>10.030000000000001</v>
      </c>
      <c r="H58" s="662">
        <f>SUM(H59:H63)</f>
        <v>51865.130000000005</v>
      </c>
      <c r="I58" s="457"/>
      <c r="J58" s="64"/>
      <c r="K58" s="64"/>
      <c r="L58" s="92"/>
      <c r="M58" s="110"/>
      <c r="N58" s="548"/>
      <c r="O58" s="549"/>
      <c r="P58" s="549"/>
      <c r="Q58" s="549"/>
      <c r="S58" s="126"/>
      <c r="T58" s="126"/>
      <c r="X58" s="186"/>
    </row>
    <row r="59" spans="1:24" ht="18.75" customHeight="1">
      <c r="A59" s="658" t="s">
        <v>412</v>
      </c>
      <c r="B59" s="681" t="s">
        <v>413</v>
      </c>
      <c r="C59" s="679"/>
      <c r="D59" s="679"/>
      <c r="E59" s="679"/>
      <c r="F59" s="680"/>
      <c r="G59" s="664">
        <v>1.5600000000000005</v>
      </c>
      <c r="H59" s="660">
        <f>G59*$C$40</f>
        <v>8066.760000000003</v>
      </c>
      <c r="I59" s="129"/>
      <c r="J59" s="64"/>
      <c r="K59" s="64"/>
      <c r="L59" s="92"/>
      <c r="M59" s="110"/>
      <c r="N59" s="548"/>
      <c r="O59" s="549"/>
      <c r="P59" s="549"/>
      <c r="Q59" s="549"/>
      <c r="S59" s="126"/>
      <c r="T59" s="126"/>
      <c r="X59" s="186"/>
    </row>
    <row r="60" spans="1:17" ht="34.5" customHeight="1">
      <c r="A60" s="658" t="s">
        <v>414</v>
      </c>
      <c r="B60" s="682" t="s">
        <v>415</v>
      </c>
      <c r="C60" s="683"/>
      <c r="D60" s="683"/>
      <c r="E60" s="683"/>
      <c r="F60" s="683"/>
      <c r="G60" s="659">
        <v>1.8400000000000005</v>
      </c>
      <c r="H60" s="660">
        <f>G60*$C$40</f>
        <v>9514.640000000003</v>
      </c>
      <c r="I60" s="129"/>
      <c r="J60" s="64"/>
      <c r="K60" s="64"/>
      <c r="L60" s="92"/>
      <c r="M60" s="110"/>
      <c r="N60" s="548"/>
      <c r="O60" s="549"/>
      <c r="P60" s="549"/>
      <c r="Q60" s="549"/>
    </row>
    <row r="61" spans="1:17" ht="34.5" customHeight="1">
      <c r="A61" s="480" t="s">
        <v>416</v>
      </c>
      <c r="B61" s="786" t="s">
        <v>537</v>
      </c>
      <c r="C61" s="787"/>
      <c r="D61" s="787"/>
      <c r="E61" s="787"/>
      <c r="F61" s="788"/>
      <c r="G61" s="481">
        <v>1.33</v>
      </c>
      <c r="H61" s="660">
        <f>G61*$C$40</f>
        <v>6877.43</v>
      </c>
      <c r="I61" s="129"/>
      <c r="J61" s="64"/>
      <c r="K61" s="64"/>
      <c r="L61" s="92"/>
      <c r="M61" s="110"/>
      <c r="N61" s="548"/>
      <c r="O61" s="549"/>
      <c r="P61" s="549"/>
      <c r="Q61" s="549"/>
    </row>
    <row r="62" spans="1:17" ht="34.5" customHeight="1">
      <c r="A62" s="480" t="s">
        <v>418</v>
      </c>
      <c r="B62" s="786" t="s">
        <v>419</v>
      </c>
      <c r="C62" s="787"/>
      <c r="D62" s="787"/>
      <c r="E62" s="787"/>
      <c r="F62" s="788"/>
      <c r="G62" s="481">
        <v>1.36</v>
      </c>
      <c r="H62" s="660">
        <f>G62*$C$40</f>
        <v>7032.56</v>
      </c>
      <c r="I62" s="129"/>
      <c r="J62" s="64"/>
      <c r="K62" s="64"/>
      <c r="L62" s="92"/>
      <c r="M62" s="110"/>
      <c r="N62" s="548"/>
      <c r="O62" s="549"/>
      <c r="P62" s="549"/>
      <c r="Q62" s="549"/>
    </row>
    <row r="63" spans="1:18" ht="18.75" customHeight="1">
      <c r="A63" s="658" t="s">
        <v>420</v>
      </c>
      <c r="B63" s="685" t="s">
        <v>555</v>
      </c>
      <c r="C63" s="685"/>
      <c r="D63" s="685"/>
      <c r="E63" s="685"/>
      <c r="F63" s="685"/>
      <c r="G63" s="76">
        <v>3.94</v>
      </c>
      <c r="H63" s="497">
        <f>G63*$C$40</f>
        <v>20373.739999999998</v>
      </c>
      <c r="I63" s="75"/>
      <c r="J63" s="64"/>
      <c r="K63" s="64"/>
      <c r="L63" s="92"/>
      <c r="M63" s="110"/>
      <c r="N63" s="548"/>
      <c r="O63" s="549"/>
      <c r="P63" s="549"/>
      <c r="Q63" s="549"/>
      <c r="R63" s="230"/>
    </row>
    <row r="64" spans="1:18" ht="18.75">
      <c r="A64" s="79" t="s">
        <v>422</v>
      </c>
      <c r="B64" s="688" t="s">
        <v>423</v>
      </c>
      <c r="C64" s="689"/>
      <c r="D64" s="689"/>
      <c r="E64" s="689"/>
      <c r="F64" s="689"/>
      <c r="G64" s="79"/>
      <c r="H64" s="496">
        <f>SUM(H65:H73)</f>
        <v>7264.8099999999995</v>
      </c>
      <c r="I64" s="492"/>
      <c r="J64" s="64"/>
      <c r="K64" s="64"/>
      <c r="L64" s="92"/>
      <c r="M64" s="58" t="s">
        <v>582</v>
      </c>
      <c r="N64" s="550"/>
      <c r="O64" s="551"/>
      <c r="P64" s="551"/>
      <c r="Q64" s="551"/>
      <c r="R64" s="551"/>
    </row>
    <row r="65" spans="1:18" ht="18.75">
      <c r="A65" s="126"/>
      <c r="B65" s="690" t="s">
        <v>424</v>
      </c>
      <c r="C65" s="683"/>
      <c r="D65" s="683"/>
      <c r="E65" s="683"/>
      <c r="F65" s="683"/>
      <c r="G65" s="127"/>
      <c r="H65" s="497">
        <v>6858.3099999999995</v>
      </c>
      <c r="I65" s="75"/>
      <c r="J65" s="64"/>
      <c r="K65" s="64"/>
      <c r="L65" s="92"/>
      <c r="M65" s="186"/>
      <c r="N65" s="550"/>
      <c r="O65" s="551"/>
      <c r="P65" s="551"/>
      <c r="Q65" s="551"/>
      <c r="R65" s="551"/>
    </row>
    <row r="66" spans="1:23" ht="18.75">
      <c r="A66" s="126"/>
      <c r="B66" s="690" t="s">
        <v>538</v>
      </c>
      <c r="C66" s="683"/>
      <c r="D66" s="683"/>
      <c r="E66" s="683"/>
      <c r="F66" s="683"/>
      <c r="G66" s="125"/>
      <c r="H66" s="497"/>
      <c r="I66" s="75"/>
      <c r="J66" s="64"/>
      <c r="K66" s="64"/>
      <c r="L66" s="92"/>
      <c r="M66" s="186" t="s">
        <v>539</v>
      </c>
      <c r="N66" s="550"/>
      <c r="O66" s="58" t="s">
        <v>581</v>
      </c>
      <c r="P66" s="551"/>
      <c r="Q66" s="551"/>
      <c r="R66" s="551"/>
      <c r="W66" s="186"/>
    </row>
    <row r="67" spans="1:18" ht="18.75" customHeight="1">
      <c r="A67" s="126"/>
      <c r="B67" s="794" t="s">
        <v>616</v>
      </c>
      <c r="C67" s="722"/>
      <c r="D67" s="722"/>
      <c r="E67" s="722"/>
      <c r="F67" s="723"/>
      <c r="G67" s="286"/>
      <c r="H67" s="498">
        <v>160.5</v>
      </c>
      <c r="I67" s="493"/>
      <c r="J67" s="64"/>
      <c r="K67" s="64"/>
      <c r="L67" s="92"/>
      <c r="M67" s="551"/>
      <c r="N67" s="550"/>
      <c r="O67" s="552"/>
      <c r="P67" s="551"/>
      <c r="Q67" s="551"/>
      <c r="R67" s="551"/>
    </row>
    <row r="68" spans="1:18" ht="18.75" customHeight="1">
      <c r="A68" s="126"/>
      <c r="B68" s="794" t="s">
        <v>617</v>
      </c>
      <c r="C68" s="722"/>
      <c r="D68" s="722"/>
      <c r="E68" s="722"/>
      <c r="F68" s="723"/>
      <c r="G68" s="286"/>
      <c r="H68" s="303">
        <v>246</v>
      </c>
      <c r="I68" s="494"/>
      <c r="J68" s="64"/>
      <c r="K68" s="64"/>
      <c r="L68" s="92"/>
      <c r="M68" s="550"/>
      <c r="N68" s="550"/>
      <c r="O68" s="551"/>
      <c r="P68" s="551"/>
      <c r="Q68" s="551"/>
      <c r="R68" s="551"/>
    </row>
    <row r="69" spans="1:18" ht="19.5" customHeight="1">
      <c r="A69" s="126"/>
      <c r="B69" s="794"/>
      <c r="C69" s="722"/>
      <c r="D69" s="722"/>
      <c r="E69" s="722"/>
      <c r="F69" s="723"/>
      <c r="G69" s="286"/>
      <c r="H69" s="303"/>
      <c r="I69" s="494"/>
      <c r="J69" s="64"/>
      <c r="K69" s="64"/>
      <c r="L69" s="92"/>
      <c r="M69" s="550"/>
      <c r="N69" s="550"/>
      <c r="O69" s="551"/>
      <c r="P69" s="551"/>
      <c r="Q69" s="551"/>
      <c r="R69" s="551"/>
    </row>
    <row r="70" spans="1:14" ht="18.75" customHeight="1">
      <c r="A70" s="126"/>
      <c r="B70" s="794"/>
      <c r="C70" s="795"/>
      <c r="D70" s="795"/>
      <c r="E70" s="795"/>
      <c r="F70" s="796"/>
      <c r="G70" s="286"/>
      <c r="H70" s="303"/>
      <c r="I70" s="494"/>
      <c r="J70" s="64"/>
      <c r="K70" s="64"/>
      <c r="L70" s="92"/>
      <c r="M70" s="92"/>
      <c r="N70" s="92"/>
    </row>
    <row r="71" spans="1:14" ht="18.75" customHeight="1">
      <c r="A71" s="126"/>
      <c r="B71" s="794"/>
      <c r="C71" s="722"/>
      <c r="D71" s="722"/>
      <c r="E71" s="722"/>
      <c r="F71" s="723"/>
      <c r="G71" s="286"/>
      <c r="H71" s="637"/>
      <c r="I71" s="494"/>
      <c r="J71" s="64"/>
      <c r="K71" s="64"/>
      <c r="L71" s="92"/>
      <c r="M71" s="92"/>
      <c r="N71" s="92"/>
    </row>
    <row r="72" spans="1:14" ht="18.75" customHeight="1">
      <c r="A72" s="126"/>
      <c r="B72" s="794"/>
      <c r="C72" s="722"/>
      <c r="D72" s="722"/>
      <c r="E72" s="722"/>
      <c r="F72" s="723"/>
      <c r="G72" s="286"/>
      <c r="H72" s="637"/>
      <c r="I72" s="494"/>
      <c r="J72" s="64"/>
      <c r="K72" s="64"/>
      <c r="L72" s="92"/>
      <c r="M72" s="92"/>
      <c r="N72" s="92"/>
    </row>
    <row r="73" spans="1:14" ht="18.75" customHeight="1">
      <c r="A73" s="126"/>
      <c r="B73" s="794"/>
      <c r="C73" s="722"/>
      <c r="D73" s="722"/>
      <c r="E73" s="722"/>
      <c r="F73" s="723"/>
      <c r="G73" s="286"/>
      <c r="H73" s="637"/>
      <c r="I73" s="491"/>
      <c r="J73" s="64"/>
      <c r="K73" s="64"/>
      <c r="L73" s="92"/>
      <c r="M73" s="92"/>
      <c r="N73" s="92"/>
    </row>
    <row r="74" spans="1:14" ht="18.75" customHeight="1">
      <c r="A74" s="126"/>
      <c r="B74" s="129"/>
      <c r="C74" s="130"/>
      <c r="D74" s="130"/>
      <c r="G74" s="694" t="s">
        <v>65</v>
      </c>
      <c r="H74" s="694"/>
      <c r="I74" s="694"/>
      <c r="J74" s="778" t="s">
        <v>406</v>
      </c>
      <c r="K74" s="779"/>
      <c r="L74" s="450"/>
      <c r="M74" s="451"/>
      <c r="N74" s="92"/>
    </row>
    <row r="75" spans="1:17" s="61" customFormat="1" ht="15">
      <c r="A75" s="82"/>
      <c r="B75" s="143"/>
      <c r="C75" s="144"/>
      <c r="D75" s="144"/>
      <c r="G75" s="780" t="s">
        <v>53</v>
      </c>
      <c r="H75" s="780"/>
      <c r="I75" s="780"/>
      <c r="J75" s="697" t="s">
        <v>53</v>
      </c>
      <c r="K75" s="781"/>
      <c r="L75" s="143"/>
      <c r="M75" s="452"/>
      <c r="P75" s="453" t="s">
        <v>539</v>
      </c>
      <c r="Q75" s="453" t="s">
        <v>540</v>
      </c>
    </row>
    <row r="76" spans="1:17" s="60" customFormat="1" ht="18.75">
      <c r="A76" s="126"/>
      <c r="B76" s="774" t="s">
        <v>506</v>
      </c>
      <c r="C76" s="774"/>
      <c r="D76" s="774"/>
      <c r="E76" s="774"/>
      <c r="F76" s="774"/>
      <c r="G76" s="775">
        <f>'12 16 г'!G77:I77</f>
        <v>66581.0899999997</v>
      </c>
      <c r="H76" s="785"/>
      <c r="I76" s="776"/>
      <c r="J76" s="775">
        <f>'12 16 г'!J77:K77</f>
        <v>0</v>
      </c>
      <c r="K76" s="776"/>
      <c r="L76" s="129"/>
      <c r="M76" s="447"/>
      <c r="N76" s="100"/>
      <c r="P76" s="455">
        <f>G77</f>
        <v>80696.66199999972</v>
      </c>
      <c r="Q76" s="455">
        <f>J77</f>
        <v>0</v>
      </c>
    </row>
    <row r="77" spans="1:22" ht="18.75">
      <c r="A77" s="65"/>
      <c r="B77" s="774" t="s">
        <v>507</v>
      </c>
      <c r="C77" s="774"/>
      <c r="D77" s="774"/>
      <c r="E77" s="774"/>
      <c r="F77" s="774"/>
      <c r="G77" s="775">
        <f>G76+K45+J52</f>
        <v>80696.66199999972</v>
      </c>
      <c r="H77" s="785"/>
      <c r="I77" s="776"/>
      <c r="J77" s="775">
        <f>J76+H52+D53-J52</f>
        <v>0</v>
      </c>
      <c r="K77" s="776"/>
      <c r="L77" s="130"/>
      <c r="M77" s="456"/>
      <c r="N77" s="92"/>
      <c r="V77" s="186"/>
    </row>
    <row r="78" spans="1:14" ht="22.5" customHeight="1">
      <c r="A78" s="64"/>
      <c r="B78" s="64"/>
      <c r="C78" s="64"/>
      <c r="D78" s="64"/>
      <c r="E78" s="64"/>
      <c r="F78" s="64"/>
      <c r="G78" s="132"/>
      <c r="H78" s="132"/>
      <c r="I78" s="132"/>
      <c r="J78" s="64"/>
      <c r="K78" s="64"/>
      <c r="L78" s="92"/>
      <c r="M78" s="92"/>
      <c r="N78" s="92"/>
    </row>
    <row r="79" spans="1:20" ht="18.75">
      <c r="A79" s="126"/>
      <c r="B79" s="312"/>
      <c r="C79" s="313"/>
      <c r="D79" s="313"/>
      <c r="E79" s="313"/>
      <c r="F79" s="313"/>
      <c r="G79" s="759" t="s">
        <v>541</v>
      </c>
      <c r="H79" s="784"/>
      <c r="I79" s="777"/>
      <c r="J79" s="759" t="s">
        <v>503</v>
      </c>
      <c r="K79" s="777"/>
      <c r="L79" s="92"/>
      <c r="M79" s="92"/>
      <c r="N79" s="92"/>
      <c r="O79" s="175" t="s">
        <v>504</v>
      </c>
      <c r="P79" s="486">
        <f>G80-J80+G45+H45-I45</f>
        <v>-0.03199999996286351</v>
      </c>
      <c r="Q79" s="175"/>
      <c r="R79" s="175"/>
      <c r="S79" s="175"/>
      <c r="T79" s="177"/>
    </row>
    <row r="80" spans="1:20" ht="18.75">
      <c r="A80" s="457"/>
      <c r="B80" s="742" t="s">
        <v>566</v>
      </c>
      <c r="C80" s="782"/>
      <c r="D80" s="782"/>
      <c r="E80" s="782"/>
      <c r="F80" s="783"/>
      <c r="G80" s="759">
        <f>O45</f>
        <v>221845.91</v>
      </c>
      <c r="H80" s="784"/>
      <c r="I80" s="777"/>
      <c r="J80" s="759">
        <f>P45</f>
        <v>231597.02999999997</v>
      </c>
      <c r="K80" s="777"/>
      <c r="L80" s="92"/>
      <c r="M80" s="92"/>
      <c r="N80" s="92"/>
      <c r="O80" s="178"/>
      <c r="P80" s="179"/>
      <c r="Q80" s="179"/>
      <c r="R80" s="179"/>
      <c r="S80" s="179"/>
      <c r="T80" s="179"/>
    </row>
    <row r="81" spans="1:14" ht="18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8.75">
      <c r="A82" s="458" t="s">
        <v>554</v>
      </c>
      <c r="B82" s="92"/>
      <c r="C82" s="92"/>
      <c r="D82" s="92"/>
      <c r="E82" s="92"/>
      <c r="F82" s="92"/>
      <c r="G82" s="92"/>
      <c r="H82" s="92"/>
      <c r="I82" s="92"/>
      <c r="J82" s="458" t="s">
        <v>73</v>
      </c>
      <c r="K82" s="458"/>
      <c r="L82" s="92"/>
      <c r="M82" s="92"/>
      <c r="N82" s="92"/>
    </row>
    <row r="83" spans="1:11" s="92" customFormat="1" ht="18.75">
      <c r="A83" s="458" t="s">
        <v>469</v>
      </c>
      <c r="J83" s="458" t="s">
        <v>74</v>
      </c>
      <c r="K83" s="458"/>
    </row>
  </sheetData>
  <sheetProtection password="ECC7" sheet="1" formatCells="0" formatColumns="0" formatRows="0" insertColumns="0" insertRows="0" insertHyperlinks="0" deleteColumns="0" deleteRows="0" sort="0" autoFilter="0" pivotTables="0"/>
  <mergeCells count="47">
    <mergeCell ref="C14:D15"/>
    <mergeCell ref="A35:N36"/>
    <mergeCell ref="B44:D44"/>
    <mergeCell ref="B45:D45"/>
    <mergeCell ref="B46:D46"/>
    <mergeCell ref="B47:D47"/>
    <mergeCell ref="B48:D48"/>
    <mergeCell ref="B50:J50"/>
    <mergeCell ref="B52:E52"/>
    <mergeCell ref="B53:C53"/>
    <mergeCell ref="D53:E53"/>
    <mergeCell ref="M55:N56"/>
    <mergeCell ref="B49:D49"/>
    <mergeCell ref="O55:O56"/>
    <mergeCell ref="B57:F57"/>
    <mergeCell ref="N57:O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G74:I74"/>
    <mergeCell ref="J74:K74"/>
    <mergeCell ref="G75:I75"/>
    <mergeCell ref="J75:K75"/>
    <mergeCell ref="B76:F76"/>
    <mergeCell ref="G76:I76"/>
    <mergeCell ref="J76:K76"/>
    <mergeCell ref="B77:F77"/>
    <mergeCell ref="G77:I77"/>
    <mergeCell ref="J77:K77"/>
    <mergeCell ref="G79:I79"/>
    <mergeCell ref="J79:K79"/>
    <mergeCell ref="B80:F80"/>
    <mergeCell ref="G80:I80"/>
    <mergeCell ref="J80:K80"/>
  </mergeCells>
  <conditionalFormatting sqref="P48:P49">
    <cfRule type="iconSet" priority="2" dxfId="23">
      <iconSet iconSet="3TrafficLights1">
        <cfvo type="percent" val="0"/>
        <cfvo type="percent" val="33"/>
        <cfvo type="percent" val="67"/>
      </iconSet>
    </cfRule>
  </conditionalFormatting>
  <conditionalFormatting sqref="V45">
    <cfRule type="cellIs" priority="1" dxfId="0" operator="greaterThan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7030A0"/>
  </sheetPr>
  <dimension ref="A1:Y168"/>
  <sheetViews>
    <sheetView view="pageBreakPreview" zoomScale="80" zoomScaleSheetLayoutView="80" zoomScalePageLayoutView="0" workbookViewId="0" topLeftCell="A46">
      <selection activeCell="P53" sqref="P53"/>
    </sheetView>
  </sheetViews>
  <sheetFormatPr defaultColWidth="9.140625" defaultRowHeight="15" outlineLevelCol="1"/>
  <cols>
    <col min="1" max="1" width="9.8515625" style="61" bestFit="1" customWidth="1"/>
    <col min="2" max="2" width="12.140625" style="58" customWidth="1"/>
    <col min="3" max="3" width="9.57421875" style="58" customWidth="1"/>
    <col min="4" max="4" width="10.57421875" style="58" customWidth="1"/>
    <col min="5" max="5" width="5.57421875" style="58" customWidth="1"/>
    <col min="6" max="7" width="12.140625" style="58" customWidth="1"/>
    <col min="8" max="8" width="13.140625" style="58" customWidth="1"/>
    <col min="9" max="9" width="13.421875" style="58" customWidth="1"/>
    <col min="10" max="10" width="14.00390625" style="58" customWidth="1"/>
    <col min="11" max="11" width="19.00390625" style="58" customWidth="1"/>
    <col min="12" max="12" width="13.421875" style="58" customWidth="1" outlineLevel="1"/>
    <col min="13" max="13" width="19.00390625" style="58" customWidth="1" outlineLevel="1"/>
    <col min="14" max="15" width="7.421875" style="58" customWidth="1" outlineLevel="1"/>
    <col min="16" max="16" width="9.28125" style="58" customWidth="1" outlineLevel="1"/>
    <col min="17" max="17" width="5.00390625" style="58" customWidth="1" outlineLevel="1"/>
    <col min="18" max="18" width="9.140625" style="58" customWidth="1" outlineLevel="1"/>
    <col min="19" max="19" width="9.140625" style="58" customWidth="1"/>
    <col min="20" max="20" width="6.7109375" style="58" bestFit="1" customWidth="1"/>
    <col min="21" max="21" width="12.7109375" style="194" bestFit="1" customWidth="1"/>
    <col min="22" max="25" width="13.00390625" style="194" bestFit="1" customWidth="1"/>
    <col min="26" max="16384" width="9.140625" style="58" customWidth="1"/>
  </cols>
  <sheetData>
    <row r="1" spans="1:11" ht="12.7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8.75" hidden="1">
      <c r="A2" s="92"/>
      <c r="B2" s="94" t="s">
        <v>383</v>
      </c>
      <c r="C2" s="94"/>
      <c r="D2" s="94" t="s">
        <v>384</v>
      </c>
      <c r="E2" s="94"/>
      <c r="F2" s="94" t="s">
        <v>0</v>
      </c>
      <c r="G2" s="94"/>
      <c r="H2" s="94"/>
      <c r="I2" s="92"/>
      <c r="J2" s="92"/>
      <c r="K2" s="92"/>
    </row>
    <row r="3" spans="1:11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.5" customHeight="1" hidden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8.75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8.75" hidden="1">
      <c r="A6" s="92"/>
      <c r="B6" s="95"/>
      <c r="C6" s="96" t="s">
        <v>1</v>
      </c>
      <c r="D6" s="96" t="s">
        <v>2</v>
      </c>
      <c r="E6" s="96"/>
      <c r="F6" s="96" t="s">
        <v>3</v>
      </c>
      <c r="G6" s="96" t="s">
        <v>4</v>
      </c>
      <c r="H6" s="96" t="s">
        <v>5</v>
      </c>
      <c r="I6" s="96" t="s">
        <v>6</v>
      </c>
      <c r="J6" s="96"/>
      <c r="K6" s="97"/>
    </row>
    <row r="7" spans="1:11" ht="18.75" hidden="1">
      <c r="A7" s="92"/>
      <c r="B7" s="95"/>
      <c r="C7" s="96" t="s">
        <v>7</v>
      </c>
      <c r="D7" s="96"/>
      <c r="E7" s="96"/>
      <c r="F7" s="96"/>
      <c r="G7" s="96" t="s">
        <v>8</v>
      </c>
      <c r="H7" s="96" t="s">
        <v>9</v>
      </c>
      <c r="I7" s="96" t="s">
        <v>10</v>
      </c>
      <c r="J7" s="96"/>
      <c r="K7" s="97"/>
    </row>
    <row r="8" spans="1:11" ht="18.75" hidden="1">
      <c r="A8" s="92"/>
      <c r="B8" s="95" t="s">
        <v>266</v>
      </c>
      <c r="C8" s="98">
        <v>48.28</v>
      </c>
      <c r="D8" s="98">
        <v>0</v>
      </c>
      <c r="E8" s="98"/>
      <c r="F8" s="99"/>
      <c r="G8" s="95"/>
      <c r="H8" s="98">
        <v>0</v>
      </c>
      <c r="I8" s="99">
        <v>48.28</v>
      </c>
      <c r="J8" s="95"/>
      <c r="K8" s="100"/>
    </row>
    <row r="9" spans="1:11" ht="18.75" hidden="1">
      <c r="A9" s="92"/>
      <c r="B9" s="95" t="s">
        <v>12</v>
      </c>
      <c r="C9" s="98">
        <v>4790.06</v>
      </c>
      <c r="D9" s="98">
        <v>3707.55</v>
      </c>
      <c r="E9" s="98"/>
      <c r="F9" s="99">
        <v>2795.32</v>
      </c>
      <c r="G9" s="95"/>
      <c r="H9" s="98">
        <v>2795.32</v>
      </c>
      <c r="I9" s="99">
        <v>5702.29</v>
      </c>
      <c r="J9" s="95"/>
      <c r="K9" s="100"/>
    </row>
    <row r="10" spans="1:11" ht="18.75" hidden="1">
      <c r="A10" s="92"/>
      <c r="B10" s="95" t="s">
        <v>13</v>
      </c>
      <c r="C10" s="95"/>
      <c r="D10" s="98">
        <f>SUM(D8:D9)</f>
        <v>3707.55</v>
      </c>
      <c r="E10" s="98"/>
      <c r="F10" s="95"/>
      <c r="G10" s="95"/>
      <c r="H10" s="98">
        <f>SUM(H8:H9)</f>
        <v>2795.32</v>
      </c>
      <c r="I10" s="95"/>
      <c r="J10" s="95"/>
      <c r="K10" s="100"/>
    </row>
    <row r="11" spans="1:11" ht="18.75" hidden="1">
      <c r="A11" s="92"/>
      <c r="B11" s="92" t="s">
        <v>385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7.5" customHeight="1" hidden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8.25" customHeight="1" hidden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7" ht="18.75" hidden="1">
      <c r="A14" s="92"/>
      <c r="B14" s="101" t="s">
        <v>386</v>
      </c>
      <c r="C14" s="666" t="s">
        <v>15</v>
      </c>
      <c r="D14" s="667"/>
      <c r="E14" s="219"/>
      <c r="F14" s="96"/>
      <c r="G14" s="96"/>
      <c r="H14" s="96"/>
      <c r="I14" s="96" t="s">
        <v>21</v>
      </c>
      <c r="J14" s="100"/>
      <c r="K14" s="100"/>
      <c r="L14" s="60"/>
      <c r="M14" s="60"/>
      <c r="N14" s="60"/>
      <c r="O14" s="60"/>
      <c r="P14" s="60"/>
      <c r="Q14" s="60"/>
    </row>
    <row r="15" spans="1:17" ht="14.25" customHeight="1" hidden="1">
      <c r="A15" s="92"/>
      <c r="B15" s="103"/>
      <c r="C15" s="668"/>
      <c r="D15" s="669"/>
      <c r="E15" s="220"/>
      <c r="F15" s="96"/>
      <c r="G15" s="96"/>
      <c r="H15" s="96" t="s">
        <v>311</v>
      </c>
      <c r="I15" s="96"/>
      <c r="J15" s="100"/>
      <c r="K15" s="100"/>
      <c r="L15" s="60"/>
      <c r="M15" s="60"/>
      <c r="N15" s="60"/>
      <c r="O15" s="60"/>
      <c r="P15" s="60"/>
      <c r="Q15" s="60"/>
    </row>
    <row r="16" spans="1:17" ht="3.75" customHeight="1" hidden="1">
      <c r="A16" s="92"/>
      <c r="B16" s="105"/>
      <c r="C16" s="95"/>
      <c r="D16" s="95"/>
      <c r="E16" s="95"/>
      <c r="F16" s="95"/>
      <c r="G16" s="95"/>
      <c r="H16" s="95"/>
      <c r="I16" s="95"/>
      <c r="J16" s="100"/>
      <c r="K16" s="100"/>
      <c r="L16" s="60"/>
      <c r="M16" s="60"/>
      <c r="N16" s="60"/>
      <c r="O16" s="60"/>
      <c r="P16" s="60"/>
      <c r="Q16" s="60"/>
    </row>
    <row r="17" spans="1:17" ht="13.5" customHeight="1" hidden="1">
      <c r="A17" s="92"/>
      <c r="B17" s="95"/>
      <c r="C17" s="95"/>
      <c r="D17" s="95"/>
      <c r="E17" s="95"/>
      <c r="F17" s="95"/>
      <c r="G17" s="95"/>
      <c r="H17" s="95"/>
      <c r="I17" s="95"/>
      <c r="J17" s="100"/>
      <c r="K17" s="100"/>
      <c r="L17" s="60"/>
      <c r="M17" s="60"/>
      <c r="N17" s="60"/>
      <c r="O17" s="60"/>
      <c r="P17" s="60"/>
      <c r="Q17" s="60"/>
    </row>
    <row r="18" spans="1:17" ht="0.75" customHeight="1" hidden="1">
      <c r="A18" s="92"/>
      <c r="B18" s="95"/>
      <c r="C18" s="95"/>
      <c r="D18" s="95"/>
      <c r="E18" s="95"/>
      <c r="F18" s="95"/>
      <c r="G18" s="95"/>
      <c r="H18" s="95"/>
      <c r="I18" s="95"/>
      <c r="J18" s="100"/>
      <c r="K18" s="100"/>
      <c r="L18" s="60"/>
      <c r="M18" s="60"/>
      <c r="N18" s="60"/>
      <c r="O18" s="60"/>
      <c r="P18" s="60"/>
      <c r="Q18" s="60"/>
    </row>
    <row r="19" spans="1:17" ht="14.25" customHeight="1" hidden="1" thickBot="1">
      <c r="A19" s="92"/>
      <c r="B19" s="95"/>
      <c r="C19" s="95"/>
      <c r="D19" s="95"/>
      <c r="E19" s="95"/>
      <c r="F19" s="95"/>
      <c r="G19" s="95"/>
      <c r="H19" s="95"/>
      <c r="I19" s="95"/>
      <c r="J19" s="100"/>
      <c r="K19" s="100"/>
      <c r="L19" s="60"/>
      <c r="M19" s="60"/>
      <c r="N19" s="60"/>
      <c r="O19" s="60"/>
      <c r="P19" s="60"/>
      <c r="Q19" s="60"/>
    </row>
    <row r="20" spans="1:17" ht="0.75" customHeight="1" hidden="1">
      <c r="A20" s="92"/>
      <c r="B20" s="95"/>
      <c r="C20" s="95"/>
      <c r="D20" s="95"/>
      <c r="E20" s="95"/>
      <c r="F20" s="95"/>
      <c r="G20" s="95"/>
      <c r="H20" s="95"/>
      <c r="I20" s="95"/>
      <c r="J20" s="100"/>
      <c r="K20" s="100"/>
      <c r="L20" s="60"/>
      <c r="M20" s="60"/>
      <c r="N20" s="60"/>
      <c r="O20" s="60"/>
      <c r="P20" s="60"/>
      <c r="Q20" s="60"/>
    </row>
    <row r="21" spans="1:17" ht="19.5" hidden="1" thickBot="1">
      <c r="A21" s="92"/>
      <c r="B21" s="95"/>
      <c r="C21" s="95"/>
      <c r="D21" s="95"/>
      <c r="E21" s="95"/>
      <c r="F21" s="95"/>
      <c r="G21" s="106" t="s">
        <v>387</v>
      </c>
      <c r="H21" s="107" t="s">
        <v>310</v>
      </c>
      <c r="I21" s="95"/>
      <c r="J21" s="100"/>
      <c r="K21" s="100"/>
      <c r="L21" s="60"/>
      <c r="M21" s="60"/>
      <c r="N21" s="60"/>
      <c r="O21" s="60"/>
      <c r="P21" s="60"/>
      <c r="Q21" s="60"/>
    </row>
    <row r="22" spans="1:17" ht="18.75" hidden="1">
      <c r="A22" s="92"/>
      <c r="B22" s="108" t="s">
        <v>324</v>
      </c>
      <c r="C22" s="108"/>
      <c r="D22" s="108"/>
      <c r="E22" s="108"/>
      <c r="F22" s="98"/>
      <c r="G22" s="95">
        <v>347.8</v>
      </c>
      <c r="H22" s="95">
        <v>7.55</v>
      </c>
      <c r="I22" s="99">
        <f>G22*H22</f>
        <v>2625.89</v>
      </c>
      <c r="J22" s="100"/>
      <c r="K22" s="100"/>
      <c r="L22" s="60"/>
      <c r="M22" s="60"/>
      <c r="N22" s="60"/>
      <c r="O22" s="60"/>
      <c r="P22" s="60"/>
      <c r="Q22" s="60"/>
    </row>
    <row r="23" spans="1:17" ht="18.75" hidden="1">
      <c r="A23" s="92"/>
      <c r="B23" s="108" t="s">
        <v>303</v>
      </c>
      <c r="C23" s="108"/>
      <c r="D23" s="108"/>
      <c r="E23" s="108"/>
      <c r="F23" s="95"/>
      <c r="G23" s="95"/>
      <c r="H23" s="95"/>
      <c r="I23" s="95"/>
      <c r="J23" s="100"/>
      <c r="K23" s="100"/>
      <c r="L23" s="60"/>
      <c r="M23" s="60"/>
      <c r="N23" s="60"/>
      <c r="O23" s="60"/>
      <c r="P23" s="60"/>
      <c r="Q23" s="60"/>
    </row>
    <row r="24" spans="1:17" ht="2.25" customHeight="1" hidden="1">
      <c r="A24" s="92"/>
      <c r="B24" s="108" t="s">
        <v>304</v>
      </c>
      <c r="C24" s="108" t="s">
        <v>305</v>
      </c>
      <c r="D24" s="108"/>
      <c r="E24" s="108"/>
      <c r="F24" s="95"/>
      <c r="G24" s="95"/>
      <c r="H24" s="95"/>
      <c r="I24" s="95"/>
      <c r="J24" s="100"/>
      <c r="K24" s="100"/>
      <c r="L24" s="60"/>
      <c r="M24" s="60"/>
      <c r="N24" s="60"/>
      <c r="O24" s="60"/>
      <c r="P24" s="60"/>
      <c r="Q24" s="60"/>
    </row>
    <row r="25" spans="1:17" ht="14.25" customHeight="1" hidden="1">
      <c r="A25" s="92"/>
      <c r="B25" s="108" t="s">
        <v>306</v>
      </c>
      <c r="C25" s="108"/>
      <c r="D25" s="108"/>
      <c r="E25" s="108"/>
      <c r="F25" s="95"/>
      <c r="G25" s="95"/>
      <c r="H25" s="95"/>
      <c r="I25" s="95"/>
      <c r="J25" s="100"/>
      <c r="K25" s="100"/>
      <c r="L25" s="60"/>
      <c r="M25" s="60"/>
      <c r="N25" s="60"/>
      <c r="O25" s="60"/>
      <c r="P25" s="60"/>
      <c r="Q25" s="60"/>
    </row>
    <row r="26" spans="1:17" ht="18.75" hidden="1">
      <c r="A26" s="92"/>
      <c r="B26" s="95"/>
      <c r="C26" s="95"/>
      <c r="D26" s="95"/>
      <c r="E26" s="95"/>
      <c r="F26" s="95"/>
      <c r="G26" s="95"/>
      <c r="H26" s="95"/>
      <c r="I26" s="95"/>
      <c r="J26" s="100"/>
      <c r="K26" s="100"/>
      <c r="L26" s="60"/>
      <c r="M26" s="60"/>
      <c r="N26" s="60"/>
      <c r="O26" s="60"/>
      <c r="P26" s="60"/>
      <c r="Q26" s="60"/>
    </row>
    <row r="27" spans="1:17" ht="0.75" customHeight="1" hidden="1">
      <c r="A27" s="92"/>
      <c r="B27" s="95"/>
      <c r="C27" s="95"/>
      <c r="D27" s="95"/>
      <c r="E27" s="95"/>
      <c r="F27" s="95"/>
      <c r="G27" s="95"/>
      <c r="H27" s="95"/>
      <c r="I27" s="95"/>
      <c r="J27" s="100"/>
      <c r="K27" s="100"/>
      <c r="L27" s="60"/>
      <c r="M27" s="60"/>
      <c r="N27" s="60"/>
      <c r="O27" s="60"/>
      <c r="P27" s="60"/>
      <c r="Q27" s="60"/>
    </row>
    <row r="28" spans="1:17" ht="3.75" customHeight="1" hidden="1">
      <c r="A28" s="92"/>
      <c r="B28" s="95"/>
      <c r="C28" s="95"/>
      <c r="D28" s="95"/>
      <c r="E28" s="95"/>
      <c r="F28" s="95"/>
      <c r="G28" s="95"/>
      <c r="H28" s="95"/>
      <c r="I28" s="95"/>
      <c r="J28" s="100"/>
      <c r="K28" s="100"/>
      <c r="L28" s="60"/>
      <c r="M28" s="60"/>
      <c r="N28" s="60"/>
      <c r="O28" s="60"/>
      <c r="P28" s="60"/>
      <c r="Q28" s="60"/>
    </row>
    <row r="29" spans="1:17" ht="18.75" hidden="1">
      <c r="A29" s="92"/>
      <c r="B29" s="95"/>
      <c r="C29" s="95"/>
      <c r="D29" s="95"/>
      <c r="E29" s="95"/>
      <c r="F29" s="95"/>
      <c r="G29" s="95"/>
      <c r="H29" s="95"/>
      <c r="I29" s="95"/>
      <c r="J29" s="100"/>
      <c r="K29" s="100"/>
      <c r="L29" s="60"/>
      <c r="M29" s="60"/>
      <c r="N29" s="60"/>
      <c r="O29" s="60"/>
      <c r="P29" s="60"/>
      <c r="Q29" s="60"/>
    </row>
    <row r="30" spans="1:17" ht="0.75" customHeight="1" hidden="1">
      <c r="A30" s="92"/>
      <c r="B30" s="95"/>
      <c r="C30" s="95"/>
      <c r="D30" s="95"/>
      <c r="E30" s="95"/>
      <c r="F30" s="95"/>
      <c r="G30" s="95"/>
      <c r="H30" s="95"/>
      <c r="I30" s="95"/>
      <c r="J30" s="100"/>
      <c r="K30" s="100"/>
      <c r="L30" s="60"/>
      <c r="M30" s="60"/>
      <c r="N30" s="60"/>
      <c r="O30" s="60"/>
      <c r="P30" s="60"/>
      <c r="Q30" s="60"/>
    </row>
    <row r="31" spans="1:17" ht="18.75" hidden="1">
      <c r="A31" s="92"/>
      <c r="B31" s="95"/>
      <c r="C31" s="95"/>
      <c r="D31" s="95"/>
      <c r="E31" s="95"/>
      <c r="F31" s="95"/>
      <c r="G31" s="95"/>
      <c r="H31" s="95"/>
      <c r="I31" s="95"/>
      <c r="J31" s="100"/>
      <c r="K31" s="100"/>
      <c r="L31" s="60"/>
      <c r="M31" s="60"/>
      <c r="N31" s="60"/>
      <c r="O31" s="60"/>
      <c r="P31" s="60"/>
      <c r="Q31" s="60"/>
    </row>
    <row r="32" spans="1:17" ht="18.75" hidden="1">
      <c r="A32" s="92"/>
      <c r="B32" s="95"/>
      <c r="C32" s="95"/>
      <c r="D32" s="95"/>
      <c r="E32" s="95"/>
      <c r="F32" s="95"/>
      <c r="G32" s="95"/>
      <c r="H32" s="95"/>
      <c r="I32" s="95"/>
      <c r="J32" s="100"/>
      <c r="K32" s="100"/>
      <c r="L32" s="60"/>
      <c r="M32" s="60"/>
      <c r="N32" s="60"/>
      <c r="O32" s="60"/>
      <c r="P32" s="60"/>
      <c r="Q32" s="60"/>
    </row>
    <row r="33" spans="1:17" ht="18.75" hidden="1">
      <c r="A33" s="92"/>
      <c r="B33" s="95"/>
      <c r="C33" s="95"/>
      <c r="D33" s="95"/>
      <c r="E33" s="95"/>
      <c r="F33" s="95"/>
      <c r="G33" s="96"/>
      <c r="H33" s="96"/>
      <c r="I33" s="109"/>
      <c r="J33" s="100"/>
      <c r="K33" s="100"/>
      <c r="L33" s="60"/>
      <c r="M33" s="60"/>
      <c r="N33" s="60"/>
      <c r="O33" s="60"/>
      <c r="P33" s="60"/>
      <c r="Q33" s="60"/>
    </row>
    <row r="34" spans="1:17" ht="18.75" hidden="1">
      <c r="A34" s="92"/>
      <c r="B34" s="95"/>
      <c r="C34" s="95"/>
      <c r="D34" s="95"/>
      <c r="E34" s="95"/>
      <c r="F34" s="95"/>
      <c r="G34" s="95"/>
      <c r="H34" s="95" t="s">
        <v>32</v>
      </c>
      <c r="I34" s="110">
        <f>SUM(I17:I33)</f>
        <v>2625.89</v>
      </c>
      <c r="J34" s="100"/>
      <c r="K34" s="100"/>
      <c r="L34" s="60"/>
      <c r="M34" s="60"/>
      <c r="N34" s="60"/>
      <c r="O34" s="60"/>
      <c r="P34" s="60"/>
      <c r="Q34" s="60"/>
    </row>
    <row r="35" spans="1:11" ht="15">
      <c r="A35" s="670" t="s">
        <v>388</v>
      </c>
      <c r="B35" s="670"/>
      <c r="C35" s="670"/>
      <c r="D35" s="670"/>
      <c r="E35" s="670"/>
      <c r="F35" s="670"/>
      <c r="G35" s="670"/>
      <c r="H35" s="670"/>
      <c r="I35" s="670"/>
      <c r="J35" s="670"/>
      <c r="K35" s="670"/>
    </row>
    <row r="36" spans="1:11" ht="15">
      <c r="A36" s="670"/>
      <c r="B36" s="670"/>
      <c r="C36" s="670"/>
      <c r="D36" s="670"/>
      <c r="E36" s="670"/>
      <c r="F36" s="670"/>
      <c r="G36" s="670"/>
      <c r="H36" s="670"/>
      <c r="I36" s="670"/>
      <c r="J36" s="670"/>
      <c r="K36" s="670"/>
    </row>
    <row r="37" spans="1:11" ht="18.75" hidden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8.75" hidden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18.75">
      <c r="A39" s="64"/>
      <c r="B39" s="65"/>
      <c r="C39" s="65"/>
      <c r="D39" s="65"/>
      <c r="E39" s="65"/>
      <c r="F39" s="65"/>
      <c r="G39" s="65"/>
      <c r="H39" s="64"/>
      <c r="I39" s="64"/>
      <c r="J39" s="92"/>
      <c r="K39" s="92"/>
    </row>
    <row r="40" spans="1:11" ht="18.75">
      <c r="A40" s="64"/>
      <c r="B40" s="64" t="s">
        <v>389</v>
      </c>
      <c r="C40" s="65"/>
      <c r="D40" s="65"/>
      <c r="E40" s="65"/>
      <c r="F40" s="65"/>
      <c r="G40" s="64"/>
      <c r="H40" s="65"/>
      <c r="I40" s="64"/>
      <c r="J40" s="92"/>
      <c r="K40" s="92"/>
    </row>
    <row r="41" spans="1:11" ht="18.75">
      <c r="A41" s="64"/>
      <c r="B41" s="65" t="s">
        <v>390</v>
      </c>
      <c r="C41" s="64" t="s">
        <v>391</v>
      </c>
      <c r="D41" s="64"/>
      <c r="E41" s="64"/>
      <c r="F41" s="65"/>
      <c r="G41" s="64"/>
      <c r="H41" s="65"/>
      <c r="I41" s="64"/>
      <c r="J41" s="92"/>
      <c r="K41" s="92"/>
    </row>
    <row r="42" spans="1:11" ht="18.75">
      <c r="A42" s="64"/>
      <c r="B42" s="65" t="s">
        <v>392</v>
      </c>
      <c r="C42" s="66">
        <v>5171.4</v>
      </c>
      <c r="D42" s="64" t="s">
        <v>393</v>
      </c>
      <c r="E42" s="64"/>
      <c r="F42" s="65"/>
      <c r="G42" s="64"/>
      <c r="H42" s="65"/>
      <c r="I42" s="64"/>
      <c r="J42" s="92"/>
      <c r="K42" s="92"/>
    </row>
    <row r="43" spans="1:11" ht="18" customHeight="1">
      <c r="A43" s="64"/>
      <c r="B43" s="65" t="s">
        <v>394</v>
      </c>
      <c r="C43" s="67" t="s">
        <v>480</v>
      </c>
      <c r="D43" s="64" t="s">
        <v>444</v>
      </c>
      <c r="E43" s="64"/>
      <c r="F43" s="64"/>
      <c r="G43" s="65"/>
      <c r="H43" s="65"/>
      <c r="I43" s="64"/>
      <c r="J43" s="92"/>
      <c r="K43" s="92"/>
    </row>
    <row r="44" spans="1:25" ht="18" customHeight="1">
      <c r="A44" s="64"/>
      <c r="B44" s="65"/>
      <c r="C44" s="67"/>
      <c r="D44" s="64"/>
      <c r="E44" s="64"/>
      <c r="F44" s="64"/>
      <c r="G44" s="65"/>
      <c r="H44" s="65"/>
      <c r="I44" s="64"/>
      <c r="J44" s="92"/>
      <c r="K44" s="92"/>
      <c r="U44" s="712" t="s">
        <v>406</v>
      </c>
      <c r="V44" s="712"/>
      <c r="W44" s="712"/>
      <c r="X44" s="712"/>
      <c r="Y44" s="712"/>
    </row>
    <row r="45" spans="1:25" ht="60" customHeight="1">
      <c r="A45" s="64"/>
      <c r="B45" s="65"/>
      <c r="C45" s="67"/>
      <c r="D45" s="64"/>
      <c r="E45" s="64"/>
      <c r="F45" s="64"/>
      <c r="G45" s="111" t="s">
        <v>397</v>
      </c>
      <c r="H45" s="112" t="s">
        <v>2</v>
      </c>
      <c r="I45" s="112" t="s">
        <v>3</v>
      </c>
      <c r="J45" s="113" t="s">
        <v>398</v>
      </c>
      <c r="K45" s="216" t="s">
        <v>399</v>
      </c>
      <c r="L45" s="68" t="s">
        <v>400</v>
      </c>
      <c r="T45" s="161" t="s">
        <v>444</v>
      </c>
      <c r="U45" s="215" t="s">
        <v>445</v>
      </c>
      <c r="V45" s="215" t="s">
        <v>446</v>
      </c>
      <c r="W45" s="215" t="s">
        <v>9</v>
      </c>
      <c r="X45" s="215" t="s">
        <v>447</v>
      </c>
      <c r="Y45" s="215" t="s">
        <v>448</v>
      </c>
    </row>
    <row r="46" spans="1:25" s="61" customFormat="1" ht="18.75">
      <c r="A46" s="62"/>
      <c r="B46" s="139"/>
      <c r="C46" s="140"/>
      <c r="D46" s="62"/>
      <c r="E46" s="62"/>
      <c r="F46" s="62"/>
      <c r="G46" s="138" t="s">
        <v>53</v>
      </c>
      <c r="H46" s="138" t="s">
        <v>53</v>
      </c>
      <c r="I46" s="138" t="s">
        <v>53</v>
      </c>
      <c r="J46" s="138" t="s">
        <v>53</v>
      </c>
      <c r="K46" s="138" t="s">
        <v>53</v>
      </c>
      <c r="L46" s="141"/>
      <c r="N46" s="142" t="s">
        <v>402</v>
      </c>
      <c r="O46" s="142" t="s">
        <v>401</v>
      </c>
      <c r="P46" s="142" t="s">
        <v>441</v>
      </c>
      <c r="Q46" s="142" t="s">
        <v>403</v>
      </c>
      <c r="T46" s="163" t="s">
        <v>449</v>
      </c>
      <c r="U46" s="164">
        <v>10206.940000000002</v>
      </c>
      <c r="V46" s="164">
        <v>7421.4</v>
      </c>
      <c r="W46" s="164">
        <v>6202.370000000001</v>
      </c>
      <c r="X46" s="164">
        <v>11425.970000000003</v>
      </c>
      <c r="Y46" s="164">
        <v>7093.22</v>
      </c>
    </row>
    <row r="47" spans="1:25" ht="33" customHeight="1">
      <c r="A47" s="64"/>
      <c r="B47" s="671" t="s">
        <v>404</v>
      </c>
      <c r="C47" s="671"/>
      <c r="D47" s="671"/>
      <c r="E47" s="671"/>
      <c r="F47" s="671"/>
      <c r="G47" s="114">
        <f>G49+G50</f>
        <v>14.11</v>
      </c>
      <c r="H47" s="115">
        <f>H49+H50</f>
        <v>72968.47</v>
      </c>
      <c r="I47" s="115">
        <f>O47+N47</f>
        <v>0</v>
      </c>
      <c r="J47" s="116">
        <f>J50+J49</f>
        <v>48973.172000000006</v>
      </c>
      <c r="K47" s="116">
        <f>I47-J47</f>
        <v>-48973.172000000006</v>
      </c>
      <c r="L47" s="70">
        <f>L49+L50</f>
        <v>72968.47</v>
      </c>
      <c r="N47" s="221">
        <v>0</v>
      </c>
      <c r="O47" s="221">
        <v>0</v>
      </c>
      <c r="P47" s="222">
        <v>0</v>
      </c>
      <c r="Q47" s="221">
        <v>0</v>
      </c>
      <c r="R47" s="223">
        <v>0</v>
      </c>
      <c r="T47" s="163" t="s">
        <v>450</v>
      </c>
      <c r="U47" s="195">
        <v>11425.970000000003</v>
      </c>
      <c r="V47" s="195">
        <v>7421.4</v>
      </c>
      <c r="W47" s="195">
        <v>6662.48</v>
      </c>
      <c r="X47" s="164">
        <v>12184.890000000003</v>
      </c>
      <c r="Y47" s="196"/>
    </row>
    <row r="48" spans="1:25" ht="18" customHeight="1">
      <c r="A48" s="64"/>
      <c r="B48" s="672" t="s">
        <v>405</v>
      </c>
      <c r="C48" s="673"/>
      <c r="D48" s="673"/>
      <c r="E48" s="673"/>
      <c r="F48" s="674"/>
      <c r="G48" s="117"/>
      <c r="H48" s="118"/>
      <c r="I48" s="118"/>
      <c r="J48" s="95"/>
      <c r="K48" s="95"/>
      <c r="L48" s="72"/>
      <c r="T48" s="163" t="s">
        <v>451</v>
      </c>
      <c r="U48" s="195">
        <v>12184.890000000003</v>
      </c>
      <c r="V48" s="195">
        <v>7421.4</v>
      </c>
      <c r="W48" s="195">
        <v>7098.08</v>
      </c>
      <c r="X48" s="164">
        <v>12508.210000000001</v>
      </c>
      <c r="Y48" s="196"/>
    </row>
    <row r="49" spans="1:25" ht="18" customHeight="1">
      <c r="A49" s="64"/>
      <c r="B49" s="675" t="s">
        <v>12</v>
      </c>
      <c r="C49" s="675"/>
      <c r="D49" s="675"/>
      <c r="E49" s="675"/>
      <c r="F49" s="675"/>
      <c r="G49" s="117">
        <f>G59</f>
        <v>9.47</v>
      </c>
      <c r="H49" s="118">
        <f>ROUND(G49*C42,2)+0.01</f>
        <v>48973.170000000006</v>
      </c>
      <c r="I49" s="118">
        <f>H49</f>
        <v>48973.170000000006</v>
      </c>
      <c r="J49" s="118">
        <f>H59</f>
        <v>48973.172000000006</v>
      </c>
      <c r="K49" s="118">
        <f>I49-J49</f>
        <v>-0.0020000000004074536</v>
      </c>
      <c r="L49" s="72">
        <f>H49-I49</f>
        <v>0</v>
      </c>
      <c r="T49" s="163" t="s">
        <v>452</v>
      </c>
      <c r="U49" s="197">
        <v>12508.210000000001</v>
      </c>
      <c r="V49" s="197">
        <v>7419.759999999999</v>
      </c>
      <c r="W49" s="197">
        <v>6598.68</v>
      </c>
      <c r="X49" s="164">
        <v>13329.29</v>
      </c>
      <c r="Y49" s="198"/>
    </row>
    <row r="50" spans="1:25" ht="18" customHeight="1">
      <c r="A50" s="64"/>
      <c r="B50" s="675" t="s">
        <v>65</v>
      </c>
      <c r="C50" s="675"/>
      <c r="D50" s="675"/>
      <c r="E50" s="675"/>
      <c r="F50" s="675"/>
      <c r="G50" s="117">
        <v>4.64</v>
      </c>
      <c r="H50" s="118">
        <f>ROUND(G50*C42,2)</f>
        <v>23995.3</v>
      </c>
      <c r="I50" s="118">
        <f>I47-I49</f>
        <v>-48973.170000000006</v>
      </c>
      <c r="J50" s="118">
        <f>H67</f>
        <v>0</v>
      </c>
      <c r="K50" s="118">
        <f>I50-J50</f>
        <v>-48973.170000000006</v>
      </c>
      <c r="L50" s="72">
        <f>H50-I50</f>
        <v>72968.47</v>
      </c>
      <c r="T50" s="163" t="s">
        <v>453</v>
      </c>
      <c r="U50" s="195">
        <v>13329.29</v>
      </c>
      <c r="V50" s="195">
        <v>7421.7</v>
      </c>
      <c r="W50" s="195">
        <v>7059.630000000001</v>
      </c>
      <c r="X50" s="164">
        <v>13691.36</v>
      </c>
      <c r="Y50" s="196"/>
    </row>
    <row r="51" spans="1:25" ht="18.75">
      <c r="A51" s="64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72">
        <f>G54-H54</f>
        <v>0</v>
      </c>
      <c r="T51" s="163" t="s">
        <v>454</v>
      </c>
      <c r="U51" s="195">
        <v>13691.36</v>
      </c>
      <c r="V51" s="195">
        <v>7421.7</v>
      </c>
      <c r="W51" s="195">
        <v>7295.08</v>
      </c>
      <c r="X51" s="164">
        <v>13817.980000000001</v>
      </c>
      <c r="Y51" s="196"/>
    </row>
    <row r="52" spans="1:25" ht="12" customHeight="1">
      <c r="A52" s="92"/>
      <c r="B52" s="65"/>
      <c r="C52" s="67"/>
      <c r="D52" s="64"/>
      <c r="E52" s="64"/>
      <c r="F52" s="64"/>
      <c r="G52" s="65"/>
      <c r="H52" s="65"/>
      <c r="I52" s="64"/>
      <c r="J52" s="92"/>
      <c r="K52" s="92"/>
      <c r="T52" s="163" t="s">
        <v>455</v>
      </c>
      <c r="U52" s="196"/>
      <c r="V52" s="196"/>
      <c r="W52" s="196"/>
      <c r="X52" s="164">
        <f aca="true" t="shared" si="0" ref="X52:X57">U52+V52-W52</f>
        <v>0</v>
      </c>
      <c r="Y52" s="196"/>
    </row>
    <row r="53" spans="1:25" ht="18" customHeight="1">
      <c r="A53" s="92"/>
      <c r="F53" s="148" t="s">
        <v>438</v>
      </c>
      <c r="G53" s="148" t="s">
        <v>2</v>
      </c>
      <c r="H53" s="148" t="s">
        <v>3</v>
      </c>
      <c r="I53" s="148" t="s">
        <v>439</v>
      </c>
      <c r="J53" s="148" t="s">
        <v>440</v>
      </c>
      <c r="K53" s="120"/>
      <c r="T53" s="163" t="s">
        <v>456</v>
      </c>
      <c r="U53" s="196"/>
      <c r="V53" s="196"/>
      <c r="W53" s="196"/>
      <c r="X53" s="164">
        <f t="shared" si="0"/>
        <v>0</v>
      </c>
      <c r="Y53" s="196"/>
    </row>
    <row r="54" spans="1:25" s="146" customFormat="1" ht="18" customHeight="1">
      <c r="A54" s="145"/>
      <c r="B54" s="706" t="s">
        <v>437</v>
      </c>
      <c r="C54" s="707"/>
      <c r="D54" s="707"/>
      <c r="E54" s="707"/>
      <c r="F54" s="149">
        <f>'06 14 г'!I54</f>
        <v>13817.980000000001</v>
      </c>
      <c r="G54" s="150">
        <f>P47</f>
        <v>0</v>
      </c>
      <c r="H54" s="150">
        <f>Q47</f>
        <v>0</v>
      </c>
      <c r="I54" s="150">
        <f>G54+F54-H54</f>
        <v>13817.980000000001</v>
      </c>
      <c r="J54" s="150">
        <f>I80+H54</f>
        <v>0</v>
      </c>
      <c r="K54" s="120"/>
      <c r="T54" s="163" t="s">
        <v>457</v>
      </c>
      <c r="U54" s="196"/>
      <c r="V54" s="196"/>
      <c r="W54" s="196"/>
      <c r="X54" s="164">
        <f t="shared" si="0"/>
        <v>0</v>
      </c>
      <c r="Y54" s="196"/>
    </row>
    <row r="55" spans="1:25" ht="18.75">
      <c r="A55" s="92"/>
      <c r="B55" s="711"/>
      <c r="C55" s="711"/>
      <c r="D55" s="118"/>
      <c r="E55" s="118"/>
      <c r="F55" s="64"/>
      <c r="G55" s="65"/>
      <c r="H55" s="65"/>
      <c r="I55" s="64"/>
      <c r="J55" s="92"/>
      <c r="K55" s="92"/>
      <c r="T55" s="163" t="s">
        <v>458</v>
      </c>
      <c r="U55" s="196"/>
      <c r="V55" s="196"/>
      <c r="W55" s="196"/>
      <c r="X55" s="164">
        <f t="shared" si="0"/>
        <v>0</v>
      </c>
      <c r="Y55" s="196"/>
    </row>
    <row r="56" spans="1:25" ht="18.75">
      <c r="A56" s="64"/>
      <c r="B56" s="73"/>
      <c r="C56" s="74"/>
      <c r="D56" s="75"/>
      <c r="E56" s="75"/>
      <c r="F56" s="75"/>
      <c r="G56" s="76" t="s">
        <v>397</v>
      </c>
      <c r="H56" s="76" t="s">
        <v>407</v>
      </c>
      <c r="I56" s="64"/>
      <c r="J56" s="92"/>
      <c r="K56" s="92"/>
      <c r="T56" s="163" t="s">
        <v>459</v>
      </c>
      <c r="U56" s="196"/>
      <c r="V56" s="196"/>
      <c r="W56" s="196"/>
      <c r="X56" s="164">
        <f t="shared" si="0"/>
        <v>0</v>
      </c>
      <c r="Y56" s="196"/>
    </row>
    <row r="57" spans="1:25" s="61" customFormat="1" ht="11.25" customHeight="1">
      <c r="A57" s="77"/>
      <c r="B57" s="135"/>
      <c r="C57" s="136"/>
      <c r="D57" s="137"/>
      <c r="E57" s="137"/>
      <c r="F57" s="137"/>
      <c r="G57" s="138" t="s">
        <v>53</v>
      </c>
      <c r="H57" s="138" t="s">
        <v>53</v>
      </c>
      <c r="I57" s="62"/>
      <c r="T57" s="163" t="s">
        <v>460</v>
      </c>
      <c r="U57" s="196"/>
      <c r="V57" s="196"/>
      <c r="W57" s="196"/>
      <c r="X57" s="164">
        <f t="shared" si="0"/>
        <v>0</v>
      </c>
      <c r="Y57" s="196"/>
    </row>
    <row r="58" spans="1:25" ht="39.75" customHeight="1">
      <c r="A58" s="78" t="s">
        <v>408</v>
      </c>
      <c r="B58" s="676" t="s">
        <v>436</v>
      </c>
      <c r="C58" s="677"/>
      <c r="D58" s="677"/>
      <c r="E58" s="677"/>
      <c r="F58" s="677"/>
      <c r="G58" s="95"/>
      <c r="H58" s="79">
        <f>H59+H67</f>
        <v>48973.172000000006</v>
      </c>
      <c r="I58" s="64"/>
      <c r="J58" s="92"/>
      <c r="K58" s="92"/>
      <c r="T58" s="167" t="s">
        <v>461</v>
      </c>
      <c r="U58" s="168">
        <f>SUM(U46:U57)</f>
        <v>73346.66</v>
      </c>
      <c r="V58" s="168">
        <f>SUM(V46:V57)</f>
        <v>44527.35999999999</v>
      </c>
      <c r="W58" s="168">
        <f>SUM(W46:W57)</f>
        <v>40916.32000000001</v>
      </c>
      <c r="X58" s="168">
        <f>SUM(X46:X57)</f>
        <v>76957.70000000001</v>
      </c>
      <c r="Y58" s="168">
        <f>SUM(Y46:Y57)</f>
        <v>7093.22</v>
      </c>
    </row>
    <row r="59" spans="1:11" ht="18.75">
      <c r="A59" s="80" t="s">
        <v>410</v>
      </c>
      <c r="B59" s="678" t="s">
        <v>411</v>
      </c>
      <c r="C59" s="679"/>
      <c r="D59" s="679"/>
      <c r="E59" s="679"/>
      <c r="F59" s="680"/>
      <c r="G59" s="217">
        <f>G61+G62+G64+G66+G60</f>
        <v>9.47</v>
      </c>
      <c r="H59" s="217">
        <f>H61+H62+H64+H66+H60</f>
        <v>48973.172000000006</v>
      </c>
      <c r="I59" s="64"/>
      <c r="J59" s="92"/>
      <c r="K59" s="121"/>
    </row>
    <row r="60" spans="1:11" ht="18.75">
      <c r="A60" s="218" t="s">
        <v>412</v>
      </c>
      <c r="B60" s="681" t="s">
        <v>413</v>
      </c>
      <c r="C60" s="679"/>
      <c r="D60" s="679"/>
      <c r="E60" s="679"/>
      <c r="F60" s="680"/>
      <c r="G60" s="123">
        <v>1.87</v>
      </c>
      <c r="H60" s="217">
        <f>ROUND(G60*C42,2)</f>
        <v>9670.52</v>
      </c>
      <c r="I60" s="64"/>
      <c r="J60" s="92"/>
      <c r="K60" s="121"/>
    </row>
    <row r="61" spans="1:11" ht="45" customHeight="1">
      <c r="A61" s="218" t="s">
        <v>414</v>
      </c>
      <c r="B61" s="682" t="s">
        <v>415</v>
      </c>
      <c r="C61" s="683"/>
      <c r="D61" s="683"/>
      <c r="E61" s="683"/>
      <c r="F61" s="683"/>
      <c r="G61" s="216">
        <v>2.2</v>
      </c>
      <c r="H61" s="217">
        <f>ROUND(G61*C42,2)+0.01</f>
        <v>11377.09</v>
      </c>
      <c r="I61" s="64"/>
      <c r="J61" s="92"/>
      <c r="K61" s="121"/>
    </row>
    <row r="62" spans="1:11" ht="18.75">
      <c r="A62" s="675" t="s">
        <v>416</v>
      </c>
      <c r="B62" s="684" t="s">
        <v>417</v>
      </c>
      <c r="C62" s="685"/>
      <c r="D62" s="685"/>
      <c r="E62" s="685"/>
      <c r="F62" s="685"/>
      <c r="G62" s="686">
        <v>1.58</v>
      </c>
      <c r="H62" s="687">
        <f>ROUND(G62*C42,2)</f>
        <v>8170.81</v>
      </c>
      <c r="I62" s="64"/>
      <c r="J62" s="92"/>
      <c r="K62" s="92"/>
    </row>
    <row r="63" spans="1:11" ht="18.75" customHeight="1">
      <c r="A63" s="675"/>
      <c r="B63" s="685"/>
      <c r="C63" s="685"/>
      <c r="D63" s="685"/>
      <c r="E63" s="685"/>
      <c r="F63" s="685"/>
      <c r="G63" s="686"/>
      <c r="H63" s="687"/>
      <c r="I63" s="64"/>
      <c r="J63" s="92"/>
      <c r="K63" s="92"/>
    </row>
    <row r="64" spans="1:11" ht="21" customHeight="1">
      <c r="A64" s="675" t="s">
        <v>418</v>
      </c>
      <c r="B64" s="684" t="s">
        <v>419</v>
      </c>
      <c r="C64" s="685"/>
      <c r="D64" s="685"/>
      <c r="E64" s="685"/>
      <c r="F64" s="685"/>
      <c r="G64" s="686">
        <v>1.28</v>
      </c>
      <c r="H64" s="687">
        <f>G64*C42</f>
        <v>6619.392</v>
      </c>
      <c r="I64" s="64"/>
      <c r="J64" s="92"/>
      <c r="K64" s="92"/>
    </row>
    <row r="65" spans="1:11" ht="18.75">
      <c r="A65" s="675"/>
      <c r="B65" s="685"/>
      <c r="C65" s="685"/>
      <c r="D65" s="685"/>
      <c r="E65" s="685"/>
      <c r="F65" s="685"/>
      <c r="G65" s="686"/>
      <c r="H65" s="687"/>
      <c r="I65" s="64"/>
      <c r="J65" s="92"/>
      <c r="K65" s="92"/>
    </row>
    <row r="66" spans="1:11" ht="18.75">
      <c r="A66" s="218" t="s">
        <v>420</v>
      </c>
      <c r="B66" s="685" t="s">
        <v>421</v>
      </c>
      <c r="C66" s="685"/>
      <c r="D66" s="685"/>
      <c r="E66" s="685"/>
      <c r="F66" s="685"/>
      <c r="G66" s="76">
        <v>2.54</v>
      </c>
      <c r="H66" s="125">
        <f>ROUND(G66*C42,2)</f>
        <v>13135.36</v>
      </c>
      <c r="I66" s="64"/>
      <c r="J66" s="92"/>
      <c r="K66" s="92"/>
    </row>
    <row r="67" spans="1:11" ht="18.75">
      <c r="A67" s="79" t="s">
        <v>422</v>
      </c>
      <c r="B67" s="688" t="s">
        <v>423</v>
      </c>
      <c r="C67" s="689"/>
      <c r="D67" s="689"/>
      <c r="E67" s="689"/>
      <c r="F67" s="689"/>
      <c r="G67" s="79"/>
      <c r="H67" s="79">
        <f>H68+H69+H70+H71+H72+H73+H74</f>
        <v>0</v>
      </c>
      <c r="I67" s="64"/>
      <c r="J67" s="92"/>
      <c r="K67" s="92"/>
    </row>
    <row r="68" spans="1:11" ht="18.75">
      <c r="A68" s="126"/>
      <c r="B68" s="690" t="s">
        <v>424</v>
      </c>
      <c r="C68" s="683"/>
      <c r="D68" s="683"/>
      <c r="E68" s="683"/>
      <c r="F68" s="683"/>
      <c r="G68" s="127"/>
      <c r="H68" s="127"/>
      <c r="I68" s="64"/>
      <c r="J68" s="92"/>
      <c r="K68" s="92"/>
    </row>
    <row r="69" spans="1:11" ht="43.5" customHeight="1">
      <c r="A69" s="126"/>
      <c r="B69" s="690" t="s">
        <v>442</v>
      </c>
      <c r="C69" s="683"/>
      <c r="D69" s="683"/>
      <c r="E69" s="683"/>
      <c r="F69" s="683"/>
      <c r="G69" s="125"/>
      <c r="H69" s="125"/>
      <c r="I69" s="64"/>
      <c r="J69" s="92"/>
      <c r="K69" s="92"/>
    </row>
    <row r="70" spans="1:11" ht="18.75" customHeight="1">
      <c r="A70" s="126"/>
      <c r="B70" s="691" t="s">
        <v>435</v>
      </c>
      <c r="C70" s="692"/>
      <c r="D70" s="692"/>
      <c r="E70" s="692"/>
      <c r="F70" s="693"/>
      <c r="G70" s="125"/>
      <c r="H70" s="128"/>
      <c r="I70" s="64"/>
      <c r="J70" s="92"/>
      <c r="K70" s="92"/>
    </row>
    <row r="71" spans="1:11" ht="18.75" customHeight="1">
      <c r="A71" s="126"/>
      <c r="B71" s="691" t="s">
        <v>435</v>
      </c>
      <c r="C71" s="692"/>
      <c r="D71" s="692"/>
      <c r="E71" s="692"/>
      <c r="F71" s="693"/>
      <c r="G71" s="125"/>
      <c r="H71" s="128"/>
      <c r="I71" s="186"/>
      <c r="J71" s="92"/>
      <c r="K71" s="92"/>
    </row>
    <row r="72" spans="1:11" ht="18.75" customHeight="1">
      <c r="A72" s="126"/>
      <c r="B72" s="691" t="s">
        <v>435</v>
      </c>
      <c r="C72" s="692"/>
      <c r="D72" s="692"/>
      <c r="E72" s="692"/>
      <c r="F72" s="693"/>
      <c r="G72" s="125"/>
      <c r="H72" s="128"/>
      <c r="I72" s="64"/>
      <c r="J72" s="92"/>
      <c r="K72" s="92"/>
    </row>
    <row r="73" spans="1:11" ht="18.75" customHeight="1">
      <c r="A73" s="126"/>
      <c r="B73" s="691" t="s">
        <v>435</v>
      </c>
      <c r="C73" s="692"/>
      <c r="D73" s="692"/>
      <c r="E73" s="692"/>
      <c r="F73" s="693"/>
      <c r="G73" s="125"/>
      <c r="H73" s="128"/>
      <c r="I73" s="64"/>
      <c r="J73" s="92"/>
      <c r="K73" s="92"/>
    </row>
    <row r="74" spans="1:16" ht="18.75" customHeight="1">
      <c r="A74" s="126"/>
      <c r="B74" s="691" t="s">
        <v>435</v>
      </c>
      <c r="C74" s="692"/>
      <c r="D74" s="692"/>
      <c r="E74" s="692"/>
      <c r="F74" s="693"/>
      <c r="G74" s="125"/>
      <c r="H74" s="128"/>
      <c r="I74" s="64"/>
      <c r="J74" s="92"/>
      <c r="K74" s="92"/>
      <c r="P74" s="60"/>
    </row>
    <row r="75" spans="1:13" ht="23.25">
      <c r="A75" s="126"/>
      <c r="B75" s="129"/>
      <c r="C75" s="130"/>
      <c r="D75" s="130"/>
      <c r="E75" s="130"/>
      <c r="F75" s="130"/>
      <c r="G75" s="131"/>
      <c r="H75" s="64"/>
      <c r="I75" s="64"/>
      <c r="J75" s="92"/>
      <c r="K75" s="92"/>
      <c r="L75" s="187"/>
      <c r="M75" s="188"/>
    </row>
    <row r="76" spans="1:11" ht="18.75">
      <c r="A76" s="126"/>
      <c r="B76" s="129"/>
      <c r="C76" s="130"/>
      <c r="D76" s="130"/>
      <c r="E76" s="130"/>
      <c r="F76" s="130"/>
      <c r="G76" s="131"/>
      <c r="H76" s="64"/>
      <c r="I76" s="64"/>
      <c r="J76" s="92"/>
      <c r="K76" s="92"/>
    </row>
    <row r="77" spans="1:11" ht="18.75">
      <c r="A77" s="126"/>
      <c r="B77" s="129"/>
      <c r="C77" s="130"/>
      <c r="D77" s="130"/>
      <c r="E77" s="130"/>
      <c r="F77" s="130"/>
      <c r="G77" s="131"/>
      <c r="H77" s="64"/>
      <c r="I77" s="64"/>
      <c r="J77" s="92"/>
      <c r="K77" s="92"/>
    </row>
    <row r="78" spans="1:11" ht="18.75">
      <c r="A78" s="126"/>
      <c r="B78" s="129"/>
      <c r="C78" s="130"/>
      <c r="D78" s="130"/>
      <c r="E78" s="130"/>
      <c r="F78" s="130"/>
      <c r="G78" s="694" t="s">
        <v>65</v>
      </c>
      <c r="H78" s="695"/>
      <c r="I78" s="696" t="s">
        <v>406</v>
      </c>
      <c r="J78" s="695"/>
      <c r="K78" s="92"/>
    </row>
    <row r="79" spans="1:25" s="61" customFormat="1" ht="12.75">
      <c r="A79" s="82"/>
      <c r="B79" s="143"/>
      <c r="C79" s="144"/>
      <c r="D79" s="144"/>
      <c r="E79" s="144"/>
      <c r="F79" s="144"/>
      <c r="G79" s="697" t="s">
        <v>53</v>
      </c>
      <c r="H79" s="698"/>
      <c r="I79" s="697" t="s">
        <v>53</v>
      </c>
      <c r="J79" s="698"/>
      <c r="U79" s="199"/>
      <c r="V79" s="199"/>
      <c r="W79" s="199"/>
      <c r="X79" s="199"/>
      <c r="Y79" s="199"/>
    </row>
    <row r="80" spans="1:25" s="60" customFormat="1" ht="18.75">
      <c r="A80" s="126"/>
      <c r="B80" s="702" t="s">
        <v>429</v>
      </c>
      <c r="C80" s="689"/>
      <c r="D80" s="689"/>
      <c r="E80" s="689"/>
      <c r="F80" s="703"/>
      <c r="G80" s="686">
        <f>'06 14 г'!G81:H81</f>
        <v>63472.50199999998</v>
      </c>
      <c r="H80" s="704"/>
      <c r="I80" s="686">
        <f>'06 14 г'!I81:J81</f>
        <v>0</v>
      </c>
      <c r="J80" s="704"/>
      <c r="K80" s="100"/>
      <c r="L80" s="84" t="s">
        <v>430</v>
      </c>
      <c r="M80" s="84" t="s">
        <v>403</v>
      </c>
      <c r="U80" s="84"/>
      <c r="V80" s="84"/>
      <c r="W80" s="84"/>
      <c r="X80" s="84"/>
      <c r="Y80" s="84"/>
    </row>
    <row r="81" spans="1:13" ht="18.75">
      <c r="A81" s="65"/>
      <c r="B81" s="702" t="s">
        <v>431</v>
      </c>
      <c r="C81" s="689"/>
      <c r="D81" s="689"/>
      <c r="E81" s="689"/>
      <c r="F81" s="703"/>
      <c r="G81" s="686">
        <f>G80+I47-H58+J54</f>
        <v>14499.329999999973</v>
      </c>
      <c r="H81" s="704"/>
      <c r="I81" s="705">
        <f>I80+H54-J54</f>
        <v>0</v>
      </c>
      <c r="J81" s="704"/>
      <c r="K81" s="92"/>
      <c r="L81" s="85">
        <f>G81</f>
        <v>14499.329999999973</v>
      </c>
      <c r="M81" s="85">
        <f>I81</f>
        <v>0</v>
      </c>
    </row>
    <row r="82" spans="1:11" ht="18.75">
      <c r="A82" s="64"/>
      <c r="B82" s="64"/>
      <c r="C82" s="64"/>
      <c r="D82" s="64"/>
      <c r="E82" s="64"/>
      <c r="F82" s="64"/>
      <c r="G82" s="132"/>
      <c r="H82" s="132"/>
      <c r="I82" s="64"/>
      <c r="J82" s="92"/>
      <c r="K82" s="92"/>
    </row>
    <row r="83" spans="1:16" ht="18.75">
      <c r="A83" s="64"/>
      <c r="B83" s="92"/>
      <c r="C83" s="92"/>
      <c r="D83" s="92"/>
      <c r="E83" s="92"/>
      <c r="F83" s="92"/>
      <c r="G83" s="133"/>
      <c r="H83" s="134"/>
      <c r="I83" s="64"/>
      <c r="J83" s="92"/>
      <c r="K83" s="92"/>
      <c r="L83" s="60"/>
      <c r="M83" s="60"/>
      <c r="N83" s="60"/>
      <c r="O83" s="60"/>
      <c r="P83" s="60"/>
    </row>
    <row r="84" spans="1:16" ht="18.75">
      <c r="A84" s="64"/>
      <c r="B84" s="92"/>
      <c r="C84" s="92"/>
      <c r="D84" s="92"/>
      <c r="E84" s="92"/>
      <c r="F84" s="92"/>
      <c r="G84" s="64"/>
      <c r="H84" s="132"/>
      <c r="I84" s="64"/>
      <c r="J84" s="92"/>
      <c r="K84" s="92"/>
      <c r="L84" s="709"/>
      <c r="M84" s="710"/>
      <c r="N84" s="710"/>
      <c r="O84" s="710"/>
      <c r="P84" s="710"/>
    </row>
    <row r="85" spans="1:16" ht="9" customHeight="1">
      <c r="A85" s="64"/>
      <c r="B85" s="92"/>
      <c r="C85" s="92"/>
      <c r="D85" s="92"/>
      <c r="E85" s="92"/>
      <c r="F85" s="92"/>
      <c r="G85" s="92"/>
      <c r="H85" s="64"/>
      <c r="I85" s="64"/>
      <c r="J85" s="92"/>
      <c r="K85" s="92"/>
      <c r="L85" s="175"/>
      <c r="M85" s="176"/>
      <c r="N85" s="175"/>
      <c r="O85" s="175"/>
      <c r="P85" s="177"/>
    </row>
    <row r="86" spans="1:16" ht="9" customHeight="1" hidden="1">
      <c r="A86" s="64"/>
      <c r="B86" s="92"/>
      <c r="C86" s="92"/>
      <c r="D86" s="92"/>
      <c r="E86" s="92"/>
      <c r="F86" s="92"/>
      <c r="G86" s="92"/>
      <c r="H86" s="64"/>
      <c r="I86" s="64"/>
      <c r="J86" s="92"/>
      <c r="K86" s="92"/>
      <c r="L86" s="178"/>
      <c r="M86" s="179"/>
      <c r="N86" s="179"/>
      <c r="O86" s="179"/>
      <c r="P86" s="179"/>
    </row>
    <row r="87" spans="1:16" ht="18.75" hidden="1">
      <c r="A87" s="64"/>
      <c r="B87" s="92"/>
      <c r="C87" s="92"/>
      <c r="D87" s="92"/>
      <c r="E87" s="92"/>
      <c r="F87" s="92"/>
      <c r="G87" s="92"/>
      <c r="H87" s="64"/>
      <c r="I87" s="64"/>
      <c r="J87" s="92"/>
      <c r="K87" s="92"/>
      <c r="L87" s="178"/>
      <c r="M87" s="179"/>
      <c r="N87" s="179"/>
      <c r="O87" s="179"/>
      <c r="P87" s="179"/>
    </row>
    <row r="88" spans="1:16" ht="18.75" hidden="1">
      <c r="A88" s="64"/>
      <c r="B88" s="92"/>
      <c r="C88" s="92"/>
      <c r="D88" s="92"/>
      <c r="E88" s="92"/>
      <c r="F88" s="92"/>
      <c r="G88" s="92"/>
      <c r="H88" s="64"/>
      <c r="I88" s="64"/>
      <c r="J88" s="92"/>
      <c r="K88" s="92"/>
      <c r="L88" s="178"/>
      <c r="M88" s="179"/>
      <c r="N88" s="179"/>
      <c r="O88" s="179"/>
      <c r="P88" s="179"/>
    </row>
    <row r="89" spans="1:16" ht="8.25" customHeight="1">
      <c r="A89" s="64"/>
      <c r="B89" s="92"/>
      <c r="C89" s="92"/>
      <c r="D89" s="92"/>
      <c r="E89" s="92"/>
      <c r="F89" s="92"/>
      <c r="G89" s="92"/>
      <c r="H89" s="64"/>
      <c r="I89" s="64"/>
      <c r="J89" s="92"/>
      <c r="K89" s="92"/>
      <c r="L89" s="178"/>
      <c r="M89" s="179"/>
      <c r="N89" s="179"/>
      <c r="O89" s="179"/>
      <c r="P89" s="179"/>
    </row>
    <row r="90" spans="1:16" ht="14.25" customHeight="1" hidden="1">
      <c r="A90" s="64"/>
      <c r="B90" s="92"/>
      <c r="C90" s="92"/>
      <c r="D90" s="92"/>
      <c r="E90" s="92"/>
      <c r="F90" s="92"/>
      <c r="G90" s="92"/>
      <c r="H90" s="64"/>
      <c r="I90" s="64"/>
      <c r="J90" s="92"/>
      <c r="K90" s="92"/>
      <c r="L90" s="178"/>
      <c r="M90" s="179"/>
      <c r="N90" s="179"/>
      <c r="O90" s="179"/>
      <c r="P90" s="179"/>
    </row>
    <row r="91" spans="1:16" ht="18.75" hidden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178"/>
      <c r="M91" s="179"/>
      <c r="N91" s="179"/>
      <c r="O91" s="179"/>
      <c r="P91" s="179"/>
    </row>
    <row r="92" spans="1:16" ht="18.75" hidden="1">
      <c r="A92" s="92"/>
      <c r="B92" s="92"/>
      <c r="C92" s="126"/>
      <c r="D92" s="92"/>
      <c r="E92" s="92"/>
      <c r="F92" s="92"/>
      <c r="G92" s="92"/>
      <c r="H92" s="92"/>
      <c r="I92" s="92"/>
      <c r="J92" s="92"/>
      <c r="K92" s="92"/>
      <c r="L92" s="178"/>
      <c r="M92" s="180"/>
      <c r="N92" s="60"/>
      <c r="O92" s="60"/>
      <c r="P92" s="180"/>
    </row>
    <row r="93" spans="1:16" ht="18.75" hidden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60"/>
      <c r="M93" s="60"/>
      <c r="N93" s="60"/>
      <c r="O93" s="60"/>
      <c r="P93" s="60"/>
    </row>
    <row r="94" spans="1:16" ht="18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60"/>
      <c r="M94" s="60"/>
      <c r="N94" s="60"/>
      <c r="O94" s="60"/>
      <c r="P94" s="60"/>
    </row>
    <row r="95" spans="1:16" ht="18.75">
      <c r="A95" s="58" t="s">
        <v>468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60"/>
      <c r="M95" s="60"/>
      <c r="N95" s="60"/>
      <c r="O95" s="60"/>
      <c r="P95" s="60"/>
    </row>
    <row r="96" spans="1:25" s="92" customFormat="1" ht="18.75">
      <c r="A96" s="58" t="s">
        <v>469</v>
      </c>
      <c r="F96" s="92" t="s">
        <v>73</v>
      </c>
      <c r="K96" s="92" t="s">
        <v>74</v>
      </c>
      <c r="U96" s="200"/>
      <c r="V96" s="200"/>
      <c r="W96" s="200"/>
      <c r="X96" s="200"/>
      <c r="Y96" s="200"/>
    </row>
    <row r="168" ht="15">
      <c r="H168" s="58" t="s">
        <v>433</v>
      </c>
    </row>
  </sheetData>
  <sheetProtection formatCells="0" formatColumns="0" formatRows="0" insertColumns="0" insertRows="0" insertHyperlinks="0" deleteColumns="0" deleteRows="0" sort="0" autoFilter="0" pivotTables="0"/>
  <mergeCells count="41">
    <mergeCell ref="L84:P84"/>
    <mergeCell ref="B80:F80"/>
    <mergeCell ref="G80:H80"/>
    <mergeCell ref="I80:J80"/>
    <mergeCell ref="B81:F81"/>
    <mergeCell ref="G81:H81"/>
    <mergeCell ref="I81:J81"/>
    <mergeCell ref="B72:F72"/>
    <mergeCell ref="B73:F73"/>
    <mergeCell ref="B74:F74"/>
    <mergeCell ref="G78:H78"/>
    <mergeCell ref="I78:J78"/>
    <mergeCell ref="G79:H79"/>
    <mergeCell ref="I79:J79"/>
    <mergeCell ref="B66:F66"/>
    <mergeCell ref="B67:F67"/>
    <mergeCell ref="B68:F68"/>
    <mergeCell ref="B69:F69"/>
    <mergeCell ref="B70:F70"/>
    <mergeCell ref="B71:F71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50:F50"/>
    <mergeCell ref="B54:E54"/>
    <mergeCell ref="B55:C55"/>
    <mergeCell ref="B58:F58"/>
    <mergeCell ref="B59:F59"/>
    <mergeCell ref="B60:F60"/>
    <mergeCell ref="C14:D15"/>
    <mergeCell ref="A35:K36"/>
    <mergeCell ref="U44:Y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96"/>
  <sheetViews>
    <sheetView zoomScalePageLayoutView="0" workbookViewId="0" topLeftCell="A61">
      <selection activeCell="G80" activeCellId="2" sqref="K47 J54 G80:H80"/>
    </sheetView>
  </sheetViews>
  <sheetFormatPr defaultColWidth="9.140625" defaultRowHeight="15"/>
  <cols>
    <col min="1" max="1" width="12.28125" style="0" customWidth="1"/>
    <col min="2" max="2" width="12.140625" style="0" customWidth="1"/>
    <col min="3" max="3" width="10.57421875" style="0" customWidth="1"/>
  </cols>
  <sheetData>
    <row r="2" spans="2:4" ht="15">
      <c r="B2" t="s">
        <v>75</v>
      </c>
      <c r="C2" t="s">
        <v>200</v>
      </c>
      <c r="D2" t="s">
        <v>0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11</v>
      </c>
      <c r="B8" s="1">
        <v>34947.63</v>
      </c>
      <c r="C8" s="1">
        <v>26425.39</v>
      </c>
      <c r="D8" s="1">
        <v>23160.55</v>
      </c>
      <c r="E8" s="1"/>
      <c r="F8" s="1">
        <v>23160.55</v>
      </c>
      <c r="G8" s="1">
        <v>38212.47</v>
      </c>
      <c r="H8" s="1"/>
    </row>
    <row r="9" spans="1:8" ht="15">
      <c r="A9" s="1" t="s">
        <v>12</v>
      </c>
      <c r="B9" s="1">
        <v>34824.85</v>
      </c>
      <c r="C9" s="1">
        <v>34596.05</v>
      </c>
      <c r="D9" s="1">
        <v>29928.53</v>
      </c>
      <c r="E9" s="1"/>
      <c r="F9" s="1">
        <v>29928.53</v>
      </c>
      <c r="G9" s="1">
        <v>39492.37</v>
      </c>
      <c r="H9" s="1"/>
    </row>
    <row r="10" spans="1:8" ht="15">
      <c r="A10" s="1" t="s">
        <v>13</v>
      </c>
      <c r="B10" s="1"/>
      <c r="C10" s="1">
        <v>54202.64</v>
      </c>
      <c r="D10" s="1"/>
      <c r="E10" s="1"/>
      <c r="F10" s="1">
        <f>SUM(F8:F9)</f>
        <v>53089.08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16</v>
      </c>
      <c r="E15" s="1"/>
      <c r="F15" s="1"/>
      <c r="G15" s="1"/>
      <c r="H15" s="1" t="s">
        <v>17</v>
      </c>
      <c r="I15" s="1"/>
      <c r="J15" s="1"/>
      <c r="K15" s="1"/>
      <c r="L15" s="1"/>
      <c r="M15" s="1"/>
    </row>
    <row r="16" spans="1:13" ht="15.75" thickBot="1">
      <c r="A16" s="1"/>
      <c r="B16" s="1"/>
      <c r="C16" s="1"/>
      <c r="D16" s="1" t="s">
        <v>18</v>
      </c>
      <c r="E16" s="1" t="s">
        <v>19</v>
      </c>
      <c r="F16" s="1" t="s">
        <v>20</v>
      </c>
      <c r="G16" s="1" t="s">
        <v>21</v>
      </c>
      <c r="H16" s="12" t="s">
        <v>22</v>
      </c>
      <c r="I16" s="1" t="s">
        <v>23</v>
      </c>
      <c r="J16" s="1" t="s">
        <v>24</v>
      </c>
      <c r="K16" s="1" t="s">
        <v>25</v>
      </c>
      <c r="L16" s="1" t="s">
        <v>26</v>
      </c>
      <c r="M16" s="1"/>
    </row>
    <row r="17" spans="1:13" ht="15.75" thickBot="1">
      <c r="A17" s="1" t="s">
        <v>211</v>
      </c>
      <c r="B17" s="1" t="s">
        <v>210</v>
      </c>
      <c r="C17" s="1"/>
      <c r="D17" s="1" t="s">
        <v>27</v>
      </c>
      <c r="E17" s="1"/>
      <c r="F17" s="1"/>
      <c r="G17" s="10">
        <v>264.74</v>
      </c>
      <c r="H17" s="14" t="s">
        <v>216</v>
      </c>
      <c r="I17" s="11"/>
      <c r="J17" s="1" t="s">
        <v>217</v>
      </c>
      <c r="K17" s="1"/>
      <c r="L17" s="1">
        <v>1100</v>
      </c>
      <c r="M17" s="1"/>
    </row>
    <row r="18" spans="1:13" ht="15">
      <c r="A18" s="1"/>
      <c r="B18" s="1" t="s">
        <v>212</v>
      </c>
      <c r="C18" s="1"/>
      <c r="D18" s="1" t="s">
        <v>27</v>
      </c>
      <c r="E18" s="1"/>
      <c r="F18" s="1">
        <v>2</v>
      </c>
      <c r="G18" s="1"/>
      <c r="H18" s="13" t="s">
        <v>218</v>
      </c>
      <c r="I18" s="1" t="s">
        <v>61</v>
      </c>
      <c r="J18" s="1">
        <v>1</v>
      </c>
      <c r="K18" s="1"/>
      <c r="L18" s="1">
        <v>240</v>
      </c>
      <c r="M18" s="1"/>
    </row>
    <row r="19" spans="1:13" ht="15">
      <c r="A19" s="1" t="s">
        <v>213</v>
      </c>
      <c r="B19" s="1" t="s">
        <v>214</v>
      </c>
      <c r="C19" s="1"/>
      <c r="D19" s="1"/>
      <c r="E19" s="1"/>
      <c r="F19" s="1"/>
      <c r="G19" s="1">
        <v>981.82</v>
      </c>
      <c r="H19" s="1" t="s">
        <v>30</v>
      </c>
      <c r="I19" s="1"/>
      <c r="J19" s="1"/>
      <c r="K19" s="1"/>
      <c r="L19" s="1">
        <v>60</v>
      </c>
      <c r="M19" s="1"/>
    </row>
    <row r="20" spans="1:13" ht="15">
      <c r="A20" s="1" t="s">
        <v>215</v>
      </c>
      <c r="B20" s="1" t="s">
        <v>220</v>
      </c>
      <c r="C20" s="1"/>
      <c r="D20" s="1"/>
      <c r="E20" s="1"/>
      <c r="F20" s="1"/>
      <c r="G20" s="1">
        <v>1914.6</v>
      </c>
      <c r="H20" s="1" t="s">
        <v>219</v>
      </c>
      <c r="I20" s="1"/>
      <c r="J20" s="1"/>
      <c r="K20" s="1"/>
      <c r="L20" s="1">
        <v>150</v>
      </c>
      <c r="M20" s="1"/>
    </row>
    <row r="21" spans="1:13" ht="15">
      <c r="A21" s="1"/>
      <c r="B21" s="1" t="s">
        <v>349</v>
      </c>
      <c r="C21" s="1"/>
      <c r="D21" s="1"/>
      <c r="E21" s="1"/>
      <c r="F21" s="1"/>
      <c r="G21" s="1">
        <v>3350</v>
      </c>
      <c r="H21" s="1" t="s">
        <v>191</v>
      </c>
      <c r="I21" s="1"/>
      <c r="J21" s="1"/>
      <c r="K21" s="1"/>
      <c r="L21" s="1">
        <v>120</v>
      </c>
      <c r="M21" s="1"/>
    </row>
    <row r="22" spans="1:13" ht="15">
      <c r="A22" s="1"/>
      <c r="B22" s="1"/>
      <c r="C22" s="1"/>
      <c r="D22" s="1"/>
      <c r="E22" s="1"/>
      <c r="F22" s="1"/>
      <c r="G22" s="1"/>
      <c r="H22" s="1" t="s">
        <v>193</v>
      </c>
      <c r="I22" s="1"/>
      <c r="J22" s="1"/>
      <c r="K22" s="1"/>
      <c r="L22" s="1">
        <v>65</v>
      </c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>
        <f>SUM(L17:L23)</f>
        <v>1735</v>
      </c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 t="s">
        <v>33</v>
      </c>
      <c r="C27" s="1"/>
      <c r="D27" s="1"/>
      <c r="E27" s="1"/>
      <c r="F27" s="1"/>
      <c r="G27" s="1"/>
      <c r="H27" s="1"/>
      <c r="I27" s="1"/>
      <c r="J27" s="1">
        <v>1</v>
      </c>
      <c r="K27" s="1"/>
      <c r="L27" s="1"/>
      <c r="M27" s="1"/>
    </row>
    <row r="28" spans="1:13" ht="15">
      <c r="A28" s="1"/>
      <c r="B28" s="1" t="s">
        <v>34</v>
      </c>
      <c r="C28" s="1"/>
      <c r="D28" s="1" t="s">
        <v>35</v>
      </c>
      <c r="E28" s="1">
        <v>144.31</v>
      </c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 t="s">
        <v>32</v>
      </c>
      <c r="G32" s="1">
        <f>SUM(G17:G31)</f>
        <v>6511.16</v>
      </c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>
        <v>5172</v>
      </c>
      <c r="F34" s="1" t="s">
        <v>155</v>
      </c>
      <c r="G34" s="1">
        <v>8688.96</v>
      </c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 t="s">
        <v>156</v>
      </c>
      <c r="G35" s="1">
        <v>11481.84</v>
      </c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 t="s">
        <v>157</v>
      </c>
      <c r="G36" s="1">
        <v>3568.68</v>
      </c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 t="s">
        <v>158</v>
      </c>
      <c r="G37" s="1">
        <v>5896.08</v>
      </c>
      <c r="H37" s="1"/>
      <c r="I37" s="1"/>
      <c r="J37" s="1"/>
      <c r="K37" s="1"/>
      <c r="L37" s="1"/>
      <c r="M37" s="1"/>
    </row>
    <row r="38" spans="1:13" ht="15">
      <c r="A38" s="1"/>
      <c r="B38" s="1" t="s">
        <v>41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 t="s">
        <v>32</v>
      </c>
      <c r="L39" s="1">
        <v>30</v>
      </c>
      <c r="M39" s="1"/>
    </row>
    <row r="40" spans="1:13" ht="15">
      <c r="A40" s="1"/>
      <c r="B40" s="1" t="s">
        <v>42</v>
      </c>
      <c r="C40" s="1"/>
      <c r="D40" s="1" t="s">
        <v>43</v>
      </c>
      <c r="E40" s="1"/>
      <c r="F40" s="1"/>
      <c r="G40" s="1">
        <v>2948.04</v>
      </c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 t="s">
        <v>45</v>
      </c>
      <c r="C43" s="1"/>
      <c r="D43" s="1" t="s">
        <v>159</v>
      </c>
      <c r="E43" s="1"/>
      <c r="F43" s="1"/>
      <c r="G43" s="1">
        <v>2017.08</v>
      </c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 t="s">
        <v>32</v>
      </c>
      <c r="G45" s="1">
        <f>SUM(G32:G44)</f>
        <v>41111.840000000004</v>
      </c>
      <c r="H45" s="1"/>
      <c r="I45" s="1"/>
      <c r="J45" s="1"/>
      <c r="K45" s="1"/>
      <c r="L45" s="1"/>
      <c r="M45" s="1">
        <v>0</v>
      </c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2" ht="15">
      <c r="C52" t="s">
        <v>47</v>
      </c>
    </row>
    <row r="53" ht="15">
      <c r="C53" t="s">
        <v>32</v>
      </c>
    </row>
    <row r="55" ht="15">
      <c r="C55" t="s">
        <v>150</v>
      </c>
    </row>
    <row r="56" ht="15">
      <c r="E56" t="s">
        <v>164</v>
      </c>
    </row>
    <row r="57" spans="4:8" ht="15">
      <c r="D57">
        <v>5172</v>
      </c>
      <c r="F57" t="s">
        <v>163</v>
      </c>
      <c r="H57" t="s">
        <v>221</v>
      </c>
    </row>
    <row r="58" spans="4:17" ht="15">
      <c r="D58" s="1" t="s">
        <v>48</v>
      </c>
      <c r="E58" s="1" t="s">
        <v>49</v>
      </c>
      <c r="F58" s="1"/>
      <c r="G58" s="1"/>
      <c r="H58" s="1" t="s">
        <v>50</v>
      </c>
      <c r="I58" s="1" t="s">
        <v>51</v>
      </c>
      <c r="J58" s="1"/>
      <c r="L58" s="1" t="s">
        <v>17</v>
      </c>
      <c r="M58" s="1"/>
      <c r="N58" s="1"/>
      <c r="O58" s="1"/>
      <c r="P58" s="1"/>
      <c r="Q58" s="1"/>
    </row>
    <row r="59" spans="4:17" ht="15.75" thickBot="1">
      <c r="D59" s="6">
        <v>1</v>
      </c>
      <c r="E59" s="7" t="s">
        <v>52</v>
      </c>
      <c r="F59" s="6"/>
      <c r="G59" s="6"/>
      <c r="H59" s="6" t="s">
        <v>53</v>
      </c>
      <c r="I59" s="6"/>
      <c r="J59" s="6">
        <v>54202.64</v>
      </c>
      <c r="L59" s="12" t="s">
        <v>22</v>
      </c>
      <c r="M59" s="1" t="s">
        <v>23</v>
      </c>
      <c r="N59" s="1" t="s">
        <v>24</v>
      </c>
      <c r="O59" s="1" t="s">
        <v>25</v>
      </c>
      <c r="P59" s="1" t="s">
        <v>26</v>
      </c>
      <c r="Q59" s="1"/>
    </row>
    <row r="60" spans="4:17" ht="15.75" thickBot="1">
      <c r="D60" s="1"/>
      <c r="E60" s="1"/>
      <c r="F60" s="1"/>
      <c r="G60" s="1"/>
      <c r="H60" s="1"/>
      <c r="I60" s="1"/>
      <c r="J60" s="1"/>
      <c r="K60" t="s">
        <v>54</v>
      </c>
      <c r="L60" s="14" t="s">
        <v>216</v>
      </c>
      <c r="M60" s="11"/>
      <c r="N60" s="1" t="s">
        <v>217</v>
      </c>
      <c r="O60" s="1"/>
      <c r="P60" s="1">
        <v>1100</v>
      </c>
      <c r="Q60" s="1"/>
    </row>
    <row r="61" spans="4:17" ht="15">
      <c r="D61" s="6">
        <v>2</v>
      </c>
      <c r="E61" s="7" t="s">
        <v>55</v>
      </c>
      <c r="F61" s="6"/>
      <c r="G61" s="6"/>
      <c r="H61" s="6" t="s">
        <v>53</v>
      </c>
      <c r="I61" s="6"/>
      <c r="J61" s="6">
        <v>53089.08</v>
      </c>
      <c r="L61" s="13" t="s">
        <v>218</v>
      </c>
      <c r="M61" s="1" t="s">
        <v>61</v>
      </c>
      <c r="N61" s="1">
        <v>1</v>
      </c>
      <c r="O61" s="1"/>
      <c r="P61" s="1">
        <v>240</v>
      </c>
      <c r="Q61" s="1"/>
    </row>
    <row r="62" spans="4:17" ht="15">
      <c r="D62" s="1">
        <v>3</v>
      </c>
      <c r="E62" s="1" t="s">
        <v>56</v>
      </c>
      <c r="F62" s="1"/>
      <c r="G62" s="1"/>
      <c r="H62" s="1" t="s">
        <v>53</v>
      </c>
      <c r="I62" s="1"/>
      <c r="J62" s="1"/>
      <c r="L62" s="1" t="s">
        <v>30</v>
      </c>
      <c r="M62" s="1"/>
      <c r="N62" s="1"/>
      <c r="O62" s="1"/>
      <c r="P62" s="1">
        <v>60</v>
      </c>
      <c r="Q62" s="1"/>
    </row>
    <row r="63" spans="4:17" ht="15">
      <c r="D63" s="6">
        <v>4</v>
      </c>
      <c r="E63" s="7" t="s">
        <v>57</v>
      </c>
      <c r="F63" s="6"/>
      <c r="G63" s="6"/>
      <c r="H63" s="6" t="s">
        <v>53</v>
      </c>
      <c r="I63" s="6"/>
      <c r="J63" s="6">
        <v>42846.84</v>
      </c>
      <c r="L63" s="1" t="s">
        <v>219</v>
      </c>
      <c r="M63" s="1"/>
      <c r="N63" s="1"/>
      <c r="O63" s="1"/>
      <c r="P63" s="1">
        <v>150</v>
      </c>
      <c r="Q63" s="1"/>
    </row>
    <row r="64" spans="4:17" ht="15">
      <c r="D64" s="8">
        <v>1.68</v>
      </c>
      <c r="E64" s="9" t="s">
        <v>165</v>
      </c>
      <c r="F64" s="9" t="s">
        <v>166</v>
      </c>
      <c r="G64" s="9"/>
      <c r="H64" s="1" t="s">
        <v>53</v>
      </c>
      <c r="I64" s="1"/>
      <c r="J64" s="1">
        <v>8688.96</v>
      </c>
      <c r="L64" s="1" t="s">
        <v>191</v>
      </c>
      <c r="M64" s="1"/>
      <c r="N64" s="1"/>
      <c r="O64" s="1"/>
      <c r="P64" s="1">
        <v>120</v>
      </c>
      <c r="Q64" s="1"/>
    </row>
    <row r="65" spans="4:17" ht="15">
      <c r="D65" s="8">
        <v>2.22</v>
      </c>
      <c r="E65" s="9" t="s">
        <v>167</v>
      </c>
      <c r="F65" s="9"/>
      <c r="G65" s="9"/>
      <c r="H65" s="1" t="s">
        <v>53</v>
      </c>
      <c r="I65" s="1"/>
      <c r="J65" s="1"/>
      <c r="L65" s="1" t="s">
        <v>193</v>
      </c>
      <c r="M65" s="1"/>
      <c r="N65" s="1"/>
      <c r="O65" s="1"/>
      <c r="P65" s="1">
        <v>65</v>
      </c>
      <c r="Q65" s="1"/>
    </row>
    <row r="66" spans="4:17" ht="15">
      <c r="D66" s="8"/>
      <c r="E66" s="9" t="s">
        <v>168</v>
      </c>
      <c r="F66" s="9"/>
      <c r="G66" s="9"/>
      <c r="H66" s="1" t="s">
        <v>53</v>
      </c>
      <c r="I66" s="1"/>
      <c r="J66" s="1">
        <v>11481.84</v>
      </c>
      <c r="L66" s="1"/>
      <c r="M66" s="1"/>
      <c r="N66" s="1"/>
      <c r="O66" s="1"/>
      <c r="P66" s="1"/>
      <c r="Q66" s="1"/>
    </row>
    <row r="67" spans="4:17" ht="15">
      <c r="D67" s="8">
        <v>0.69</v>
      </c>
      <c r="E67" s="9" t="s">
        <v>169</v>
      </c>
      <c r="F67" s="9"/>
      <c r="G67" s="9"/>
      <c r="H67" s="1" t="s">
        <v>61</v>
      </c>
      <c r="I67" s="1"/>
      <c r="J67" s="1"/>
      <c r="L67" s="1"/>
      <c r="M67" s="1"/>
      <c r="N67" s="1"/>
      <c r="O67" s="1" t="s">
        <v>32</v>
      </c>
      <c r="P67" s="1">
        <f>SUM(P60:P66)</f>
        <v>1735</v>
      </c>
      <c r="Q67" s="1"/>
    </row>
    <row r="68" spans="4:17" ht="15">
      <c r="D68" s="8"/>
      <c r="E68" s="9" t="s">
        <v>170</v>
      </c>
      <c r="F68" s="9"/>
      <c r="G68" s="9"/>
      <c r="H68" s="1" t="s">
        <v>61</v>
      </c>
      <c r="I68" s="1"/>
      <c r="J68" s="1">
        <v>3568.68</v>
      </c>
      <c r="L68" s="1"/>
      <c r="M68" s="1"/>
      <c r="N68" s="1"/>
      <c r="O68" s="1"/>
      <c r="P68" s="1"/>
      <c r="Q68" s="1"/>
    </row>
    <row r="69" spans="4:17" ht="15">
      <c r="D69" s="8">
        <v>1.14</v>
      </c>
      <c r="E69" s="9" t="s">
        <v>171</v>
      </c>
      <c r="F69" s="9"/>
      <c r="G69" s="9"/>
      <c r="H69" s="1" t="s">
        <v>53</v>
      </c>
      <c r="I69" s="1"/>
      <c r="J69" s="1"/>
      <c r="L69" s="1"/>
      <c r="M69" s="1"/>
      <c r="N69" s="1"/>
      <c r="O69" s="1"/>
      <c r="P69" s="1"/>
      <c r="Q69" s="1"/>
    </row>
    <row r="70" spans="4:17" ht="15">
      <c r="D70" s="8"/>
      <c r="E70" s="9" t="s">
        <v>172</v>
      </c>
      <c r="F70" s="9"/>
      <c r="G70" s="9" t="s">
        <v>173</v>
      </c>
      <c r="H70" s="1" t="s">
        <v>53</v>
      </c>
      <c r="I70" s="1"/>
      <c r="J70" s="1">
        <v>5896.08</v>
      </c>
      <c r="L70" s="1"/>
      <c r="M70" s="1"/>
      <c r="N70" s="1">
        <v>1</v>
      </c>
      <c r="O70" s="1"/>
      <c r="P70" s="1"/>
      <c r="Q70" s="1"/>
    </row>
    <row r="71" spans="4:17" ht="15">
      <c r="D71" s="8">
        <v>0.57</v>
      </c>
      <c r="E71" s="9" t="s">
        <v>169</v>
      </c>
      <c r="F71" s="9"/>
      <c r="G71" s="9"/>
      <c r="H71" s="1"/>
      <c r="I71" s="1"/>
      <c r="J71" s="1"/>
      <c r="L71" s="1"/>
      <c r="M71" s="1"/>
      <c r="N71" s="1"/>
      <c r="O71" s="1"/>
      <c r="P71" s="1"/>
      <c r="Q71" s="1"/>
    </row>
    <row r="72" spans="4:17" ht="15">
      <c r="D72" s="8"/>
      <c r="E72" s="9" t="s">
        <v>174</v>
      </c>
      <c r="F72" s="9"/>
      <c r="G72" s="9"/>
      <c r="H72" s="1"/>
      <c r="I72" s="1"/>
      <c r="J72" s="1">
        <v>2948.04</v>
      </c>
      <c r="L72" s="1"/>
      <c r="M72" s="1"/>
      <c r="N72" s="1"/>
      <c r="O72" s="1"/>
      <c r="P72" s="1"/>
      <c r="Q72" s="1"/>
    </row>
    <row r="73" spans="4:17" ht="15">
      <c r="D73" s="8">
        <v>0.39</v>
      </c>
      <c r="E73" s="9" t="s">
        <v>175</v>
      </c>
      <c r="F73" s="9"/>
      <c r="G73" s="9"/>
      <c r="H73" s="1"/>
      <c r="I73" s="1"/>
      <c r="J73" s="1">
        <v>2017.08</v>
      </c>
      <c r="L73" s="1"/>
      <c r="M73" s="1"/>
      <c r="N73" s="1"/>
      <c r="O73" s="1"/>
      <c r="P73" s="1"/>
      <c r="Q73" s="1"/>
    </row>
    <row r="74" spans="4:17" ht="15">
      <c r="D74" s="6"/>
      <c r="E74" s="7" t="s">
        <v>65</v>
      </c>
      <c r="F74" s="6"/>
      <c r="G74" s="6"/>
      <c r="H74" s="6" t="s">
        <v>53</v>
      </c>
      <c r="I74" s="6"/>
      <c r="J74" s="6"/>
      <c r="L74" s="1"/>
      <c r="M74" s="1"/>
      <c r="N74" s="1"/>
      <c r="O74" s="1"/>
      <c r="P74" s="1"/>
      <c r="Q74" s="1"/>
    </row>
    <row r="75" spans="4:17" ht="15">
      <c r="D75" s="1"/>
      <c r="E75" s="1" t="s">
        <v>349</v>
      </c>
      <c r="F75" s="1"/>
      <c r="G75" s="1"/>
      <c r="H75" s="1"/>
      <c r="I75" s="1"/>
      <c r="J75" s="1">
        <v>3350</v>
      </c>
      <c r="L75" s="1"/>
      <c r="M75" s="1"/>
      <c r="N75" s="1"/>
      <c r="O75" s="1"/>
      <c r="P75" s="1"/>
      <c r="Q75" s="1"/>
    </row>
    <row r="76" spans="4:17" ht="15">
      <c r="D76" s="1"/>
      <c r="E76" s="1" t="s">
        <v>210</v>
      </c>
      <c r="F76" s="1"/>
      <c r="G76" s="1"/>
      <c r="H76" s="1" t="s">
        <v>212</v>
      </c>
      <c r="I76" s="1"/>
      <c r="J76" s="10">
        <v>264.74</v>
      </c>
      <c r="L76" s="1"/>
      <c r="M76" s="1"/>
      <c r="N76" s="1"/>
      <c r="O76" s="1"/>
      <c r="P76" s="1"/>
      <c r="Q76" s="1"/>
    </row>
    <row r="77" spans="4:17" ht="15">
      <c r="D77" s="1"/>
      <c r="E77" s="1" t="s">
        <v>214</v>
      </c>
      <c r="F77" s="1"/>
      <c r="G77" s="1"/>
      <c r="H77" s="1"/>
      <c r="I77" s="1"/>
      <c r="J77" s="1">
        <v>981.82</v>
      </c>
      <c r="L77" s="1"/>
      <c r="M77" s="1"/>
      <c r="N77" s="1"/>
      <c r="O77" s="1"/>
      <c r="P77" s="1"/>
      <c r="Q77" s="1"/>
    </row>
    <row r="78" spans="4:17" ht="15.75" thickBot="1">
      <c r="D78" s="1"/>
      <c r="E78" s="1" t="s">
        <v>220</v>
      </c>
      <c r="F78" s="1"/>
      <c r="G78" s="1"/>
      <c r="H78" s="1"/>
      <c r="I78" s="1"/>
      <c r="J78" s="1">
        <v>1914.6</v>
      </c>
      <c r="L78" s="1"/>
      <c r="M78" s="1"/>
      <c r="N78" s="1"/>
      <c r="O78" s="1"/>
      <c r="P78" s="1"/>
      <c r="Q78" s="1"/>
    </row>
    <row r="79" spans="4:17" ht="15.75" thickBot="1">
      <c r="D79" s="1"/>
      <c r="E79" s="14" t="s">
        <v>109</v>
      </c>
      <c r="F79" s="1"/>
      <c r="G79" s="1"/>
      <c r="H79" s="1"/>
      <c r="I79" s="1"/>
      <c r="J79" s="1">
        <v>1735</v>
      </c>
      <c r="L79" s="1"/>
      <c r="M79" s="1"/>
      <c r="N79" s="1"/>
      <c r="O79" s="1"/>
      <c r="P79" s="1"/>
      <c r="Q79" s="1"/>
    </row>
    <row r="80" spans="4:17" ht="15">
      <c r="D80" s="1">
        <v>5</v>
      </c>
      <c r="E80" s="1" t="s">
        <v>66</v>
      </c>
      <c r="F80" s="1"/>
      <c r="G80" s="1"/>
      <c r="H80" s="1" t="s">
        <v>53</v>
      </c>
      <c r="I80" s="1"/>
      <c r="J80" s="1"/>
      <c r="L80" s="1"/>
      <c r="M80" s="1"/>
      <c r="N80" s="1"/>
      <c r="O80" s="1"/>
      <c r="P80" s="1"/>
      <c r="Q80" s="1"/>
    </row>
    <row r="81" spans="4:17" ht="15">
      <c r="D81" s="1"/>
      <c r="E81" s="1" t="s">
        <v>67</v>
      </c>
      <c r="F81" s="1"/>
      <c r="G81" s="1"/>
      <c r="H81" s="1" t="s">
        <v>53</v>
      </c>
      <c r="I81" s="1"/>
      <c r="J81" s="1"/>
      <c r="L81" s="1"/>
      <c r="M81" s="1"/>
      <c r="N81" s="1"/>
      <c r="O81" s="1"/>
      <c r="P81" s="1"/>
      <c r="Q81" s="1"/>
    </row>
    <row r="82" spans="4:17" ht="15">
      <c r="D82" s="1"/>
      <c r="E82" s="1" t="s">
        <v>68</v>
      </c>
      <c r="F82" s="1"/>
      <c r="G82" s="1"/>
      <c r="H82" s="1"/>
      <c r="I82" s="1"/>
      <c r="J82" s="1">
        <v>23348.78</v>
      </c>
      <c r="L82" s="1"/>
      <c r="M82" s="1"/>
      <c r="N82" s="1"/>
      <c r="O82" s="1"/>
      <c r="P82" s="1"/>
      <c r="Q82" s="1"/>
    </row>
    <row r="83" spans="4:17" ht="15">
      <c r="D83" s="1">
        <v>6</v>
      </c>
      <c r="E83" s="1" t="s">
        <v>69</v>
      </c>
      <c r="F83" s="1"/>
      <c r="G83" s="1"/>
      <c r="H83" s="1" t="s">
        <v>53</v>
      </c>
      <c r="I83" s="1"/>
      <c r="J83" s="1">
        <v>7890.95</v>
      </c>
      <c r="L83" s="1"/>
      <c r="M83" s="1"/>
      <c r="N83" s="1"/>
      <c r="O83" s="1"/>
      <c r="P83" s="1"/>
      <c r="Q83" s="1"/>
    </row>
    <row r="84" spans="4:17" ht="15">
      <c r="D84" s="1">
        <v>7</v>
      </c>
      <c r="E84" s="1" t="s">
        <v>70</v>
      </c>
      <c r="F84" s="1"/>
      <c r="G84" s="1"/>
      <c r="H84" s="1" t="s">
        <v>53</v>
      </c>
      <c r="I84" s="1"/>
      <c r="J84" s="1"/>
      <c r="L84" s="1"/>
      <c r="M84" s="1"/>
      <c r="N84" s="1"/>
      <c r="O84" s="1"/>
      <c r="P84" s="1"/>
      <c r="Q84" s="1"/>
    </row>
    <row r="85" spans="4:17" ht="15">
      <c r="D85" s="1">
        <v>8</v>
      </c>
      <c r="E85" s="1" t="s">
        <v>55</v>
      </c>
      <c r="F85" s="1"/>
      <c r="G85" s="1"/>
      <c r="H85" s="1" t="s">
        <v>53</v>
      </c>
      <c r="I85" s="1"/>
      <c r="J85" s="1"/>
      <c r="L85" s="1"/>
      <c r="M85" s="1"/>
      <c r="N85" s="1"/>
      <c r="O85" s="1"/>
      <c r="P85" s="1"/>
      <c r="Q85" s="1"/>
    </row>
    <row r="86" spans="4:17" ht="15">
      <c r="D86" s="1">
        <v>9</v>
      </c>
      <c r="E86" s="1" t="s">
        <v>71</v>
      </c>
      <c r="F86" s="1"/>
      <c r="G86" s="1"/>
      <c r="H86" s="1" t="s">
        <v>53</v>
      </c>
      <c r="I86" s="1"/>
      <c r="J86" s="1"/>
      <c r="L86" s="1"/>
      <c r="M86" s="1"/>
      <c r="N86" s="1"/>
      <c r="O86" s="1"/>
      <c r="P86" s="1"/>
      <c r="Q86" s="1"/>
    </row>
    <row r="87" spans="4:17" ht="15">
      <c r="D87" s="1">
        <v>10</v>
      </c>
      <c r="E87" s="1" t="s">
        <v>72</v>
      </c>
      <c r="F87" s="1"/>
      <c r="G87" s="1"/>
      <c r="H87" s="1" t="s">
        <v>53</v>
      </c>
      <c r="I87" s="1"/>
      <c r="J87" s="1">
        <v>18133.19</v>
      </c>
      <c r="L87" s="1"/>
      <c r="M87" s="1"/>
      <c r="N87" s="1"/>
      <c r="O87" s="1"/>
      <c r="P87" s="1"/>
      <c r="Q87" s="1">
        <v>0</v>
      </c>
    </row>
    <row r="88" ht="15">
      <c r="F88" t="s">
        <v>73</v>
      </c>
    </row>
    <row r="89" ht="15">
      <c r="F89" t="s">
        <v>74</v>
      </c>
    </row>
    <row r="90" spans="4:10" ht="15">
      <c r="D90" s="1" t="s">
        <v>144</v>
      </c>
      <c r="E90" s="1" t="s">
        <v>145</v>
      </c>
      <c r="F90" s="1" t="s">
        <v>146</v>
      </c>
      <c r="G90" s="1"/>
      <c r="H90" s="1" t="s">
        <v>147</v>
      </c>
      <c r="I90" s="1"/>
      <c r="J90" s="1" t="s">
        <v>149</v>
      </c>
    </row>
    <row r="91" spans="4:10" ht="15">
      <c r="D91" s="1" t="s">
        <v>148</v>
      </c>
      <c r="E91" s="1"/>
      <c r="F91" s="1"/>
      <c r="G91" s="1"/>
      <c r="H91" s="1">
        <v>3982.06</v>
      </c>
      <c r="I91" s="1"/>
      <c r="J91" s="1">
        <v>3342.59</v>
      </c>
    </row>
    <row r="92" spans="4:10" ht="15">
      <c r="D92" s="1" t="s">
        <v>160</v>
      </c>
      <c r="E92" s="1">
        <v>3342.59</v>
      </c>
      <c r="F92" s="1">
        <v>7324.65</v>
      </c>
      <c r="G92" s="1"/>
      <c r="H92" s="1">
        <v>5900.2</v>
      </c>
      <c r="I92" s="1"/>
      <c r="J92" s="1">
        <v>4767.04</v>
      </c>
    </row>
    <row r="93" spans="4:10" ht="15">
      <c r="D93" s="1" t="s">
        <v>179</v>
      </c>
      <c r="E93" s="1">
        <v>4767.04</v>
      </c>
      <c r="F93" s="1">
        <v>7421.55</v>
      </c>
      <c r="G93" s="1"/>
      <c r="H93" s="1">
        <v>6348.88</v>
      </c>
      <c r="I93" s="1"/>
      <c r="J93" s="1">
        <v>5839.71</v>
      </c>
    </row>
    <row r="94" spans="4:10" ht="15">
      <c r="D94" s="1" t="s">
        <v>198</v>
      </c>
      <c r="E94" s="1">
        <v>5839.71</v>
      </c>
      <c r="F94" s="1">
        <v>7421.55</v>
      </c>
      <c r="G94" s="1"/>
      <c r="H94" s="1">
        <v>7117.64</v>
      </c>
      <c r="I94" s="1"/>
      <c r="J94" s="1">
        <v>6143.42</v>
      </c>
    </row>
    <row r="95" spans="4:10" ht="15">
      <c r="D95" s="1" t="s">
        <v>201</v>
      </c>
      <c r="E95" s="1">
        <v>6143.42</v>
      </c>
      <c r="F95" s="1">
        <v>7421.55</v>
      </c>
      <c r="G95" s="1"/>
      <c r="H95" s="1">
        <v>7062.57</v>
      </c>
      <c r="I95" s="1"/>
      <c r="J95" s="1">
        <v>6502.4</v>
      </c>
    </row>
    <row r="96" spans="4:10" ht="15">
      <c r="D96" s="1" t="s">
        <v>209</v>
      </c>
      <c r="E96" s="1">
        <v>6502.4</v>
      </c>
      <c r="F96" s="1">
        <v>7421.55</v>
      </c>
      <c r="G96" s="1"/>
      <c r="H96" s="1">
        <v>6647.99</v>
      </c>
      <c r="I96" s="1"/>
      <c r="J96" s="1">
        <v>7275.97</v>
      </c>
    </row>
  </sheetData>
  <sheetProtection/>
  <printOptions/>
  <pageMargins left="0.38" right="0.7086614173228347" top="0.27" bottom="0.33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98"/>
  <sheetViews>
    <sheetView zoomScalePageLayoutView="0" workbookViewId="0" topLeftCell="A55">
      <selection activeCell="G80" activeCellId="2" sqref="K47 J54 G80:H80"/>
    </sheetView>
  </sheetViews>
  <sheetFormatPr defaultColWidth="9.140625" defaultRowHeight="15"/>
  <cols>
    <col min="1" max="1" width="12.28125" style="0" customWidth="1"/>
    <col min="2" max="2" width="12.140625" style="0" customWidth="1"/>
    <col min="3" max="3" width="10.57421875" style="0" customWidth="1"/>
  </cols>
  <sheetData>
    <row r="2" spans="2:4" ht="15">
      <c r="B2" t="s">
        <v>75</v>
      </c>
      <c r="C2" t="s">
        <v>231</v>
      </c>
      <c r="D2" t="s">
        <v>0</v>
      </c>
    </row>
    <row r="6" spans="1:8" ht="15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/>
    </row>
    <row r="7" spans="1:8" ht="15">
      <c r="A7" s="1"/>
      <c r="B7" s="1" t="s">
        <v>7</v>
      </c>
      <c r="C7" s="1"/>
      <c r="D7" s="1"/>
      <c r="E7" s="1" t="s">
        <v>8</v>
      </c>
      <c r="F7" s="1" t="s">
        <v>9</v>
      </c>
      <c r="G7" s="1" t="s">
        <v>10</v>
      </c>
      <c r="H7" s="1"/>
    </row>
    <row r="8" spans="1:8" ht="15">
      <c r="A8" s="1" t="s">
        <v>11</v>
      </c>
      <c r="B8" s="1">
        <v>38212.47</v>
      </c>
      <c r="C8" s="1">
        <v>26425.39</v>
      </c>
      <c r="D8" s="1">
        <v>22284.01</v>
      </c>
      <c r="E8" s="1"/>
      <c r="F8" s="1">
        <v>22284.01</v>
      </c>
      <c r="G8" s="1">
        <v>42353.85</v>
      </c>
      <c r="H8" s="1"/>
    </row>
    <row r="9" spans="1:8" ht="15">
      <c r="A9" s="1" t="s">
        <v>12</v>
      </c>
      <c r="B9" s="1">
        <v>39492.37</v>
      </c>
      <c r="C9" s="1">
        <v>34596.07</v>
      </c>
      <c r="D9" s="1">
        <v>28828.02</v>
      </c>
      <c r="E9" s="1"/>
      <c r="F9" s="1">
        <v>28828.02</v>
      </c>
      <c r="G9" s="1">
        <v>45260.42</v>
      </c>
      <c r="H9" s="1"/>
    </row>
    <row r="10" spans="1:8" ht="15">
      <c r="A10" s="1" t="s">
        <v>13</v>
      </c>
      <c r="B10" s="1"/>
      <c r="C10" s="1">
        <v>54202.64</v>
      </c>
      <c r="D10" s="1"/>
      <c r="E10" s="1"/>
      <c r="F10" s="1">
        <f>SUM(F8:F9)</f>
        <v>51112.03</v>
      </c>
      <c r="G10" s="1"/>
      <c r="H10" s="1"/>
    </row>
    <row r="15" spans="1:13" ht="15">
      <c r="A15" s="1" t="s">
        <v>14</v>
      </c>
      <c r="B15" s="1" t="s">
        <v>15</v>
      </c>
      <c r="C15" s="1"/>
      <c r="D15" s="1" t="s">
        <v>16</v>
      </c>
      <c r="E15" s="1"/>
      <c r="F15" s="1"/>
      <c r="G15" s="1"/>
      <c r="H15" s="1" t="s">
        <v>17</v>
      </c>
      <c r="I15" s="1"/>
      <c r="J15" s="1"/>
      <c r="K15" s="1"/>
      <c r="L15" s="1"/>
      <c r="M15" s="1"/>
    </row>
    <row r="16" spans="1:13" ht="15.75" thickBot="1">
      <c r="A16" s="1"/>
      <c r="B16" s="1"/>
      <c r="C16" s="1"/>
      <c r="D16" s="1" t="s">
        <v>18</v>
      </c>
      <c r="E16" s="1" t="s">
        <v>19</v>
      </c>
      <c r="F16" s="1" t="s">
        <v>20</v>
      </c>
      <c r="G16" s="1" t="s">
        <v>21</v>
      </c>
      <c r="H16" s="12" t="s">
        <v>22</v>
      </c>
      <c r="I16" s="1" t="s">
        <v>23</v>
      </c>
      <c r="J16" s="1" t="s">
        <v>24</v>
      </c>
      <c r="K16" s="1" t="s">
        <v>25</v>
      </c>
      <c r="L16" s="1" t="s">
        <v>26</v>
      </c>
      <c r="M16" s="1"/>
    </row>
    <row r="17" spans="1:13" ht="15.75" thickBot="1">
      <c r="A17" s="1" t="s">
        <v>223</v>
      </c>
      <c r="B17" s="1" t="s">
        <v>224</v>
      </c>
      <c r="C17" s="1"/>
      <c r="D17" s="1" t="s">
        <v>27</v>
      </c>
      <c r="E17" s="1"/>
      <c r="F17" s="1">
        <v>6</v>
      </c>
      <c r="G17" s="10">
        <v>1650.6</v>
      </c>
      <c r="H17" s="14" t="s">
        <v>225</v>
      </c>
      <c r="I17" s="11"/>
      <c r="J17" s="1"/>
      <c r="K17" s="1"/>
      <c r="L17" s="1"/>
      <c r="M17" s="1"/>
    </row>
    <row r="18" spans="1:13" ht="15">
      <c r="A18" s="1"/>
      <c r="B18" s="1"/>
      <c r="C18" s="1"/>
      <c r="D18" s="1" t="s">
        <v>27</v>
      </c>
      <c r="E18" s="1"/>
      <c r="F18" s="1">
        <v>2</v>
      </c>
      <c r="G18" s="1"/>
      <c r="H18" s="13" t="s">
        <v>226</v>
      </c>
      <c r="I18" s="1"/>
      <c r="J18" s="1"/>
      <c r="K18" s="1"/>
      <c r="L18" s="1">
        <v>129.88</v>
      </c>
      <c r="M18" s="1"/>
    </row>
    <row r="19" spans="1:13" ht="15">
      <c r="A19" s="1"/>
      <c r="B19" s="1"/>
      <c r="C19" s="1"/>
      <c r="D19" s="1"/>
      <c r="E19" s="1"/>
      <c r="F19" s="1"/>
      <c r="G19" s="1"/>
      <c r="H19" s="1" t="s">
        <v>227</v>
      </c>
      <c r="I19" s="1"/>
      <c r="J19" s="1"/>
      <c r="K19" s="1"/>
      <c r="L19" s="1">
        <v>29.35</v>
      </c>
      <c r="M19" s="1"/>
    </row>
    <row r="20" spans="1:13" ht="15">
      <c r="A20" s="1"/>
      <c r="B20" s="1"/>
      <c r="C20" s="1"/>
      <c r="D20" s="1"/>
      <c r="E20" s="1"/>
      <c r="F20" s="1"/>
      <c r="G20" s="1"/>
      <c r="H20" s="1" t="s">
        <v>138</v>
      </c>
      <c r="I20" s="1"/>
      <c r="J20" s="1"/>
      <c r="K20" s="1"/>
      <c r="L20" s="1">
        <v>20</v>
      </c>
      <c r="M20" s="1"/>
    </row>
    <row r="21" spans="1:13" ht="15">
      <c r="A21" s="1"/>
      <c r="B21" s="1" t="s">
        <v>349</v>
      </c>
      <c r="C21" s="1"/>
      <c r="D21" s="1"/>
      <c r="E21" s="1"/>
      <c r="F21" s="1"/>
      <c r="G21" s="1">
        <v>3350</v>
      </c>
      <c r="H21" s="1" t="s">
        <v>228</v>
      </c>
      <c r="I21" s="1"/>
      <c r="J21" s="1"/>
      <c r="K21" s="1"/>
      <c r="L21" s="1">
        <v>316</v>
      </c>
      <c r="M21" s="1"/>
    </row>
    <row r="22" spans="1:13" ht="15">
      <c r="A22" s="1"/>
      <c r="B22" s="1"/>
      <c r="C22" s="1"/>
      <c r="D22" s="1"/>
      <c r="E22" s="1"/>
      <c r="F22" s="1"/>
      <c r="G22" s="1"/>
      <c r="H22" s="1" t="s">
        <v>121</v>
      </c>
      <c r="I22" s="1"/>
      <c r="J22" s="1"/>
      <c r="K22" s="1"/>
      <c r="L22" s="1">
        <v>12</v>
      </c>
      <c r="M22" s="1"/>
    </row>
    <row r="23" spans="1:13" ht="15">
      <c r="A23" s="1"/>
      <c r="B23" s="1"/>
      <c r="C23" s="1"/>
      <c r="D23" s="1"/>
      <c r="E23" s="1"/>
      <c r="F23" s="1"/>
      <c r="G23" s="1"/>
      <c r="H23" s="1" t="s">
        <v>122</v>
      </c>
      <c r="I23" s="1"/>
      <c r="J23" s="1"/>
      <c r="K23" s="1"/>
      <c r="L23" s="1">
        <v>25</v>
      </c>
      <c r="M23" s="1"/>
    </row>
    <row r="24" spans="1:13" ht="15">
      <c r="A24" s="5"/>
      <c r="B24" s="1"/>
      <c r="C24" s="1"/>
      <c r="D24" s="1"/>
      <c r="E24" s="1"/>
      <c r="F24" s="1"/>
      <c r="G24" s="1"/>
      <c r="H24" s="1" t="s">
        <v>229</v>
      </c>
      <c r="I24" s="1"/>
      <c r="J24" s="1"/>
      <c r="K24" s="1"/>
      <c r="L24" s="1">
        <v>100</v>
      </c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 t="s">
        <v>32</v>
      </c>
      <c r="L25" s="1">
        <f>SUM(L18:L24)</f>
        <v>632.23</v>
      </c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 t="s">
        <v>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 t="s">
        <v>34</v>
      </c>
      <c r="C28" s="1"/>
      <c r="D28" s="1" t="s">
        <v>35</v>
      </c>
      <c r="E28" s="1">
        <v>144.31</v>
      </c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 t="s">
        <v>32</v>
      </c>
      <c r="G32" s="1">
        <f>SUM(G17:G31)</f>
        <v>5000.6</v>
      </c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>
        <v>5172</v>
      </c>
      <c r="F34" s="1" t="s">
        <v>155</v>
      </c>
      <c r="G34" s="1">
        <v>8688.96</v>
      </c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 t="s">
        <v>156</v>
      </c>
      <c r="G35" s="1">
        <v>11481.84</v>
      </c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 t="s">
        <v>157</v>
      </c>
      <c r="G36" s="1">
        <v>3568.68</v>
      </c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 t="s">
        <v>158</v>
      </c>
      <c r="G37" s="1">
        <v>5896.08</v>
      </c>
      <c r="H37" s="1"/>
      <c r="I37" s="1"/>
      <c r="J37" s="1"/>
      <c r="K37" s="1"/>
      <c r="L37" s="1"/>
      <c r="M37" s="1"/>
    </row>
    <row r="38" spans="1:13" ht="15">
      <c r="A38" s="1"/>
      <c r="B38" s="1" t="s">
        <v>41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 t="s">
        <v>42</v>
      </c>
      <c r="C40" s="1"/>
      <c r="D40" s="1" t="s">
        <v>43</v>
      </c>
      <c r="E40" s="1"/>
      <c r="F40" s="1"/>
      <c r="G40" s="1">
        <v>2948.04</v>
      </c>
      <c r="H40" s="1"/>
      <c r="I40" s="1"/>
      <c r="J40" s="1"/>
      <c r="K40" s="1"/>
      <c r="L40" s="1"/>
      <c r="M40" s="1"/>
    </row>
    <row r="41" spans="1:13" ht="15">
      <c r="A41" s="1"/>
      <c r="B41" s="1" t="s">
        <v>349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 t="s">
        <v>45</v>
      </c>
      <c r="C43" s="1"/>
      <c r="D43" s="1" t="s">
        <v>159</v>
      </c>
      <c r="E43" s="1"/>
      <c r="F43" s="1"/>
      <c r="G43" s="1">
        <v>2017.08</v>
      </c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 t="s">
        <v>32</v>
      </c>
      <c r="G45" s="1">
        <v>39601.28</v>
      </c>
      <c r="H45" s="1"/>
      <c r="I45" s="1"/>
      <c r="J45" s="1"/>
      <c r="K45" s="1"/>
      <c r="L45" s="1"/>
      <c r="M45" s="1">
        <v>0</v>
      </c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2" ht="15">
      <c r="C52" t="s">
        <v>47</v>
      </c>
    </row>
    <row r="53" ht="15">
      <c r="C53" t="s">
        <v>32</v>
      </c>
    </row>
    <row r="55" ht="15">
      <c r="C55" t="s">
        <v>150</v>
      </c>
    </row>
    <row r="56" ht="15">
      <c r="E56" t="s">
        <v>164</v>
      </c>
    </row>
    <row r="57" spans="4:8" ht="15">
      <c r="D57">
        <v>5172</v>
      </c>
      <c r="F57" t="s">
        <v>163</v>
      </c>
      <c r="H57" t="s">
        <v>232</v>
      </c>
    </row>
    <row r="58" spans="4:17" ht="15">
      <c r="D58" s="1" t="s">
        <v>48</v>
      </c>
      <c r="E58" s="1" t="s">
        <v>49</v>
      </c>
      <c r="F58" s="1"/>
      <c r="G58" s="1"/>
      <c r="H58" s="1" t="s">
        <v>50</v>
      </c>
      <c r="I58" s="1" t="s">
        <v>51</v>
      </c>
      <c r="J58" s="1"/>
      <c r="L58" s="1" t="s">
        <v>17</v>
      </c>
      <c r="M58" s="1"/>
      <c r="N58" s="1"/>
      <c r="O58" s="1"/>
      <c r="P58" s="1"/>
      <c r="Q58" s="1"/>
    </row>
    <row r="59" spans="4:17" ht="15.75" thickBot="1">
      <c r="D59" s="6">
        <v>1</v>
      </c>
      <c r="E59" s="7" t="s">
        <v>52</v>
      </c>
      <c r="F59" s="6"/>
      <c r="G59" s="6"/>
      <c r="H59" s="6" t="s">
        <v>53</v>
      </c>
      <c r="I59" s="6"/>
      <c r="J59" s="6">
        <v>54202.64</v>
      </c>
      <c r="L59" s="12" t="s">
        <v>22</v>
      </c>
      <c r="M59" s="1" t="s">
        <v>23</v>
      </c>
      <c r="N59" s="1" t="s">
        <v>24</v>
      </c>
      <c r="O59" s="1" t="s">
        <v>25</v>
      </c>
      <c r="P59" s="1" t="s">
        <v>26</v>
      </c>
      <c r="Q59" s="1"/>
    </row>
    <row r="60" spans="4:17" ht="15.75" thickBot="1">
      <c r="D60" s="1"/>
      <c r="E60" s="1"/>
      <c r="F60" s="1"/>
      <c r="G60" s="1"/>
      <c r="H60" s="1"/>
      <c r="I60" s="1"/>
      <c r="J60" s="1"/>
      <c r="K60" t="s">
        <v>54</v>
      </c>
      <c r="L60" s="14" t="s">
        <v>225</v>
      </c>
      <c r="M60" s="11"/>
      <c r="N60" s="1"/>
      <c r="O60" s="1"/>
      <c r="P60" s="1"/>
      <c r="Q60" s="1"/>
    </row>
    <row r="61" spans="4:17" ht="15">
      <c r="D61" s="6">
        <v>2</v>
      </c>
      <c r="E61" s="7" t="s">
        <v>55</v>
      </c>
      <c r="F61" s="6"/>
      <c r="G61" s="6"/>
      <c r="H61" s="6" t="s">
        <v>53</v>
      </c>
      <c r="I61" s="6"/>
      <c r="J61" s="6">
        <v>51112.03</v>
      </c>
      <c r="L61" s="13" t="s">
        <v>226</v>
      </c>
      <c r="M61" s="1"/>
      <c r="N61" s="1"/>
      <c r="O61" s="1"/>
      <c r="P61" s="1">
        <v>129.88</v>
      </c>
      <c r="Q61" s="1"/>
    </row>
    <row r="62" spans="4:17" ht="15">
      <c r="D62" s="1">
        <v>3</v>
      </c>
      <c r="E62" s="1" t="s">
        <v>56</v>
      </c>
      <c r="F62" s="1"/>
      <c r="G62" s="1"/>
      <c r="H62" s="1" t="s">
        <v>53</v>
      </c>
      <c r="I62" s="1"/>
      <c r="J62" s="1"/>
      <c r="L62" s="1" t="s">
        <v>227</v>
      </c>
      <c r="M62" s="1"/>
      <c r="N62" s="1"/>
      <c r="O62" s="1"/>
      <c r="P62" s="1">
        <v>29.35</v>
      </c>
      <c r="Q62" s="1"/>
    </row>
    <row r="63" spans="4:17" ht="15">
      <c r="D63" s="6">
        <v>4</v>
      </c>
      <c r="E63" s="7" t="s">
        <v>57</v>
      </c>
      <c r="F63" s="6"/>
      <c r="G63" s="6"/>
      <c r="H63" s="6" t="s">
        <v>53</v>
      </c>
      <c r="I63" s="6"/>
      <c r="J63" s="6">
        <v>40233.51</v>
      </c>
      <c r="L63" s="1" t="s">
        <v>138</v>
      </c>
      <c r="M63" s="1"/>
      <c r="N63" s="1"/>
      <c r="O63" s="1"/>
      <c r="P63" s="1">
        <v>20</v>
      </c>
      <c r="Q63" s="1"/>
    </row>
    <row r="64" spans="4:17" ht="15">
      <c r="D64" s="8">
        <v>1.68</v>
      </c>
      <c r="E64" s="9" t="s">
        <v>165</v>
      </c>
      <c r="F64" s="9" t="s">
        <v>166</v>
      </c>
      <c r="G64" s="9"/>
      <c r="H64" s="1" t="s">
        <v>53</v>
      </c>
      <c r="I64" s="1"/>
      <c r="J64" s="1">
        <v>8688.96</v>
      </c>
      <c r="L64" s="1" t="s">
        <v>228</v>
      </c>
      <c r="M64" s="1"/>
      <c r="N64" s="1"/>
      <c r="O64" s="1"/>
      <c r="P64" s="1">
        <v>316</v>
      </c>
      <c r="Q64" s="1"/>
    </row>
    <row r="65" spans="4:17" ht="15">
      <c r="D65" s="8">
        <v>2.22</v>
      </c>
      <c r="E65" s="9" t="s">
        <v>167</v>
      </c>
      <c r="F65" s="9"/>
      <c r="G65" s="9"/>
      <c r="H65" s="1" t="s">
        <v>53</v>
      </c>
      <c r="I65" s="1"/>
      <c r="J65" s="1"/>
      <c r="L65" s="1" t="s">
        <v>121</v>
      </c>
      <c r="M65" s="1"/>
      <c r="N65" s="1"/>
      <c r="O65" s="1"/>
      <c r="P65" s="1">
        <v>12</v>
      </c>
      <c r="Q65" s="1"/>
    </row>
    <row r="66" spans="4:17" ht="15">
      <c r="D66" s="8"/>
      <c r="E66" s="9" t="s">
        <v>168</v>
      </c>
      <c r="F66" s="9"/>
      <c r="G66" s="9"/>
      <c r="H66" s="1" t="s">
        <v>53</v>
      </c>
      <c r="I66" s="1"/>
      <c r="J66" s="1">
        <v>11481.84</v>
      </c>
      <c r="L66" s="1" t="s">
        <v>122</v>
      </c>
      <c r="M66" s="1"/>
      <c r="N66" s="1"/>
      <c r="O66" s="1"/>
      <c r="P66" s="1">
        <v>25</v>
      </c>
      <c r="Q66" s="1"/>
    </row>
    <row r="67" spans="4:17" ht="15">
      <c r="D67" s="8">
        <v>0.69</v>
      </c>
      <c r="E67" s="9" t="s">
        <v>169</v>
      </c>
      <c r="F67" s="9"/>
      <c r="G67" s="9"/>
      <c r="H67" s="1" t="s">
        <v>61</v>
      </c>
      <c r="I67" s="1"/>
      <c r="J67" s="1"/>
      <c r="L67" s="1" t="s">
        <v>229</v>
      </c>
      <c r="M67" s="1"/>
      <c r="N67" s="1"/>
      <c r="O67" s="1"/>
      <c r="P67" s="1">
        <v>100</v>
      </c>
      <c r="Q67" s="1"/>
    </row>
    <row r="68" spans="4:17" ht="15">
      <c r="D68" s="8"/>
      <c r="E68" s="9" t="s">
        <v>170</v>
      </c>
      <c r="F68" s="9"/>
      <c r="G68" s="9"/>
      <c r="H68" s="1" t="s">
        <v>61</v>
      </c>
      <c r="I68" s="1"/>
      <c r="J68" s="1">
        <v>3568.68</v>
      </c>
      <c r="L68" s="1"/>
      <c r="M68" s="1"/>
      <c r="N68" s="1"/>
      <c r="O68" s="1" t="s">
        <v>32</v>
      </c>
      <c r="P68" s="1">
        <f>SUM(P61:P67)</f>
        <v>632.23</v>
      </c>
      <c r="Q68" s="1"/>
    </row>
    <row r="69" spans="4:17" ht="15">
      <c r="D69" s="8">
        <v>1.14</v>
      </c>
      <c r="E69" s="9" t="s">
        <v>171</v>
      </c>
      <c r="F69" s="9"/>
      <c r="G69" s="9"/>
      <c r="H69" s="1" t="s">
        <v>53</v>
      </c>
      <c r="I69" s="1"/>
      <c r="J69" s="1"/>
      <c r="L69" s="1"/>
      <c r="M69" s="1"/>
      <c r="N69" s="1"/>
      <c r="O69" s="1"/>
      <c r="P69" s="1"/>
      <c r="Q69" s="1"/>
    </row>
    <row r="70" spans="4:17" ht="15">
      <c r="D70" s="8"/>
      <c r="E70" s="9" t="s">
        <v>172</v>
      </c>
      <c r="F70" s="9"/>
      <c r="G70" s="9" t="s">
        <v>173</v>
      </c>
      <c r="H70" s="1" t="s">
        <v>53</v>
      </c>
      <c r="I70" s="1"/>
      <c r="J70" s="1">
        <v>5896.08</v>
      </c>
      <c r="L70" s="1"/>
      <c r="M70" s="1"/>
      <c r="N70" s="1"/>
      <c r="O70" s="1"/>
      <c r="P70" s="1"/>
      <c r="Q70" s="1"/>
    </row>
    <row r="71" spans="4:17" ht="15">
      <c r="D71" s="8">
        <v>0.57</v>
      </c>
      <c r="E71" s="9" t="s">
        <v>169</v>
      </c>
      <c r="F71" s="9"/>
      <c r="G71" s="9"/>
      <c r="H71" s="1"/>
      <c r="I71" s="1"/>
      <c r="J71" s="1"/>
      <c r="L71" s="1"/>
      <c r="M71" s="1"/>
      <c r="N71" s="1"/>
      <c r="O71" s="1"/>
      <c r="P71" s="1"/>
      <c r="Q71" s="1"/>
    </row>
    <row r="72" spans="4:17" ht="15">
      <c r="D72" s="8"/>
      <c r="E72" s="9" t="s">
        <v>174</v>
      </c>
      <c r="F72" s="9"/>
      <c r="G72" s="9"/>
      <c r="H72" s="1"/>
      <c r="I72" s="1"/>
      <c r="J72" s="1">
        <v>2948.04</v>
      </c>
      <c r="L72" s="1"/>
      <c r="M72" s="1"/>
      <c r="N72" s="1"/>
      <c r="O72" s="1"/>
      <c r="P72" s="1"/>
      <c r="Q72" s="1"/>
    </row>
    <row r="73" spans="4:17" ht="15">
      <c r="D73" s="8">
        <v>0.39</v>
      </c>
      <c r="E73" s="9" t="s">
        <v>175</v>
      </c>
      <c r="F73" s="9"/>
      <c r="G73" s="9"/>
      <c r="H73" s="1"/>
      <c r="I73" s="1"/>
      <c r="J73" s="1">
        <v>2017.08</v>
      </c>
      <c r="L73" s="1"/>
      <c r="M73" s="1"/>
      <c r="N73" s="1"/>
      <c r="O73" s="1"/>
      <c r="P73" s="1"/>
      <c r="Q73" s="1"/>
    </row>
    <row r="74" spans="4:17" ht="15">
      <c r="D74" s="6"/>
      <c r="E74" s="7" t="s">
        <v>65</v>
      </c>
      <c r="F74" s="6"/>
      <c r="G74" s="6"/>
      <c r="H74" s="6" t="s">
        <v>53</v>
      </c>
      <c r="I74" s="6"/>
      <c r="J74" s="6"/>
      <c r="L74" s="1"/>
      <c r="M74" s="1"/>
      <c r="N74" s="1"/>
      <c r="O74" s="1"/>
      <c r="P74" s="1"/>
      <c r="Q74" s="1"/>
    </row>
    <row r="75" spans="4:17" ht="15">
      <c r="D75" s="1"/>
      <c r="E75" s="1" t="s">
        <v>349</v>
      </c>
      <c r="F75" s="1"/>
      <c r="G75" s="1"/>
      <c r="H75" s="1"/>
      <c r="I75" s="1"/>
      <c r="J75" s="1">
        <v>3350</v>
      </c>
      <c r="L75" s="1"/>
      <c r="M75" s="1"/>
      <c r="N75" s="1"/>
      <c r="O75" s="1"/>
      <c r="P75" s="1"/>
      <c r="Q75" s="1"/>
    </row>
    <row r="76" spans="4:17" ht="15">
      <c r="D76" s="1"/>
      <c r="E76" s="1" t="s">
        <v>224</v>
      </c>
      <c r="F76" s="1"/>
      <c r="G76" s="1"/>
      <c r="H76" s="1" t="s">
        <v>212</v>
      </c>
      <c r="I76" s="1"/>
      <c r="J76" s="10">
        <v>1650.6</v>
      </c>
      <c r="L76" s="1"/>
      <c r="M76" s="1"/>
      <c r="N76" s="1"/>
      <c r="O76" s="1"/>
      <c r="P76" s="1"/>
      <c r="Q76" s="1"/>
    </row>
    <row r="77" spans="4:17" ht="15">
      <c r="D77" s="1"/>
      <c r="E77" s="1" t="s">
        <v>109</v>
      </c>
      <c r="F77" s="1"/>
      <c r="G77" s="1"/>
      <c r="H77" s="1"/>
      <c r="I77" s="1"/>
      <c r="J77" s="1">
        <v>632.23</v>
      </c>
      <c r="L77" s="1"/>
      <c r="M77" s="1"/>
      <c r="N77" s="1"/>
      <c r="O77" s="1"/>
      <c r="P77" s="1"/>
      <c r="Q77" s="1"/>
    </row>
    <row r="78" spans="4:17" ht="15.75" thickBot="1">
      <c r="D78" s="1"/>
      <c r="E78" s="1"/>
      <c r="F78" s="1"/>
      <c r="G78" s="1"/>
      <c r="H78" s="1"/>
      <c r="I78" s="1"/>
      <c r="J78" s="1"/>
      <c r="L78" s="1"/>
      <c r="M78" s="1"/>
      <c r="N78" s="1"/>
      <c r="O78" s="1"/>
      <c r="P78" s="1"/>
      <c r="Q78" s="1"/>
    </row>
    <row r="79" spans="4:17" ht="15.75" thickBot="1">
      <c r="D79" s="1"/>
      <c r="E79" s="14"/>
      <c r="F79" s="1"/>
      <c r="G79" s="1"/>
      <c r="H79" s="1"/>
      <c r="I79" s="1"/>
      <c r="J79" s="1"/>
      <c r="L79" s="1"/>
      <c r="M79" s="1"/>
      <c r="N79" s="1"/>
      <c r="O79" s="1"/>
      <c r="P79" s="1"/>
      <c r="Q79" s="1"/>
    </row>
    <row r="80" spans="4:17" ht="15">
      <c r="D80" s="1">
        <v>5</v>
      </c>
      <c r="E80" s="1" t="s">
        <v>66</v>
      </c>
      <c r="F80" s="1"/>
      <c r="G80" s="1"/>
      <c r="H80" s="1" t="s">
        <v>53</v>
      </c>
      <c r="I80" s="1"/>
      <c r="J80" s="1"/>
      <c r="L80" s="1"/>
      <c r="M80" s="1"/>
      <c r="N80" s="1"/>
      <c r="O80" s="1"/>
      <c r="P80" s="1"/>
      <c r="Q80" s="1"/>
    </row>
    <row r="81" spans="4:17" ht="15">
      <c r="D81" s="1"/>
      <c r="E81" s="1" t="s">
        <v>67</v>
      </c>
      <c r="F81" s="1"/>
      <c r="G81" s="1"/>
      <c r="H81" s="1" t="s">
        <v>53</v>
      </c>
      <c r="I81" s="1"/>
      <c r="J81" s="1"/>
      <c r="L81" s="1"/>
      <c r="M81" s="1"/>
      <c r="N81" s="1"/>
      <c r="O81" s="1"/>
      <c r="P81" s="1"/>
      <c r="Q81" s="1"/>
    </row>
    <row r="82" spans="4:17" ht="15">
      <c r="D82" s="1"/>
      <c r="E82" s="1" t="s">
        <v>68</v>
      </c>
      <c r="F82" s="1"/>
      <c r="G82" s="1"/>
      <c r="H82" s="1"/>
      <c r="I82" s="1"/>
      <c r="J82" s="1">
        <v>43494.23</v>
      </c>
      <c r="L82" s="1"/>
      <c r="M82" s="1"/>
      <c r="N82" s="1"/>
      <c r="O82" s="1"/>
      <c r="P82" s="1"/>
      <c r="Q82" s="1"/>
    </row>
    <row r="83" spans="4:17" ht="15">
      <c r="D83" s="1">
        <v>6</v>
      </c>
      <c r="E83" s="1" t="s">
        <v>69</v>
      </c>
      <c r="F83" s="1"/>
      <c r="G83" s="1"/>
      <c r="H83" s="1" t="s">
        <v>53</v>
      </c>
      <c r="I83" s="1"/>
      <c r="J83" s="1">
        <v>18133.19</v>
      </c>
      <c r="L83" s="1"/>
      <c r="M83" s="1"/>
      <c r="N83" s="1"/>
      <c r="O83" s="1"/>
      <c r="P83" s="1"/>
      <c r="Q83" s="1"/>
    </row>
    <row r="84" spans="4:17" ht="15">
      <c r="D84" s="1">
        <v>7</v>
      </c>
      <c r="E84" s="1" t="s">
        <v>70</v>
      </c>
      <c r="F84" s="1"/>
      <c r="G84" s="1"/>
      <c r="H84" s="1" t="s">
        <v>53</v>
      </c>
      <c r="I84" s="1"/>
      <c r="J84" s="1"/>
      <c r="L84" s="1"/>
      <c r="M84" s="1"/>
      <c r="N84" s="1"/>
      <c r="O84" s="1"/>
      <c r="P84" s="1"/>
      <c r="Q84" s="1"/>
    </row>
    <row r="85" spans="4:17" ht="15">
      <c r="D85" s="1">
        <v>8</v>
      </c>
      <c r="E85" s="1" t="s">
        <v>55</v>
      </c>
      <c r="F85" s="1"/>
      <c r="G85" s="1"/>
      <c r="H85" s="1" t="s">
        <v>53</v>
      </c>
      <c r="I85" s="1"/>
      <c r="J85" s="1"/>
      <c r="L85" s="1"/>
      <c r="M85" s="1"/>
      <c r="N85" s="1"/>
      <c r="O85" s="1"/>
      <c r="P85" s="1"/>
      <c r="Q85" s="1"/>
    </row>
    <row r="86" spans="4:17" ht="15">
      <c r="D86" s="1">
        <v>9</v>
      </c>
      <c r="E86" s="1" t="s">
        <v>71</v>
      </c>
      <c r="F86" s="1"/>
      <c r="G86" s="1"/>
      <c r="H86" s="1" t="s">
        <v>53</v>
      </c>
      <c r="I86" s="1"/>
      <c r="J86" s="1"/>
      <c r="L86" s="1"/>
      <c r="M86" s="1"/>
      <c r="N86" s="1"/>
      <c r="O86" s="1"/>
      <c r="P86" s="1"/>
      <c r="Q86" s="1"/>
    </row>
    <row r="87" spans="4:17" ht="15">
      <c r="D87" s="1">
        <v>10</v>
      </c>
      <c r="E87" s="1" t="s">
        <v>72</v>
      </c>
      <c r="F87" s="1"/>
      <c r="G87" s="1"/>
      <c r="H87" s="1" t="s">
        <v>53</v>
      </c>
      <c r="I87" s="1"/>
      <c r="J87" s="1">
        <v>29011.71</v>
      </c>
      <c r="L87" s="1"/>
      <c r="M87" s="1"/>
      <c r="N87" s="1"/>
      <c r="O87" s="1"/>
      <c r="P87" s="1"/>
      <c r="Q87" s="1">
        <v>0</v>
      </c>
    </row>
    <row r="88" ht="15">
      <c r="F88" t="s">
        <v>73</v>
      </c>
    </row>
    <row r="89" ht="15">
      <c r="F89" t="s">
        <v>74</v>
      </c>
    </row>
    <row r="90" spans="4:10" ht="15">
      <c r="D90" s="1" t="s">
        <v>144</v>
      </c>
      <c r="E90" s="1" t="s">
        <v>145</v>
      </c>
      <c r="F90" s="1" t="s">
        <v>146</v>
      </c>
      <c r="G90" s="1"/>
      <c r="H90" s="1" t="s">
        <v>147</v>
      </c>
      <c r="I90" s="1"/>
      <c r="J90" s="1" t="s">
        <v>149</v>
      </c>
    </row>
    <row r="91" spans="4:10" ht="15">
      <c r="D91" s="1" t="s">
        <v>148</v>
      </c>
      <c r="E91" s="1"/>
      <c r="F91" s="1">
        <v>7324.65</v>
      </c>
      <c r="G91" s="1"/>
      <c r="H91" s="1">
        <v>3982.06</v>
      </c>
      <c r="I91" s="1"/>
      <c r="J91" s="1">
        <v>3342.59</v>
      </c>
    </row>
    <row r="92" spans="4:10" ht="15">
      <c r="D92" s="1" t="s">
        <v>160</v>
      </c>
      <c r="E92" s="1">
        <v>3342.59</v>
      </c>
      <c r="F92" s="1">
        <v>7324.65</v>
      </c>
      <c r="G92" s="1"/>
      <c r="H92" s="1">
        <v>5900.2</v>
      </c>
      <c r="I92" s="1"/>
      <c r="J92" s="1">
        <v>4767.04</v>
      </c>
    </row>
    <row r="93" spans="4:10" ht="15">
      <c r="D93" s="1" t="s">
        <v>179</v>
      </c>
      <c r="E93" s="1">
        <v>4767.04</v>
      </c>
      <c r="F93" s="1">
        <v>7421.55</v>
      </c>
      <c r="G93" s="1"/>
      <c r="H93" s="1">
        <v>6348.88</v>
      </c>
      <c r="I93" s="1"/>
      <c r="J93" s="1">
        <v>5839.71</v>
      </c>
    </row>
    <row r="94" spans="4:10" ht="15">
      <c r="D94" s="1" t="s">
        <v>198</v>
      </c>
      <c r="E94" s="1">
        <v>5839.71</v>
      </c>
      <c r="F94" s="1">
        <v>7421.55</v>
      </c>
      <c r="G94" s="1"/>
      <c r="H94" s="1">
        <v>7117.64</v>
      </c>
      <c r="I94" s="1"/>
      <c r="J94" s="1">
        <v>6143.42</v>
      </c>
    </row>
    <row r="95" spans="4:10" ht="15">
      <c r="D95" s="1" t="s">
        <v>201</v>
      </c>
      <c r="E95" s="1">
        <v>6143.42</v>
      </c>
      <c r="F95" s="1">
        <v>7421.55</v>
      </c>
      <c r="G95" s="1"/>
      <c r="H95" s="1">
        <v>7062.57</v>
      </c>
      <c r="I95" s="1"/>
      <c r="J95" s="1">
        <v>6502.4</v>
      </c>
    </row>
    <row r="96" spans="4:10" ht="15">
      <c r="D96" s="1" t="s">
        <v>209</v>
      </c>
      <c r="E96" s="1">
        <v>6502.4</v>
      </c>
      <c r="F96" s="1">
        <v>7421.55</v>
      </c>
      <c r="G96" s="1"/>
      <c r="H96" s="1">
        <v>6647.99</v>
      </c>
      <c r="I96" s="1"/>
      <c r="J96" s="1">
        <v>7275.97</v>
      </c>
    </row>
    <row r="97" spans="4:10" ht="15">
      <c r="D97" s="1" t="s">
        <v>222</v>
      </c>
      <c r="E97" s="1">
        <v>7275.97</v>
      </c>
      <c r="F97" s="1">
        <v>7421.56</v>
      </c>
      <c r="G97" s="1"/>
      <c r="H97" s="1">
        <v>6434.89</v>
      </c>
      <c r="I97" s="1"/>
      <c r="J97" s="1">
        <v>8262.64</v>
      </c>
    </row>
    <row r="98" spans="4:10" ht="15">
      <c r="D98" s="1" t="s">
        <v>230</v>
      </c>
      <c r="E98" s="1">
        <v>8262.64</v>
      </c>
      <c r="F98" s="1">
        <v>7421.56</v>
      </c>
      <c r="G98" s="1"/>
      <c r="H98" s="1"/>
      <c r="I98" s="1"/>
      <c r="J98" s="1"/>
    </row>
  </sheetData>
  <sheetProtection/>
  <printOptions/>
  <pageMargins left="0.7086614173228347" right="0.7086614173228347" top="0.22" bottom="0.4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2017-02-15T03:09:42Z</dcterms:modified>
  <cp:category/>
  <cp:version/>
  <cp:contentType/>
  <cp:contentStatus/>
</cp:coreProperties>
</file>