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5" activeTab="48"/>
  </bookViews>
  <sheets>
    <sheet name="январь2013г" sheetId="1" r:id="rId1"/>
    <sheet name="февраль2013г" sheetId="2" r:id="rId2"/>
    <sheet name="март2013г" sheetId="3" r:id="rId3"/>
    <sheet name="апрель 2013г" sheetId="4" r:id="rId4"/>
    <sheet name="май2013г" sheetId="5" r:id="rId5"/>
    <sheet name="июнь 2013г" sheetId="6" r:id="rId6"/>
    <sheet name="июль2013г" sheetId="7" r:id="rId7"/>
    <sheet name="август2013г" sheetId="8" r:id="rId8"/>
    <sheet name="сентябрь2013г" sheetId="9" r:id="rId9"/>
    <sheet name="окт 2013г" sheetId="10" r:id="rId10"/>
    <sheet name="11 13г" sheetId="11" r:id="rId11"/>
    <sheet name="12 13г" sheetId="12" r:id="rId12"/>
    <sheet name="01 14г" sheetId="13" r:id="rId13"/>
    <sheet name="02 14 г" sheetId="14" r:id="rId14"/>
    <sheet name="03 14 г " sheetId="15" r:id="rId15"/>
    <sheet name="04 14 г " sheetId="16" r:id="rId16"/>
    <sheet name="05 14 г" sheetId="17" r:id="rId17"/>
    <sheet name="06 14 г" sheetId="18" r:id="rId18"/>
    <sheet name="07 14 г" sheetId="19" r:id="rId19"/>
    <sheet name="08 14 г" sheetId="20" r:id="rId20"/>
    <sheet name="09 14 г" sheetId="21" r:id="rId21"/>
    <sheet name="10 14 г" sheetId="22" r:id="rId22"/>
    <sheet name="11 14 г" sheetId="23" r:id="rId23"/>
    <sheet name="12 14 г" sheetId="24" r:id="rId24"/>
    <sheet name="01 15 г" sheetId="25" r:id="rId25"/>
    <sheet name="02 15 г" sheetId="26" r:id="rId26"/>
    <sheet name="03 15 г" sheetId="27" r:id="rId27"/>
    <sheet name="04 15 г" sheetId="28" r:id="rId28"/>
    <sheet name="05 15 г" sheetId="29" r:id="rId29"/>
    <sheet name="06 15 г" sheetId="30" r:id="rId30"/>
    <sheet name="07 15 г" sheetId="31" r:id="rId31"/>
    <sheet name="08 15 г" sheetId="32" r:id="rId32"/>
    <sheet name="09 15 г" sheetId="33" r:id="rId33"/>
    <sheet name="10 15 г" sheetId="34" r:id="rId34"/>
    <sheet name="11 15 г" sheetId="35" r:id="rId35"/>
    <sheet name="12 15 г" sheetId="36" r:id="rId36"/>
    <sheet name="01 16 г" sheetId="37" r:id="rId37"/>
    <sheet name="02 16 г" sheetId="38" r:id="rId38"/>
    <sheet name="03 16 г" sheetId="39" r:id="rId39"/>
    <sheet name="04 16 г" sheetId="40" r:id="rId40"/>
    <sheet name="05 16 г" sheetId="41" r:id="rId41"/>
    <sheet name="06 16 г" sheetId="42" r:id="rId42"/>
    <sheet name="07 16 г" sheetId="43" r:id="rId43"/>
    <sheet name="08 16 г" sheetId="44" r:id="rId44"/>
    <sheet name="09 16 г" sheetId="45" r:id="rId45"/>
    <sheet name="10 16 г" sheetId="46" r:id="rId46"/>
    <sheet name="11 16 г" sheetId="47" r:id="rId47"/>
    <sheet name="12 16 г" sheetId="48" r:id="rId48"/>
    <sheet name="01 17 г" sheetId="49" r:id="rId49"/>
  </sheets>
  <externalReferences>
    <externalReference r:id="rId52"/>
  </externalReferences>
  <definedNames>
    <definedName name="_xlnm.Print_Area" localSheetId="12">'01 14г'!$A$35:$K$91</definedName>
    <definedName name="_xlnm.Print_Area" localSheetId="24">'01 15 г'!$A$35:$K$91</definedName>
    <definedName name="_xlnm.Print_Area" localSheetId="36">'01 16 г'!$A$35:$K$91</definedName>
    <definedName name="_xlnm.Print_Area" localSheetId="48">'01 17 г'!$A$35:$K$91</definedName>
    <definedName name="_xlnm.Print_Area" localSheetId="13">'02 14 г'!$A$35:$K$91</definedName>
    <definedName name="_xlnm.Print_Area" localSheetId="25">'02 15 г'!$A$35:$K$91</definedName>
    <definedName name="_xlnm.Print_Area" localSheetId="37">'02 16 г'!$A$35:$K$91</definedName>
    <definedName name="_xlnm.Print_Area" localSheetId="14">'03 14 г '!$A$35:$K$91</definedName>
    <definedName name="_xlnm.Print_Area" localSheetId="26">'03 15 г'!$A$35:$K$91</definedName>
    <definedName name="_xlnm.Print_Area" localSheetId="38">'03 16 г'!$A$35:$K$91</definedName>
    <definedName name="_xlnm.Print_Area" localSheetId="15">'04 14 г '!$A$35:$K$91</definedName>
    <definedName name="_xlnm.Print_Area" localSheetId="27">'04 15 г'!$A$35:$K$91</definedName>
    <definedName name="_xlnm.Print_Area" localSheetId="39">'04 16 г'!$A$35:$K$91</definedName>
    <definedName name="_xlnm.Print_Area" localSheetId="16">'05 14 г'!$A$35:$K$91</definedName>
    <definedName name="_xlnm.Print_Area" localSheetId="28">'05 15 г'!$A$35:$K$91</definedName>
    <definedName name="_xlnm.Print_Area" localSheetId="40">'05 16 г'!$A$35:$K$91</definedName>
    <definedName name="_xlnm.Print_Area" localSheetId="17">'06 14 г'!$A$35:$K$91</definedName>
    <definedName name="_xlnm.Print_Area" localSheetId="29">'06 15 г'!$A$35:$K$91</definedName>
    <definedName name="_xlnm.Print_Area" localSheetId="41">'06 16 г'!$A$35:$K$91</definedName>
    <definedName name="_xlnm.Print_Area" localSheetId="18">'07 14 г'!$A$35:$K$91</definedName>
    <definedName name="_xlnm.Print_Area" localSheetId="30">'07 15 г'!$A$35:$K$91</definedName>
    <definedName name="_xlnm.Print_Area" localSheetId="42">'07 16 г'!$A$35:$K$91</definedName>
    <definedName name="_xlnm.Print_Area" localSheetId="19">'08 14 г'!$A$35:$K$91</definedName>
    <definedName name="_xlnm.Print_Area" localSheetId="31">'08 15 г'!$A$35:$K$91</definedName>
    <definedName name="_xlnm.Print_Area" localSheetId="43">'08 16 г'!$A$35:$K$91</definedName>
    <definedName name="_xlnm.Print_Area" localSheetId="20">'09 14 г'!$A$35:$K$91</definedName>
    <definedName name="_xlnm.Print_Area" localSheetId="32">'09 15 г'!$A$35:$K$91</definedName>
    <definedName name="_xlnm.Print_Area" localSheetId="44">'09 16 г'!$A$35:$K$91</definedName>
    <definedName name="_xlnm.Print_Area" localSheetId="21">'10 14 г'!$A$35:$K$91</definedName>
    <definedName name="_xlnm.Print_Area" localSheetId="33">'10 15 г'!$A$35:$K$91</definedName>
    <definedName name="_xlnm.Print_Area" localSheetId="45">'10 16 г'!$A$35:$K$91</definedName>
    <definedName name="_xlnm.Print_Area" localSheetId="10">'11 13г'!$A$35:$K$91</definedName>
    <definedName name="_xlnm.Print_Area" localSheetId="22">'11 14 г'!$A$35:$K$91</definedName>
    <definedName name="_xlnm.Print_Area" localSheetId="34">'11 15 г'!$A$35:$K$91</definedName>
    <definedName name="_xlnm.Print_Area" localSheetId="46">'11 16 г'!$A$35:$K$91</definedName>
    <definedName name="_xlnm.Print_Area" localSheetId="11">'12 13г'!$A$35:$K$91</definedName>
    <definedName name="_xlnm.Print_Area" localSheetId="23">'12 14 г'!$A$35:$K$91</definedName>
    <definedName name="_xlnm.Print_Area" localSheetId="35">'12 15 г'!$A$35:$K$91</definedName>
    <definedName name="_xlnm.Print_Area" localSheetId="47">'12 16 г'!$A$35:$K$91</definedName>
    <definedName name="_xlnm.Print_Area" localSheetId="9">'окт 2013г'!$A$35:$K$90</definedName>
  </definedNames>
  <calcPr fullCalcOnLoad="1"/>
</workbook>
</file>

<file path=xl/comments10.xml><?xml version="1.0" encoding="utf-8"?>
<comments xmlns="http://schemas.openxmlformats.org/spreadsheetml/2006/main">
  <authors>
    <author>Автор</author>
  </authors>
  <commentList>
    <comment ref="H4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+++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4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+++</t>
        </r>
      </text>
    </comment>
  </commentList>
</comments>
</file>

<file path=xl/sharedStrings.xml><?xml version="1.0" encoding="utf-8"?>
<sst xmlns="http://schemas.openxmlformats.org/spreadsheetml/2006/main" count="5160" uniqueCount="222">
  <si>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</si>
  <si>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</si>
  <si>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</si>
  <si>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</si>
  <si>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</si>
  <si>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</si>
  <si>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</si>
  <si>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</si>
  <si>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</si>
  <si>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</si>
  <si>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Содержание</t>
  </si>
  <si>
    <t>ИТОГО:</t>
  </si>
  <si>
    <t>антена</t>
  </si>
  <si>
    <t>Ст-ть работ(руб)</t>
  </si>
  <si>
    <t>итого</t>
  </si>
  <si>
    <t>итого:</t>
  </si>
  <si>
    <t>Всего затрат</t>
  </si>
  <si>
    <t>Остаток:</t>
  </si>
  <si>
    <t>Лицевой счет</t>
  </si>
  <si>
    <t>№ п/п</t>
  </si>
  <si>
    <t>Наименоваие</t>
  </si>
  <si>
    <t>сумма руб.</t>
  </si>
  <si>
    <t>Начисленно за месяц</t>
  </si>
  <si>
    <t>Оплаченно</t>
  </si>
  <si>
    <t>Фактические затраты в т.ч.</t>
  </si>
  <si>
    <t>Текущий ремонт</t>
  </si>
  <si>
    <t>Накопления на капитальный ремонт</t>
  </si>
  <si>
    <t>Задолженность на начало месяца</t>
  </si>
  <si>
    <t>Задолженность на конец месяца</t>
  </si>
  <si>
    <t>Подпись уполномоченного:</t>
  </si>
  <si>
    <t>Дата:</t>
  </si>
  <si>
    <t>ул.Гастелло, 23</t>
  </si>
  <si>
    <t>ул. Гастелло,23</t>
  </si>
  <si>
    <t>к/сальдо</t>
  </si>
  <si>
    <t>начисление</t>
  </si>
  <si>
    <t>оплата</t>
  </si>
  <si>
    <t>кап/рем</t>
  </si>
  <si>
    <t>ООО Белово Строй Гарант</t>
  </si>
  <si>
    <t>Тек. ремонт.</t>
  </si>
  <si>
    <t>с12.2010г 7</t>
  </si>
  <si>
    <t>Накоплено на начало месяца т/р</t>
  </si>
  <si>
    <t>Накоплено на конец месяца т/р</t>
  </si>
  <si>
    <t>текущий ремонт</t>
  </si>
  <si>
    <t>дата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</si>
  <si>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</si>
  <si>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</si>
  <si>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</si>
  <si>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</si>
  <si>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</si>
  <si>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 xml:space="preserve">  1,5руб.  за 1м2</t>
  </si>
  <si>
    <t xml:space="preserve">с12.2010г </t>
  </si>
  <si>
    <t>руб</t>
  </si>
  <si>
    <t>тариф</t>
  </si>
  <si>
    <t>выполненные работы по гекущему ремонту за месяц</t>
  </si>
  <si>
    <t xml:space="preserve">  МКД     по адресу 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</si>
  <si>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</si>
  <si>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</si>
  <si>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</si>
  <si>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</si>
  <si>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</si>
  <si>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</si>
  <si>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</si>
  <si>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</si>
  <si>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</si>
  <si>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 xml:space="preserve">в том </t>
  </si>
  <si>
    <t>числе</t>
  </si>
  <si>
    <t>январь   2012г</t>
  </si>
  <si>
    <t>январь 2012г</t>
  </si>
  <si>
    <t>01.2013г</t>
  </si>
  <si>
    <t>н/сальдо</t>
  </si>
  <si>
    <t>февраль  2012г</t>
  </si>
  <si>
    <t>февраль 2012г</t>
  </si>
  <si>
    <t>02.2013г</t>
  </si>
  <si>
    <t>прочистка вентиляции</t>
  </si>
  <si>
    <t>замки</t>
  </si>
  <si>
    <t>03,2013г</t>
  </si>
  <si>
    <t>март  2013г</t>
  </si>
  <si>
    <t>ремонт крыши над кв8</t>
  </si>
  <si>
    <t>март   2013г</t>
  </si>
  <si>
    <t>апрель  2013г</t>
  </si>
  <si>
    <t>04.2013г</t>
  </si>
  <si>
    <t>Начислено за месяцпо МКД</t>
  </si>
  <si>
    <t>Оплачено за мес-ц по МКД</t>
  </si>
  <si>
    <t>Фактические затраты в т.ч. по МКД</t>
  </si>
  <si>
    <t xml:space="preserve">Краткое описание работ </t>
  </si>
  <si>
    <t>№ акта</t>
  </si>
  <si>
    <t>май  2013г</t>
  </si>
  <si>
    <t>05.2013г</t>
  </si>
  <si>
    <t>июнь  2013г</t>
  </si>
  <si>
    <t>06.2013г</t>
  </si>
  <si>
    <t>июнь   2013г</t>
  </si>
  <si>
    <t>июль  2013г</t>
  </si>
  <si>
    <t>июль   2013г</t>
  </si>
  <si>
    <t>07,2013г</t>
  </si>
  <si>
    <t>07.2013г</t>
  </si>
  <si>
    <t>устройство ввода х.в.с.</t>
  </si>
  <si>
    <t>ремонт крыши</t>
  </si>
  <si>
    <t>август   2013г</t>
  </si>
  <si>
    <t>08.2013г</t>
  </si>
  <si>
    <t>кв.8,6</t>
  </si>
  <si>
    <t>сентябрь    2013г</t>
  </si>
  <si>
    <t>сентябрь   2013г</t>
  </si>
  <si>
    <t>09.2013г</t>
  </si>
  <si>
    <t>ул.Гастелло, 19</t>
  </si>
  <si>
    <t xml:space="preserve"> июль  2013г</t>
  </si>
  <si>
    <t>ОООБелово Строй Гарант</t>
  </si>
  <si>
    <t>S     МКД</t>
  </si>
  <si>
    <t>ООО "БеловоСтройГарант"</t>
  </si>
  <si>
    <t>Сведения о состоянии лицевого счета</t>
  </si>
  <si>
    <t>Адрес:</t>
  </si>
  <si>
    <t>пгт.Новый-Городок, ул.Гастелло, д. 23</t>
  </si>
  <si>
    <t>Площадь:</t>
  </si>
  <si>
    <t>м2</t>
  </si>
  <si>
    <t>Месяц:</t>
  </si>
  <si>
    <t>октябрь</t>
  </si>
  <si>
    <t>2013 г.</t>
  </si>
  <si>
    <t>Тариф</t>
  </si>
  <si>
    <t>Фактич. расходы</t>
  </si>
  <si>
    <t>Фактич.остаток ("оплачено-расходы")</t>
  </si>
  <si>
    <t>руб.</t>
  </si>
  <si>
    <t>тр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</si>
  <si>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</si>
  <si>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</si>
  <si>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</si>
  <si>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</si>
  <si>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</si>
  <si>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</si>
  <si>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</si>
  <si>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</si>
  <si>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</si>
  <si>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</si>
  <si>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</si>
  <si>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</si>
  <si>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</si>
  <si>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и электрических сетей</t>
  </si>
  <si>
    <t>1.1.3.</t>
  </si>
  <si>
    <t>Аварийное обслуживание внутридомовых инженерных сетей</t>
  </si>
  <si>
    <t>1.1.4.</t>
  </si>
  <si>
    <t>Общехозяйственные</t>
  </si>
  <si>
    <t>1.2.</t>
  </si>
  <si>
    <t>Текущий ремонт:</t>
  </si>
  <si>
    <t>Выполненные работы по текущему ремонту за месяц:</t>
  </si>
  <si>
    <t>-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</si>
  <si>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</si>
  <si>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</si>
  <si>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</si>
  <si>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</si>
  <si>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>ноябрь</t>
  </si>
  <si>
    <t>Выполненные работы по ремонту:</t>
  </si>
  <si>
    <t>Выполненные работы и оказанные услуги за месяц всего, в т.ч.:</t>
  </si>
  <si>
    <t>Капитальный ремонт,руб.</t>
  </si>
  <si>
    <t>Н.сальдо</t>
  </si>
  <si>
    <t>К.сальдо</t>
  </si>
  <si>
    <t>Расходы</t>
  </si>
  <si>
    <t>декабрь</t>
  </si>
  <si>
    <t>начисл кр</t>
  </si>
  <si>
    <t>январь</t>
  </si>
  <si>
    <t>2014 г.</t>
  </si>
  <si>
    <t>2014 г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</si>
  <si>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</si>
  <si>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</si>
  <si>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</si>
  <si>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</si>
  <si>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</si>
  <si>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</si>
  <si>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</si>
  <si>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</si>
  <si>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</si>
  <si>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</si>
  <si>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</si>
  <si>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</si>
  <si>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</si>
  <si>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</si>
  <si>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</si>
  <si>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</si>
  <si>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</si>
  <si>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Капитальный ремонт 2014 г.</t>
  </si>
  <si>
    <t>февраль</t>
  </si>
  <si>
    <t>-ремонт дер.перекрытия</t>
  </si>
  <si>
    <t>март</t>
  </si>
  <si>
    <t>Корректировка КР</t>
  </si>
  <si>
    <t>-ремонт водоотведения (кв.2)</t>
  </si>
  <si>
    <t>апрель</t>
  </si>
  <si>
    <t>-материалы</t>
  </si>
  <si>
    <t>Исполнитель: гл.экономист Попова Е.О.</t>
  </si>
  <si>
    <t>-вывозка деревьев</t>
  </si>
  <si>
    <t>-установка заземления</t>
  </si>
  <si>
    <t>-электромонтажные работы</t>
  </si>
  <si>
    <t>финансирование со статьи КР (длит.снятие)</t>
  </si>
  <si>
    <t>июнь</t>
  </si>
  <si>
    <t>Расходы*</t>
  </si>
  <si>
    <t>*электромонтажные работы (протокол длит.снятия)</t>
  </si>
  <si>
    <t>июль</t>
  </si>
  <si>
    <t>август</t>
  </si>
  <si>
    <t>-смена дерев.перекрытия</t>
  </si>
  <si>
    <t>-ремонт ступеней</t>
  </si>
  <si>
    <t>сентябрь</t>
  </si>
  <si>
    <t>долг н</t>
  </si>
  <si>
    <t>долг к</t>
  </si>
  <si>
    <t>Задолженность собственников по оплате</t>
  </si>
  <si>
    <t>На начало месяца</t>
  </si>
  <si>
    <t>На конец месяца</t>
  </si>
  <si>
    <t>проверка</t>
  </si>
  <si>
    <t>тел.3-39-09</t>
  </si>
  <si>
    <t>Финансовый результат МКД на начало месяца</t>
  </si>
  <si>
    <t>Финансовый результат МКД на конец месяца</t>
  </si>
  <si>
    <t>-ремонт водоотведения</t>
  </si>
  <si>
    <t>3 м</t>
  </si>
  <si>
    <t>2015 г.</t>
  </si>
  <si>
    <t>КР с ЕЗ</t>
  </si>
  <si>
    <t>-ремонт шиферной кровли</t>
  </si>
  <si>
    <t>обсл. опл.</t>
  </si>
  <si>
    <t>тр опл.</t>
  </si>
  <si>
    <t>кр начисл</t>
  </si>
  <si>
    <t>кр опл.</t>
  </si>
  <si>
    <t>кр к.сальдо</t>
  </si>
  <si>
    <t>Исполнитель: гл.экономист Лебедева А.В.</t>
  </si>
  <si>
    <t>-ремонт кровли (кв.7)</t>
  </si>
  <si>
    <t>за 2015 год</t>
  </si>
  <si>
    <t>2016 г.</t>
  </si>
  <si>
    <t>замена прожектора,фотореле</t>
  </si>
  <si>
    <t>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</si>
</sst>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1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Arial Cyr"/>
      <family val="0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FF00"/>
      <name val="Calibri"/>
      <family val="2"/>
    </font>
    <font>
      <b/>
      <sz val="12"/>
      <color theme="0"/>
      <name val="Calibri"/>
      <family val="2"/>
    </font>
    <font>
      <b/>
      <sz val="10"/>
      <color theme="3" tint="0.39998000860214233"/>
      <name val="Arial Cyr"/>
      <family val="0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0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center"/>
    </xf>
    <xf numFmtId="2" fontId="49" fillId="33" borderId="1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58" fillId="35" borderId="18" xfId="0" applyFont="1" applyFill="1" applyBorder="1" applyAlignment="1">
      <alignment vertical="center"/>
    </xf>
    <xf numFmtId="0" fontId="59" fillId="35" borderId="19" xfId="0" applyFont="1" applyFill="1" applyBorder="1" applyAlignment="1">
      <alignment vertical="center"/>
    </xf>
    <xf numFmtId="0" fontId="59" fillId="35" borderId="20" xfId="0" applyFont="1" applyFill="1" applyBorder="1" applyAlignment="1">
      <alignment vertical="center"/>
    </xf>
    <xf numFmtId="0" fontId="58" fillId="35" borderId="21" xfId="0" applyFont="1" applyFill="1" applyBorder="1" applyAlignment="1">
      <alignment vertical="center"/>
    </xf>
    <xf numFmtId="0" fontId="58" fillId="35" borderId="20" xfId="0" applyFont="1" applyFill="1" applyBorder="1" applyAlignment="1">
      <alignment vertical="center"/>
    </xf>
    <xf numFmtId="0" fontId="59" fillId="35" borderId="22" xfId="0" applyFont="1" applyFill="1" applyBorder="1" applyAlignment="1">
      <alignment vertical="center"/>
    </xf>
    <xf numFmtId="0" fontId="59" fillId="35" borderId="23" xfId="0" applyFont="1" applyFill="1" applyBorder="1" applyAlignment="1">
      <alignment vertical="center"/>
    </xf>
    <xf numFmtId="0" fontId="59" fillId="35" borderId="24" xfId="0" applyFont="1" applyFill="1" applyBorder="1" applyAlignment="1">
      <alignment vertical="center"/>
    </xf>
    <xf numFmtId="0" fontId="59" fillId="35" borderId="18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49" fillId="35" borderId="17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31" fillId="33" borderId="25" xfId="53" applyFont="1" applyFill="1" applyBorder="1">
      <alignment/>
      <protection/>
    </xf>
    <xf numFmtId="0" fontId="31" fillId="33" borderId="18" xfId="53" applyFont="1" applyFill="1" applyBorder="1">
      <alignment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vertical="center"/>
    </xf>
    <xf numFmtId="0" fontId="59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9" fillId="35" borderId="1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/>
      <protection hidden="1"/>
    </xf>
    <xf numFmtId="0" fontId="59" fillId="0" borderId="10" xfId="0" applyFont="1" applyBorder="1" applyAlignment="1" applyProtection="1">
      <alignment/>
      <protection hidden="1"/>
    </xf>
    <xf numFmtId="0" fontId="58" fillId="33" borderId="10" xfId="0" applyFont="1" applyFill="1" applyBorder="1" applyAlignment="1" applyProtection="1">
      <alignment/>
      <protection hidden="1"/>
    </xf>
    <xf numFmtId="2" fontId="58" fillId="33" borderId="10" xfId="0" applyNumberFormat="1" applyFont="1" applyFill="1" applyBorder="1" applyAlignment="1" applyProtection="1">
      <alignment/>
      <protection hidden="1"/>
    </xf>
    <xf numFmtId="0" fontId="59" fillId="0" borderId="15" xfId="0" applyFont="1" applyBorder="1" applyAlignment="1" applyProtection="1">
      <alignment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58" fillId="0" borderId="0" xfId="0" applyFont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center"/>
      <protection hidden="1"/>
    </xf>
    <xf numFmtId="0" fontId="59" fillId="0" borderId="11" xfId="0" applyFont="1" applyBorder="1" applyAlignment="1" applyProtection="1">
      <alignment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0" fontId="58" fillId="0" borderId="11" xfId="0" applyFont="1" applyBorder="1" applyAlignment="1" applyProtection="1">
      <alignment/>
      <protection hidden="1"/>
    </xf>
    <xf numFmtId="0" fontId="33" fillId="33" borderId="20" xfId="0" applyFont="1" applyFill="1" applyBorder="1" applyAlignment="1" applyProtection="1">
      <alignment/>
      <protection hidden="1"/>
    </xf>
    <xf numFmtId="0" fontId="33" fillId="0" borderId="20" xfId="0" applyFont="1" applyBorder="1" applyAlignment="1" applyProtection="1">
      <alignment/>
      <protection hidden="1"/>
    </xf>
    <xf numFmtId="0" fontId="58" fillId="0" borderId="10" xfId="0" applyFont="1" applyFill="1" applyBorder="1" applyAlignment="1" applyProtection="1">
      <alignment/>
      <protection hidden="1"/>
    </xf>
    <xf numFmtId="2" fontId="59" fillId="33" borderId="10" xfId="0" applyNumberFormat="1" applyFont="1" applyFill="1" applyBorder="1" applyAlignment="1" applyProtection="1">
      <alignment/>
      <protection hidden="1"/>
    </xf>
    <xf numFmtId="2" fontId="58" fillId="0" borderId="10" xfId="0" applyNumberFormat="1" applyFont="1" applyBorder="1" applyAlignment="1" applyProtection="1">
      <alignment/>
      <protection hidden="1"/>
    </xf>
    <xf numFmtId="4" fontId="58" fillId="0" borderId="0" xfId="0" applyNumberFormat="1" applyFont="1" applyAlignment="1" applyProtection="1">
      <alignment/>
      <protection hidden="1"/>
    </xf>
    <xf numFmtId="4" fontId="59" fillId="0" borderId="0" xfId="0" applyNumberFormat="1" applyFont="1" applyAlignment="1" applyProtection="1">
      <alignment/>
      <protection hidden="1"/>
    </xf>
    <xf numFmtId="4" fontId="58" fillId="0" borderId="0" xfId="52" applyNumberFormat="1" applyFont="1" applyProtection="1">
      <alignment/>
      <protection hidden="1"/>
    </xf>
    <xf numFmtId="4" fontId="58" fillId="0" borderId="0" xfId="0" applyNumberFormat="1" applyFont="1" applyFill="1" applyAlignment="1" applyProtection="1">
      <alignment/>
      <protection hidden="1"/>
    </xf>
    <xf numFmtId="4" fontId="58" fillId="0" borderId="0" xfId="0" applyNumberFormat="1" applyFont="1" applyAlignment="1" applyProtection="1">
      <alignment horizontal="center"/>
      <protection hidden="1"/>
    </xf>
    <xf numFmtId="4" fontId="58" fillId="0" borderId="15" xfId="0" applyNumberFormat="1" applyFont="1" applyBorder="1" applyAlignment="1" applyProtection="1">
      <alignment horizontal="center"/>
      <protection hidden="1"/>
    </xf>
    <xf numFmtId="4" fontId="58" fillId="0" borderId="10" xfId="0" applyNumberFormat="1" applyFont="1" applyBorder="1" applyAlignment="1" applyProtection="1">
      <alignment horizontal="center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4" fontId="0" fillId="0" borderId="15" xfId="0" applyNumberFormat="1" applyFont="1" applyBorder="1" applyAlignment="1" applyProtection="1">
      <alignment horizontal="center"/>
      <protection hidden="1"/>
    </xf>
    <xf numFmtId="4" fontId="59" fillId="0" borderId="10" xfId="0" applyNumberFormat="1" applyFont="1" applyBorder="1" applyAlignment="1" applyProtection="1">
      <alignment horizontal="center"/>
      <protection hidden="1"/>
    </xf>
    <xf numFmtId="4" fontId="59" fillId="0" borderId="10" xfId="0" applyNumberFormat="1" applyFont="1" applyBorder="1" applyAlignment="1" applyProtection="1">
      <alignment/>
      <protection hidden="1"/>
    </xf>
    <xf numFmtId="4" fontId="58" fillId="0" borderId="10" xfId="0" applyNumberFormat="1" applyFont="1" applyBorder="1" applyAlignment="1" applyProtection="1">
      <alignment/>
      <protection hidden="1"/>
    </xf>
    <xf numFmtId="2" fontId="61" fillId="37" borderId="0" xfId="0" applyNumberFormat="1" applyFont="1" applyFill="1" applyBorder="1" applyAlignment="1" applyProtection="1">
      <alignment horizontal="center"/>
      <protection hidden="1"/>
    </xf>
    <xf numFmtId="4" fontId="58" fillId="0" borderId="18" xfId="0" applyNumberFormat="1" applyFont="1" applyBorder="1" applyAlignment="1" applyProtection="1">
      <alignment horizontal="right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0" fontId="58" fillId="0" borderId="18" xfId="0" applyFont="1" applyBorder="1" applyAlignment="1" applyProtection="1">
      <alignment/>
      <protection hidden="1"/>
    </xf>
    <xf numFmtId="4" fontId="58" fillId="0" borderId="31" xfId="0" applyNumberFormat="1" applyFont="1" applyBorder="1" applyAlignment="1" applyProtection="1">
      <alignment/>
      <protection hidden="1"/>
    </xf>
    <xf numFmtId="4" fontId="58" fillId="0" borderId="0" xfId="0" applyNumberFormat="1" applyFont="1" applyBorder="1" applyAlignment="1" applyProtection="1">
      <alignment horizontal="left"/>
      <protection hidden="1"/>
    </xf>
    <xf numFmtId="4" fontId="59" fillId="0" borderId="0" xfId="0" applyNumberFormat="1" applyFont="1" applyFill="1" applyBorder="1" applyAlignment="1" applyProtection="1">
      <alignment/>
      <protection hidden="1"/>
    </xf>
    <xf numFmtId="4" fontId="58" fillId="0" borderId="0" xfId="0" applyNumberFormat="1" applyFont="1" applyFill="1" applyBorder="1" applyAlignment="1" applyProtection="1">
      <alignment/>
      <protection hidden="1"/>
    </xf>
    <xf numFmtId="4" fontId="58" fillId="0" borderId="10" xfId="0" applyNumberFormat="1" applyFont="1" applyFill="1" applyBorder="1" applyAlignment="1" applyProtection="1">
      <alignment horizontal="center"/>
      <protection hidden="1"/>
    </xf>
    <xf numFmtId="4" fontId="58" fillId="0" borderId="0" xfId="0" applyNumberFormat="1" applyFont="1" applyFill="1" applyBorder="1" applyAlignment="1" applyProtection="1">
      <alignment horizontal="left"/>
      <protection hidden="1"/>
    </xf>
    <xf numFmtId="4" fontId="59" fillId="0" borderId="10" xfId="52" applyNumberFormat="1" applyFont="1" applyBorder="1" applyAlignment="1" applyProtection="1">
      <alignment horizontal="left"/>
      <protection hidden="1"/>
    </xf>
    <xf numFmtId="0" fontId="58" fillId="0" borderId="10" xfId="52" applyFont="1" applyBorder="1" applyProtection="1">
      <alignment/>
      <protection hidden="1"/>
    </xf>
    <xf numFmtId="4" fontId="59" fillId="0" borderId="10" xfId="52" applyNumberFormat="1" applyFont="1" applyBorder="1" applyProtection="1">
      <alignment/>
      <protection hidden="1"/>
    </xf>
    <xf numFmtId="4" fontId="59" fillId="0" borderId="18" xfId="52" applyNumberFormat="1" applyFont="1" applyBorder="1" applyAlignment="1" applyProtection="1">
      <alignment horizontal="lef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0" applyNumberFormat="1" applyFont="1" applyFill="1" applyBorder="1" applyAlignment="1" applyProtection="1">
      <alignment/>
      <protection hidden="1"/>
    </xf>
    <xf numFmtId="4" fontId="58" fillId="0" borderId="0" xfId="0" applyNumberFormat="1" applyFont="1" applyBorder="1" applyAlignment="1" applyProtection="1">
      <alignment/>
      <protection hidden="1"/>
    </xf>
    <xf numFmtId="4" fontId="58" fillId="0" borderId="11" xfId="0" applyNumberFormat="1" applyFont="1" applyFill="1" applyBorder="1" applyAlignment="1" applyProtection="1">
      <alignment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0" xfId="0" applyNumberFormat="1" applyFont="1" applyFill="1" applyBorder="1" applyAlignment="1" applyProtection="1">
      <alignment wrapText="1"/>
      <protection hidden="1"/>
    </xf>
    <xf numFmtId="4" fontId="58" fillId="0" borderId="0" xfId="0" applyNumberFormat="1" applyFont="1" applyBorder="1" applyAlignment="1" applyProtection="1">
      <alignment wrapText="1"/>
      <protection hidden="1"/>
    </xf>
    <xf numFmtId="4" fontId="58" fillId="0" borderId="0" xfId="0" applyNumberFormat="1" applyFont="1" applyFill="1" applyBorder="1" applyAlignment="1" applyProtection="1">
      <alignment/>
      <protection hidden="1"/>
    </xf>
    <xf numFmtId="4" fontId="58" fillId="0" borderId="0" xfId="52" applyNumberFormat="1" applyFont="1" applyFill="1" applyBorder="1" applyAlignment="1" applyProtection="1">
      <alignment wrapText="1"/>
      <protection hidden="1"/>
    </xf>
    <xf numFmtId="4" fontId="58" fillId="0" borderId="0" xfId="52" applyNumberFormat="1" applyFont="1" applyBorder="1" applyAlignment="1" applyProtection="1">
      <alignment wrapText="1"/>
      <protection hidden="1"/>
    </xf>
    <xf numFmtId="4" fontId="58" fillId="0" borderId="0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0" fillId="0" borderId="0" xfId="52" applyNumberFormat="1" applyFont="1" applyFill="1" applyBorder="1" applyAlignment="1" applyProtection="1">
      <alignment wrapText="1"/>
      <protection hidden="1"/>
    </xf>
    <xf numFmtId="4" fontId="0" fillId="0" borderId="0" xfId="52" applyNumberFormat="1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58" fillId="0" borderId="10" xfId="52" applyNumberFormat="1" applyFont="1" applyFill="1" applyBorder="1" applyAlignment="1" applyProtection="1">
      <alignment horizontal="center" wrapText="1"/>
      <protection hidden="1"/>
    </xf>
    <xf numFmtId="4" fontId="58" fillId="0" borderId="0" xfId="0" applyNumberFormat="1" applyFont="1" applyBorder="1" applyAlignment="1" applyProtection="1">
      <alignment horizontal="center"/>
      <protection hidden="1"/>
    </xf>
    <xf numFmtId="4" fontId="59" fillId="0" borderId="0" xfId="0" applyNumberFormat="1" applyFont="1" applyFill="1" applyBorder="1" applyAlignment="1" applyProtection="1">
      <alignment/>
      <protection hidden="1"/>
    </xf>
    <xf numFmtId="4" fontId="59" fillId="0" borderId="0" xfId="0" applyNumberFormat="1" applyFont="1" applyBorder="1" applyAlignment="1" applyProtection="1">
      <alignment vertical="center"/>
      <protection hidden="1"/>
    </xf>
    <xf numFmtId="4" fontId="58" fillId="0" borderId="0" xfId="0" applyNumberFormat="1" applyFont="1" applyFill="1" applyBorder="1" applyAlignment="1" applyProtection="1">
      <alignment vertical="center"/>
      <protection hidden="1"/>
    </xf>
    <xf numFmtId="4" fontId="59" fillId="0" borderId="10" xfId="0" applyNumberFormat="1" applyFont="1" applyBorder="1" applyAlignment="1" applyProtection="1">
      <alignment horizontal="center" vertical="center"/>
      <protection hidden="1"/>
    </xf>
    <xf numFmtId="4" fontId="58" fillId="0" borderId="10" xfId="0" applyNumberFormat="1" applyFont="1" applyBorder="1" applyAlignment="1" applyProtection="1">
      <alignment horizontal="center" vertical="center"/>
      <protection hidden="1"/>
    </xf>
    <xf numFmtId="4" fontId="58" fillId="34" borderId="10" xfId="0" applyNumberFormat="1" applyFont="1" applyFill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4" fontId="58" fillId="0" borderId="10" xfId="0" applyNumberFormat="1" applyFont="1" applyBorder="1" applyAlignment="1" applyProtection="1">
      <alignment vertical="center"/>
      <protection hidden="1"/>
    </xf>
    <xf numFmtId="4" fontId="58" fillId="0" borderId="15" xfId="0" applyNumberFormat="1" applyFont="1" applyBorder="1" applyAlignment="1" applyProtection="1">
      <alignment horizontal="center" vertical="center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0" fontId="0" fillId="0" borderId="0" xfId="0" applyAlignment="1" applyProtection="1">
      <alignment/>
      <protection hidden="1"/>
    </xf>
    <xf numFmtId="0" fontId="49" fillId="0" borderId="15" xfId="0" applyFont="1" applyBorder="1" applyAlignment="1" applyProtection="1">
      <alignment horizontal="center"/>
      <protection hidden="1"/>
    </xf>
    <xf numFmtId="4" fontId="59" fillId="38" borderId="10" xfId="0" applyNumberFormat="1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62" fillId="0" borderId="10" xfId="0" applyFont="1" applyBorder="1" applyAlignment="1" applyProtection="1">
      <alignment horizontal="center"/>
      <protection hidden="1"/>
    </xf>
    <xf numFmtId="4" fontId="62" fillId="0" borderId="10" xfId="0" applyNumberFormat="1" applyFont="1" applyBorder="1" applyAlignment="1" applyProtection="1">
      <alignment horizontal="center"/>
      <protection hidden="1"/>
    </xf>
    <xf numFmtId="4" fontId="58" fillId="0" borderId="0" xfId="0" applyNumberFormat="1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9" fillId="0" borderId="0" xfId="0" applyNumberFormat="1" applyFont="1" applyBorder="1" applyAlignment="1" applyProtection="1">
      <alignment horizontal="center" vertical="center"/>
      <protection hidden="1"/>
    </xf>
    <xf numFmtId="4" fontId="58" fillId="0" borderId="0" xfId="0" applyNumberFormat="1" applyFont="1" applyBorder="1" applyAlignment="1" applyProtection="1">
      <alignment horizontal="center" vertical="center"/>
      <protection hidden="1"/>
    </xf>
    <xf numFmtId="4" fontId="58" fillId="34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63" fillId="13" borderId="0" xfId="0" applyNumberFormat="1" applyFont="1" applyFill="1" applyAlignment="1">
      <alignment horizontal="center"/>
    </xf>
    <xf numFmtId="2" fontId="0" fillId="37" borderId="0" xfId="0" applyNumberFormat="1" applyFill="1" applyAlignment="1">
      <alignment horizontal="right"/>
    </xf>
    <xf numFmtId="4" fontId="6" fillId="39" borderId="0" xfId="0" applyNumberFormat="1" applyFont="1" applyFill="1" applyAlignment="1">
      <alignment horizontal="center"/>
    </xf>
    <xf numFmtId="4" fontId="58" fillId="0" borderId="0" xfId="0" applyNumberFormat="1" applyFont="1" applyBorder="1" applyAlignment="1">
      <alignment/>
    </xf>
    <xf numFmtId="4" fontId="64" fillId="0" borderId="0" xfId="0" applyNumberFormat="1" applyFont="1" applyAlignment="1" applyProtection="1">
      <alignment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0" fillId="0" borderId="10" xfId="0" applyNumberFormat="1" applyFont="1" applyBorder="1" applyAlignment="1" applyProtection="1">
      <alignment horizont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7" fillId="40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right"/>
    </xf>
    <xf numFmtId="2" fontId="0" fillId="37" borderId="32" xfId="0" applyNumberFormat="1" applyFill="1" applyBorder="1" applyAlignment="1">
      <alignment horizontal="right"/>
    </xf>
    <xf numFmtId="4" fontId="58" fillId="0" borderId="10" xfId="0" applyNumberFormat="1" applyFont="1" applyFill="1" applyBorder="1" applyAlignment="1" applyProtection="1">
      <alignment horizontal="right" vertical="center"/>
      <protection hidden="1"/>
    </xf>
    <xf numFmtId="0" fontId="65" fillId="0" borderId="0" xfId="0" applyFont="1" applyAlignment="1" applyProtection="1">
      <alignment horizontal="right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0" fillId="40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4" fontId="8" fillId="41" borderId="0" xfId="0" applyNumberFormat="1" applyFont="1" applyFill="1" applyAlignment="1">
      <alignment horizontal="center"/>
    </xf>
    <xf numFmtId="2" fontId="0" fillId="42" borderId="0" xfId="0" applyNumberFormat="1" applyFill="1" applyAlignment="1">
      <alignment horizontal="right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/>
      <protection hidden="1"/>
    </xf>
    <xf numFmtId="1" fontId="6" fillId="15" borderId="0" xfId="0" applyNumberFormat="1" applyFont="1" applyFill="1" applyAlignment="1">
      <alignment horizontal="center"/>
    </xf>
    <xf numFmtId="2" fontId="6" fillId="40" borderId="0" xfId="0" applyNumberFormat="1" applyFont="1" applyFill="1" applyAlignment="1">
      <alignment horizontal="center"/>
    </xf>
    <xf numFmtId="4" fontId="59" fillId="0" borderId="0" xfId="0" applyNumberFormat="1" applyFont="1" applyBorder="1" applyAlignment="1" applyProtection="1">
      <alignment vertical="center" wrapText="1"/>
      <protection hidden="1"/>
    </xf>
    <xf numFmtId="4" fontId="59" fillId="0" borderId="10" xfId="0" applyNumberFormat="1" applyFont="1" applyBorder="1" applyAlignment="1" applyProtection="1">
      <alignment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9" fillId="17" borderId="33" xfId="0" applyNumberFormat="1" applyFont="1" applyFill="1" applyBorder="1" applyAlignment="1">
      <alignment horizontal="center"/>
    </xf>
    <xf numFmtId="2" fontId="9" fillId="17" borderId="33" xfId="0" applyNumberFormat="1" applyFont="1" applyFill="1" applyBorder="1" applyAlignment="1">
      <alignment horizontal="right"/>
    </xf>
    <xf numFmtId="2" fontId="6" fillId="10" borderId="0" xfId="0" applyNumberFormat="1" applyFont="1" applyFill="1" applyAlignment="1">
      <alignment horizontal="center"/>
    </xf>
    <xf numFmtId="2" fontId="6" fillId="43" borderId="0" xfId="0" applyNumberFormat="1" applyFont="1" applyFill="1" applyAlignment="1">
      <alignment horizontal="center"/>
    </xf>
    <xf numFmtId="2" fontId="10" fillId="37" borderId="0" xfId="0" applyNumberFormat="1" applyFont="1" applyFill="1" applyAlignment="1">
      <alignment horizontal="right"/>
    </xf>
    <xf numFmtId="1" fontId="6" fillId="44" borderId="0" xfId="0" applyNumberFormat="1" applyFont="1" applyFill="1" applyAlignment="1">
      <alignment horizontal="center"/>
    </xf>
    <xf numFmtId="2" fontId="6" fillId="19" borderId="0" xfId="0" applyNumberFormat="1" applyFont="1" applyFill="1" applyAlignment="1">
      <alignment horizontal="center"/>
    </xf>
    <xf numFmtId="2" fontId="6" fillId="38" borderId="0" xfId="0" applyNumberFormat="1" applyFont="1" applyFill="1" applyAlignment="1">
      <alignment horizontal="center"/>
    </xf>
    <xf numFmtId="2" fontId="6" fillId="39" borderId="0" xfId="0" applyNumberFormat="1" applyFont="1" applyFill="1" applyAlignment="1">
      <alignment horizontal="center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3" fontId="9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4" fontId="59" fillId="38" borderId="0" xfId="0" applyNumberFormat="1" applyFont="1" applyFill="1" applyBorder="1" applyAlignment="1" applyProtection="1">
      <alignment wrapText="1"/>
      <protection hidden="1"/>
    </xf>
    <xf numFmtId="4" fontId="58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 horizontal="center"/>
      <protection hidden="1"/>
    </xf>
    <xf numFmtId="4" fontId="62" fillId="0" borderId="0" xfId="0" applyNumberFormat="1" applyFont="1" applyBorder="1" applyAlignment="1" applyProtection="1">
      <alignment horizontal="center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9" fillId="37" borderId="0" xfId="0" applyNumberFormat="1" applyFont="1" applyFill="1" applyAlignment="1">
      <alignment horizontal="center"/>
    </xf>
    <xf numFmtId="2" fontId="9" fillId="37" borderId="0" xfId="0" applyNumberFormat="1" applyFont="1" applyFill="1" applyAlignment="1">
      <alignment horizontal="center"/>
    </xf>
    <xf numFmtId="2" fontId="9" fillId="45" borderId="0" xfId="0" applyNumberFormat="1" applyFont="1" applyFill="1" applyAlignment="1">
      <alignment horizontal="right"/>
    </xf>
    <xf numFmtId="4" fontId="66" fillId="0" borderId="0" xfId="0" applyNumberFormat="1" applyFont="1" applyAlignment="1" applyProtection="1">
      <alignment/>
      <protection hidden="1"/>
    </xf>
    <xf numFmtId="0" fontId="67" fillId="0" borderId="0" xfId="0" applyFont="1" applyAlignment="1" applyProtection="1">
      <alignment horizontal="right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3" fontId="9" fillId="46" borderId="0" xfId="0" applyNumberFormat="1" applyFont="1" applyFill="1" applyAlignment="1">
      <alignment horizontal="center"/>
    </xf>
    <xf numFmtId="2" fontId="9" fillId="26" borderId="0" xfId="0" applyNumberFormat="1" applyFont="1" applyFill="1" applyAlignment="1">
      <alignment horizontal="center"/>
    </xf>
    <xf numFmtId="2" fontId="0" fillId="47" borderId="0" xfId="0" applyNumberFormat="1" applyFill="1" applyAlignment="1">
      <alignment horizontal="center"/>
    </xf>
    <xf numFmtId="4" fontId="58" fillId="35" borderId="10" xfId="0" applyNumberFormat="1" applyFont="1" applyFill="1" applyBorder="1" applyAlignment="1" applyProtection="1">
      <alignment horizontal="right" vertical="center"/>
      <protection hidden="1"/>
    </xf>
    <xf numFmtId="4" fontId="58" fillId="35" borderId="10" xfId="0" applyNumberFormat="1" applyFont="1" applyFill="1" applyBorder="1" applyAlignment="1" applyProtection="1">
      <alignment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9" fillId="47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6" fillId="37" borderId="0" xfId="0" applyNumberFormat="1" applyFont="1" applyFill="1" applyAlignment="1">
      <alignment horizontal="center"/>
    </xf>
    <xf numFmtId="164" fontId="11" fillId="44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right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6" fillId="40" borderId="0" xfId="0" applyNumberFormat="1" applyFont="1" applyFill="1" applyAlignment="1">
      <alignment horizontal="center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left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1" fillId="0" borderId="34" xfId="53" applyFont="1" applyBorder="1" applyAlignment="1">
      <alignment horizontal="center" wrapText="1"/>
      <protection/>
    </xf>
    <xf numFmtId="0" fontId="41" fillId="0" borderId="35" xfId="53" applyFont="1" applyBorder="1" applyAlignment="1">
      <alignment horizontal="center" wrapText="1"/>
      <protection/>
    </xf>
    <xf numFmtId="0" fontId="32" fillId="0" borderId="34" xfId="53" applyFont="1" applyBorder="1" applyAlignment="1" applyProtection="1">
      <alignment horizontal="center" wrapText="1"/>
      <protection hidden="1"/>
    </xf>
    <xf numFmtId="0" fontId="32" fillId="0" borderId="27" xfId="53" applyFont="1" applyBorder="1" applyAlignment="1" applyProtection="1">
      <alignment horizontal="center" wrapText="1"/>
      <protection hidden="1"/>
    </xf>
    <xf numFmtId="0" fontId="32" fillId="0" borderId="35" xfId="53" applyFont="1" applyBorder="1" applyAlignment="1" applyProtection="1">
      <alignment horizontal="center" wrapText="1"/>
      <protection hidden="1"/>
    </xf>
    <xf numFmtId="0" fontId="32" fillId="0" borderId="29" xfId="53" applyFont="1" applyBorder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4" fontId="59" fillId="0" borderId="10" xfId="0" applyNumberFormat="1" applyFont="1" applyBorder="1" applyAlignment="1" applyProtection="1">
      <alignment horizontal="left" wrapText="1"/>
      <protection hidden="1"/>
    </xf>
    <xf numFmtId="4" fontId="58" fillId="0" borderId="18" xfId="0" applyNumberFormat="1" applyFont="1" applyBorder="1" applyAlignment="1" applyProtection="1">
      <alignment horizontal="center" wrapText="1"/>
      <protection hidden="1"/>
    </xf>
    <xf numFmtId="4" fontId="58" fillId="0" borderId="30" xfId="0" applyNumberFormat="1" applyFont="1" applyBorder="1" applyAlignment="1" applyProtection="1">
      <alignment horizontal="center" wrapText="1"/>
      <protection hidden="1"/>
    </xf>
    <xf numFmtId="4" fontId="58" fillId="0" borderId="17" xfId="0" applyNumberFormat="1" applyFont="1" applyBorder="1" applyAlignment="1" applyProtection="1">
      <alignment horizontal="center" wrapText="1"/>
      <protection hidden="1"/>
    </xf>
    <xf numFmtId="4" fontId="58" fillId="0" borderId="10" xfId="0" applyNumberFormat="1" applyFont="1" applyBorder="1" applyAlignment="1" applyProtection="1">
      <alignment horizontal="right" wrapText="1"/>
      <protection hidden="1"/>
    </xf>
    <xf numFmtId="4" fontId="59" fillId="0" borderId="18" xfId="0" applyNumberFormat="1" applyFont="1" applyBorder="1" applyAlignment="1" applyProtection="1">
      <alignment horizontal="left" wrapText="1"/>
      <protection hidden="1"/>
    </xf>
    <xf numFmtId="4" fontId="59" fillId="0" borderId="30" xfId="0" applyNumberFormat="1" applyFont="1" applyBorder="1" applyAlignment="1" applyProtection="1">
      <alignment horizontal="left" wrapText="1"/>
      <protection hidden="1"/>
    </xf>
    <xf numFmtId="4" fontId="59" fillId="0" borderId="17" xfId="0" applyNumberFormat="1" applyFont="1" applyBorder="1" applyAlignment="1" applyProtection="1">
      <alignment horizontal="left" wrapText="1"/>
      <protection hidden="1"/>
    </xf>
    <xf numFmtId="4" fontId="59" fillId="0" borderId="10" xfId="52" applyNumberFormat="1" applyFont="1" applyBorder="1" applyAlignment="1" applyProtection="1">
      <alignment horizontal="left" wrapText="1"/>
      <protection hidden="1"/>
    </xf>
    <xf numFmtId="0" fontId="5" fillId="0" borderId="10" xfId="0" applyFont="1" applyBorder="1" applyAlignment="1" applyProtection="1">
      <alignment wrapText="1"/>
      <protection hidden="1"/>
    </xf>
    <xf numFmtId="4" fontId="59" fillId="0" borderId="18" xfId="0" applyNumberFormat="1" applyFont="1" applyFill="1" applyBorder="1" applyAlignment="1" applyProtection="1">
      <alignment horizontal="left" wrapText="1"/>
      <protection hidden="1"/>
    </xf>
    <xf numFmtId="4" fontId="58" fillId="0" borderId="30" xfId="0" applyNumberFormat="1" applyFont="1" applyBorder="1" applyAlignment="1" applyProtection="1">
      <alignment wrapText="1"/>
      <protection hidden="1"/>
    </xf>
    <xf numFmtId="4" fontId="58" fillId="0" borderId="17" xfId="0" applyNumberFormat="1" applyFont="1" applyBorder="1" applyAlignment="1" applyProtection="1">
      <alignment wrapText="1"/>
      <protection hidden="1"/>
    </xf>
    <xf numFmtId="4" fontId="58" fillId="0" borderId="11" xfId="0" applyNumberFormat="1" applyFont="1" applyFill="1" applyBorder="1" applyAlignment="1" applyProtection="1">
      <alignment horizontal="left" wrapText="1"/>
      <protection hidden="1"/>
    </xf>
    <xf numFmtId="4" fontId="58" fillId="0" borderId="11" xfId="0" applyNumberFormat="1" applyFont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right" wrapText="1"/>
      <protection hidden="1"/>
    </xf>
    <xf numFmtId="4" fontId="58" fillId="0" borderId="10" xfId="0" applyNumberFormat="1" applyFont="1" applyFill="1" applyBorder="1" applyAlignment="1" applyProtection="1">
      <alignment horizontal="left" wrapText="1"/>
      <protection hidden="1"/>
    </xf>
    <xf numFmtId="4" fontId="58" fillId="0" borderId="10" xfId="0" applyNumberFormat="1" applyFont="1" applyBorder="1" applyAlignment="1" applyProtection="1">
      <alignment wrapText="1"/>
      <protection hidden="1"/>
    </xf>
    <xf numFmtId="4" fontId="58" fillId="0" borderId="10" xfId="0" applyNumberFormat="1" applyFont="1" applyFill="1" applyBorder="1" applyAlignment="1" applyProtection="1">
      <alignment horizontal="center" wrapText="1"/>
      <protection hidden="1"/>
    </xf>
    <xf numFmtId="4" fontId="58" fillId="0" borderId="10" xfId="0" applyNumberFormat="1" applyFont="1" applyFill="1" applyBorder="1" applyAlignment="1" applyProtection="1">
      <alignment wrapText="1"/>
      <protection hidden="1"/>
    </xf>
    <xf numFmtId="4" fontId="58" fillId="0" borderId="10" xfId="52" applyNumberFormat="1" applyFont="1" applyFill="1" applyBorder="1" applyAlignment="1" applyProtection="1">
      <alignment horizontal="center" wrapText="1"/>
      <protection hidden="1"/>
    </xf>
    <xf numFmtId="0" fontId="58" fillId="0" borderId="10" xfId="0" applyFont="1" applyBorder="1" applyAlignment="1" applyProtection="1">
      <alignment horizontal="center" wrapText="1"/>
      <protection hidden="1"/>
    </xf>
    <xf numFmtId="4" fontId="59" fillId="0" borderId="10" xfId="0" applyNumberFormat="1" applyFont="1" applyFill="1" applyBorder="1" applyAlignment="1" applyProtection="1">
      <alignment horizontal="left" wrapText="1"/>
      <protection hidden="1"/>
    </xf>
    <xf numFmtId="4" fontId="59" fillId="0" borderId="10" xfId="0" applyNumberFormat="1" applyFont="1" applyBorder="1" applyAlignment="1" applyProtection="1">
      <alignment wrapText="1"/>
      <protection hidden="1"/>
    </xf>
    <xf numFmtId="4" fontId="58" fillId="0" borderId="11" xfId="0" applyNumberFormat="1" applyFont="1" applyFill="1" applyBorder="1" applyAlignment="1" applyProtection="1">
      <alignment wrapText="1"/>
      <protection hidden="1"/>
    </xf>
    <xf numFmtId="4" fontId="58" fillId="0" borderId="18" xfId="0" applyNumberFormat="1" applyFont="1" applyFill="1" applyBorder="1" applyAlignment="1" applyProtection="1" quotePrefix="1">
      <alignment horizontal="right" wrapText="1"/>
      <protection hidden="1"/>
    </xf>
    <xf numFmtId="4" fontId="58" fillId="0" borderId="30" xfId="0" applyNumberFormat="1" applyFont="1" applyBorder="1" applyAlignment="1" applyProtection="1">
      <alignment horizontal="right" wrapText="1"/>
      <protection hidden="1"/>
    </xf>
    <xf numFmtId="4" fontId="58" fillId="0" borderId="17" xfId="0" applyNumberFormat="1" applyFont="1" applyBorder="1" applyAlignment="1" applyProtection="1">
      <alignment horizontal="right" wrapText="1"/>
      <protection hidden="1"/>
    </xf>
    <xf numFmtId="4" fontId="59" fillId="0" borderId="10" xfId="52" applyNumberFormat="1" applyFont="1" applyFill="1" applyBorder="1" applyAlignment="1" applyProtection="1">
      <alignment horizontal="center" wrapText="1"/>
      <protection hidden="1"/>
    </xf>
    <xf numFmtId="0" fontId="59" fillId="0" borderId="10" xfId="0" applyFont="1" applyBorder="1" applyAlignment="1" applyProtection="1">
      <alignment horizontal="center" wrapText="1"/>
      <protection hidden="1"/>
    </xf>
    <xf numFmtId="4" fontId="59" fillId="0" borderId="10" xfId="52" applyNumberFormat="1" applyFont="1" applyFill="1" applyBorder="1" applyAlignment="1" applyProtection="1">
      <alignment wrapText="1"/>
      <protection hidden="1"/>
    </xf>
    <xf numFmtId="4" fontId="59" fillId="0" borderId="10" xfId="52" applyNumberFormat="1" applyFont="1" applyBorder="1" applyAlignment="1" applyProtection="1">
      <alignment wrapText="1"/>
      <protection hidden="1"/>
    </xf>
    <xf numFmtId="4" fontId="59" fillId="0" borderId="18" xfId="52" applyNumberFormat="1" applyFont="1" applyBorder="1" applyAlignment="1" applyProtection="1">
      <alignment wrapText="1"/>
      <protection hidden="1"/>
    </xf>
    <xf numFmtId="4" fontId="58" fillId="0" borderId="10" xfId="52" applyNumberFormat="1" applyFont="1" applyBorder="1" applyAlignment="1" applyProtection="1">
      <alignment horizontal="center" wrapText="1"/>
      <protection hidden="1"/>
    </xf>
    <xf numFmtId="4" fontId="59" fillId="0" borderId="0" xfId="0" applyNumberFormat="1" applyFont="1" applyFill="1" applyBorder="1" applyAlignment="1" applyProtection="1">
      <alignment wrapText="1"/>
      <protection hidden="1"/>
    </xf>
    <xf numFmtId="4" fontId="58" fillId="0" borderId="0" xfId="0" applyNumberFormat="1" applyFont="1" applyAlignment="1" applyProtection="1">
      <alignment wrapText="1"/>
      <protection hidden="1"/>
    </xf>
    <xf numFmtId="4" fontId="59" fillId="0" borderId="18" xfId="0" applyNumberFormat="1" applyFont="1" applyBorder="1" applyAlignment="1" applyProtection="1">
      <alignment horizontal="center" vertical="center" wrapText="1"/>
      <protection hidden="1"/>
    </xf>
    <xf numFmtId="4" fontId="59" fillId="0" borderId="10" xfId="52" applyNumberFormat="1" applyFont="1" applyBorder="1" applyAlignment="1" applyProtection="1">
      <alignment horizontal="center" wrapText="1"/>
      <protection hidden="1"/>
    </xf>
    <xf numFmtId="4" fontId="0" fillId="0" borderId="18" xfId="52" applyNumberFormat="1" applyFont="1" applyFill="1" applyBorder="1" applyAlignment="1" applyProtection="1">
      <alignment horizontal="center" wrapText="1"/>
      <protection hidden="1"/>
    </xf>
    <xf numFmtId="0" fontId="0" fillId="0" borderId="17" xfId="0" applyFont="1" applyBorder="1" applyAlignment="1" applyProtection="1">
      <alignment horizontal="center" wrapText="1"/>
      <protection hidden="1"/>
    </xf>
    <xf numFmtId="4" fontId="59" fillId="0" borderId="10" xfId="52" applyNumberFormat="1" applyFont="1" applyBorder="1" applyAlignment="1">
      <alignment horizontal="left" wrapText="1"/>
      <protection/>
    </xf>
    <xf numFmtId="0" fontId="5" fillId="0" borderId="10" xfId="52" applyFont="1" applyBorder="1" applyAlignment="1">
      <alignment wrapText="1"/>
      <protection/>
    </xf>
    <xf numFmtId="0" fontId="59" fillId="0" borderId="10" xfId="0" applyFont="1" applyBorder="1" applyAlignment="1">
      <alignment horizontal="center"/>
    </xf>
    <xf numFmtId="4" fontId="59" fillId="0" borderId="10" xfId="52" applyNumberFormat="1" applyFont="1" applyFill="1" applyBorder="1" applyAlignment="1" applyProtection="1">
      <alignment vertical="center" wrapText="1"/>
      <protection hidden="1"/>
    </xf>
    <xf numFmtId="4" fontId="59" fillId="0" borderId="10" xfId="52" applyNumberFormat="1" applyFont="1" applyBorder="1" applyAlignment="1" applyProtection="1">
      <alignment vertical="center" wrapText="1"/>
      <protection hidden="1"/>
    </xf>
    <xf numFmtId="4" fontId="59" fillId="0" borderId="18" xfId="52" applyNumberFormat="1" applyFont="1" applyBorder="1" applyAlignment="1" applyProtection="1">
      <alignment vertical="center" wrapText="1"/>
      <protection hidden="1"/>
    </xf>
    <xf numFmtId="4" fontId="5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4" fontId="59" fillId="0" borderId="0" xfId="0" applyNumberFormat="1" applyFont="1" applyBorder="1" applyAlignment="1" applyProtection="1">
      <alignment horizontal="center" vertical="center" wrapText="1"/>
      <protection hidden="1"/>
    </xf>
    <xf numFmtId="4" fontId="58" fillId="0" borderId="0" xfId="0" applyNumberFormat="1" applyFont="1" applyBorder="1" applyAlignment="1" applyProtection="1">
      <alignment horizontal="center" wrapText="1"/>
      <protection hidden="1"/>
    </xf>
    <xf numFmtId="4" fontId="58" fillId="0" borderId="10" xfId="0" applyNumberFormat="1" applyFont="1" applyBorder="1" applyAlignment="1" applyProtection="1">
      <alignment horizontal="center"/>
      <protection hidden="1"/>
    </xf>
    <xf numFmtId="4" fontId="58" fillId="0" borderId="18" xfId="52" applyNumberFormat="1" applyFont="1" applyFill="1" applyBorder="1" applyAlignment="1" applyProtection="1">
      <alignment horizontal="center" wrapText="1"/>
      <protection hidden="1"/>
    </xf>
    <xf numFmtId="0" fontId="58" fillId="0" borderId="17" xfId="0" applyFont="1" applyBorder="1" applyAlignment="1" applyProtection="1">
      <alignment horizontal="center" wrapText="1"/>
      <protection hidden="1"/>
    </xf>
    <xf numFmtId="4" fontId="60" fillId="0" borderId="10" xfId="52" applyNumberFormat="1" applyFont="1" applyFill="1" applyBorder="1" applyAlignment="1" applyProtection="1">
      <alignment wrapText="1"/>
      <protection hidden="1"/>
    </xf>
    <xf numFmtId="4" fontId="60" fillId="0" borderId="10" xfId="52" applyNumberFormat="1" applyFont="1" applyBorder="1" applyAlignment="1" applyProtection="1">
      <alignment wrapText="1"/>
      <protection hidden="1"/>
    </xf>
    <xf numFmtId="4" fontId="60" fillId="0" borderId="18" xfId="52" applyNumberFormat="1" applyFont="1" applyBorder="1" applyAlignment="1" applyProtection="1">
      <alignment wrapText="1"/>
      <protection hidden="1"/>
    </xf>
    <xf numFmtId="4" fontId="60" fillId="0" borderId="10" xfId="52" applyNumberFormat="1" applyFont="1" applyFill="1" applyBorder="1" applyAlignment="1" applyProtection="1">
      <alignment vertical="center" wrapText="1"/>
      <protection hidden="1"/>
    </xf>
    <xf numFmtId="4" fontId="60" fillId="0" borderId="10" xfId="52" applyNumberFormat="1" applyFont="1" applyBorder="1" applyAlignment="1" applyProtection="1">
      <alignment vertical="center" wrapText="1"/>
      <protection hidden="1"/>
    </xf>
    <xf numFmtId="4" fontId="60" fillId="0" borderId="18" xfId="52" applyNumberFormat="1" applyFont="1" applyBorder="1" applyAlignment="1" applyProtection="1">
      <alignment vertical="center" wrapText="1"/>
      <protection hidden="1"/>
    </xf>
    <xf numFmtId="0" fontId="5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нояб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5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ic\&#1056;&#1072;&#1073;&#1086;&#1095;&#1080;&#1081;%20&#1089;&#1090;&#1086;&#1083;\&#1051;&#1057;%20&#1085;&#1072;%20&#1057;&#1040;&#1049;&#1058;\&#1051;&#1057;%2010.13\&#1043;&#1072;&#1089;&#1090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2013г"/>
      <sheetName val="февраль2013г"/>
      <sheetName val="март2013г"/>
      <sheetName val="апрель 2013г"/>
      <sheetName val="май2013г"/>
      <sheetName val="июнь 2013г"/>
      <sheetName val="июль2013г"/>
      <sheetName val="июль2013г (2)"/>
      <sheetName val="08 13г"/>
      <sheetName val="09 13г"/>
      <sheetName val="10 13г"/>
      <sheetName val="СВОД"/>
    </sheetNames>
    <sheetDataSet>
      <sheetData sheetId="5">
        <row r="77">
          <cell r="D77">
            <v>1336.77</v>
          </cell>
          <cell r="E77">
            <v>751.05</v>
          </cell>
          <cell r="G77">
            <v>437.97</v>
          </cell>
          <cell r="H77">
            <v>1649.85</v>
          </cell>
        </row>
        <row r="78">
          <cell r="D78">
            <v>1649.85</v>
          </cell>
          <cell r="E78">
            <v>751.05</v>
          </cell>
          <cell r="G78">
            <v>646.01</v>
          </cell>
          <cell r="H78">
            <v>1754.89</v>
          </cell>
        </row>
        <row r="79">
          <cell r="D79">
            <v>1754.89</v>
          </cell>
          <cell r="E79">
            <v>751.05</v>
          </cell>
          <cell r="G79">
            <v>730.63</v>
          </cell>
          <cell r="H79">
            <v>1775.31</v>
          </cell>
        </row>
        <row r="80">
          <cell r="D80">
            <v>1775.31</v>
          </cell>
          <cell r="E80">
            <v>751.05</v>
          </cell>
          <cell r="G80">
            <v>666.69</v>
          </cell>
          <cell r="H80">
            <v>1859.67</v>
          </cell>
        </row>
        <row r="81">
          <cell r="D81">
            <v>1859.67</v>
          </cell>
          <cell r="E81">
            <v>751.05</v>
          </cell>
          <cell r="G81">
            <v>557.4</v>
          </cell>
          <cell r="H81">
            <v>2053.32</v>
          </cell>
        </row>
        <row r="82">
          <cell r="D82">
            <v>2053.32</v>
          </cell>
          <cell r="E82">
            <v>751.05</v>
          </cell>
          <cell r="G82">
            <v>465.55</v>
          </cell>
          <cell r="H82">
            <v>2338.82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79"/>
  <sheetViews>
    <sheetView zoomScalePageLayoutView="0" workbookViewId="0" topLeftCell="A43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66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686.14</v>
      </c>
      <c r="D8" s="4">
        <v>0</v>
      </c>
      <c r="E8" s="4">
        <v>8.3</v>
      </c>
      <c r="F8" s="2"/>
      <c r="G8" s="3">
        <f>E8</f>
        <v>8.3</v>
      </c>
      <c r="H8" s="3">
        <f>C8+D8-G8</f>
        <v>677.84</v>
      </c>
      <c r="I8" s="2"/>
    </row>
    <row r="9" spans="2:9" ht="15">
      <c r="B9" s="2" t="s">
        <v>10</v>
      </c>
      <c r="C9" s="3">
        <v>8591.53</v>
      </c>
      <c r="D9" s="3">
        <v>5337.47</v>
      </c>
      <c r="E9" s="3">
        <v>3111.33</v>
      </c>
      <c r="F9" s="2"/>
      <c r="G9" s="3">
        <f>E9</f>
        <v>3111.33</v>
      </c>
      <c r="H9" s="3">
        <f>C9+D9-G9</f>
        <v>10817.67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3119.63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8" t="s">
        <v>43</v>
      </c>
      <c r="D14" s="8" t="s">
        <v>42</v>
      </c>
      <c r="E14" s="2"/>
      <c r="F14" s="2"/>
      <c r="G14" s="2"/>
      <c r="H14" s="2"/>
      <c r="I14" s="2" t="s">
        <v>13</v>
      </c>
      <c r="J14" s="7"/>
      <c r="K14" s="7"/>
      <c r="L14" s="7"/>
      <c r="M14" s="7"/>
      <c r="N14" s="7"/>
    </row>
    <row r="15" spans="3:14" ht="14.25" customHeight="1">
      <c r="C15" s="2"/>
      <c r="D15" s="2"/>
      <c r="E15" s="2"/>
      <c r="F15" s="2"/>
      <c r="G15" s="2"/>
      <c r="H15" s="2"/>
      <c r="I15" s="2"/>
      <c r="J15" s="7"/>
      <c r="K15" s="7"/>
      <c r="L15" s="7"/>
      <c r="M15" s="7"/>
      <c r="N15" s="7"/>
    </row>
    <row r="16" spans="3:14" ht="0.75" customHeight="1" hidden="1">
      <c r="C16" s="2"/>
      <c r="D16" s="2"/>
      <c r="E16" s="2"/>
      <c r="F16" s="2"/>
      <c r="G16" s="2"/>
      <c r="H16" s="2"/>
      <c r="I16" s="2"/>
      <c r="J16" s="7"/>
      <c r="K16" s="7"/>
      <c r="L16" s="7"/>
      <c r="M16" s="7"/>
      <c r="N16" s="7"/>
    </row>
    <row r="17" spans="3:14" ht="15" hidden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5">
      <c r="C18" s="8"/>
      <c r="D18" s="8"/>
      <c r="E18" s="2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/>
      <c r="D19" s="8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3780.285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67</v>
      </c>
      <c r="H43" s="47"/>
      <c r="I43" s="12"/>
    </row>
    <row r="44" spans="3:8" ht="15.75" thickBot="1">
      <c r="C44" s="2" t="s">
        <v>19</v>
      </c>
      <c r="D44" s="20" t="s">
        <v>20</v>
      </c>
      <c r="E44" s="20"/>
      <c r="F44" s="20"/>
      <c r="G44" s="22" t="s">
        <v>52</v>
      </c>
      <c r="H44" s="2" t="s">
        <v>21</v>
      </c>
    </row>
    <row r="45" spans="3:8" ht="19.5" thickBot="1">
      <c r="C45" s="24">
        <v>1</v>
      </c>
      <c r="D45" s="25" t="s">
        <v>22</v>
      </c>
      <c r="E45" s="26"/>
      <c r="F45" s="27"/>
      <c r="G45" s="40"/>
      <c r="H45" s="3">
        <v>5337.47</v>
      </c>
    </row>
    <row r="46" spans="3:8" ht="15.75" thickBot="1">
      <c r="C46" s="2"/>
      <c r="D46" s="21"/>
      <c r="E46" s="21"/>
      <c r="F46" s="21"/>
      <c r="G46" s="2"/>
      <c r="H46" s="2"/>
    </row>
    <row r="47" spans="3:8" ht="19.5" thickBot="1">
      <c r="C47" s="24">
        <v>2</v>
      </c>
      <c r="D47" s="25" t="s">
        <v>23</v>
      </c>
      <c r="E47" s="28"/>
      <c r="F47" s="27"/>
      <c r="G47" s="40"/>
      <c r="H47" s="3">
        <v>3112.2</v>
      </c>
    </row>
    <row r="48" spans="3:8" ht="15.75" thickBot="1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29" t="s">
        <v>24</v>
      </c>
      <c r="E49" s="30"/>
      <c r="F49" s="31"/>
      <c r="G49" s="41"/>
      <c r="H49" s="10">
        <v>3780.29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/>
      <c r="D66" s="8"/>
      <c r="E66" s="2"/>
      <c r="F66" s="42"/>
      <c r="G66" s="44"/>
      <c r="H66" s="44"/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9601.22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13705.15</v>
      </c>
    </row>
    <row r="71" spans="3:9" ht="15">
      <c r="C71" s="2">
        <v>9</v>
      </c>
      <c r="D71" s="2" t="s">
        <v>27</v>
      </c>
      <c r="E71" s="2"/>
      <c r="F71" s="2"/>
      <c r="G71" s="8" t="s">
        <v>51</v>
      </c>
      <c r="H71" s="5"/>
      <c r="I71" s="1">
        <f>H47-H50</f>
        <v>-668.0900000000001</v>
      </c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13037.059999999998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T90"/>
  <sheetViews>
    <sheetView view="pageBreakPreview" zoomScale="80" zoomScaleSheetLayoutView="80" zoomScalePageLayoutView="0" workbookViewId="0" topLeftCell="A55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10.28125" style="70" hidden="1" customWidth="1" outlineLevel="1"/>
    <col min="17" max="17" width="10.00390625" style="70" hidden="1" customWidth="1" outlineLevel="1"/>
    <col min="18" max="20" width="9.140625" style="70" hidden="1" customWidth="1" outlineLevel="1"/>
    <col min="21" max="21" width="9.140625" style="68" hidden="1" customWidth="1" outlineLevel="1"/>
    <col min="22" max="22" width="9.140625" style="68" customWidth="1" collapsed="1"/>
    <col min="23" max="25" width="9.140625" style="68" customWidth="1"/>
    <col min="26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6" ht="18.75" hidden="1">
      <c r="B14" s="77" t="s">
        <v>43</v>
      </c>
      <c r="C14" s="536" t="s">
        <v>84</v>
      </c>
      <c r="D14" s="537"/>
      <c r="E14" s="78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</row>
    <row r="15" spans="2:16" ht="14.25" customHeight="1" hidden="1">
      <c r="B15" s="81"/>
      <c r="C15" s="538"/>
      <c r="D15" s="539"/>
      <c r="E15" s="82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</row>
    <row r="16" spans="2:16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</row>
    <row r="17" spans="2:16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</row>
    <row r="18" spans="2:16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</row>
    <row r="19" spans="2:16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</row>
    <row r="20" spans="2:16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</row>
    <row r="21" spans="2:16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</row>
    <row r="22" spans="2:16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</row>
    <row r="23" spans="2:16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</row>
    <row r="24" spans="2:16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</row>
    <row r="25" spans="2:16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</row>
    <row r="26" spans="2:16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</row>
    <row r="27" spans="2:16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</row>
    <row r="28" spans="2:16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</row>
    <row r="29" spans="2:16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</row>
    <row r="30" spans="2:16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</row>
    <row r="31" spans="2:16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</row>
    <row r="32" spans="2:16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</row>
    <row r="33" spans="2:16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</row>
    <row r="34" spans="2:16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114</v>
      </c>
      <c r="D43" s="89" t="s">
        <v>115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5" ht="65.25" customHeight="1">
      <c r="A45" s="89"/>
      <c r="B45" s="90"/>
      <c r="C45" s="93"/>
      <c r="D45" s="89"/>
      <c r="E45" s="89"/>
      <c r="F45" s="89"/>
      <c r="G45" s="94" t="s">
        <v>116</v>
      </c>
      <c r="H45" s="95" t="s">
        <v>1</v>
      </c>
      <c r="I45" s="95" t="s">
        <v>2</v>
      </c>
      <c r="J45" s="96" t="s">
        <v>117</v>
      </c>
      <c r="K45" s="139" t="s">
        <v>118</v>
      </c>
      <c r="M45" s="97"/>
      <c r="N45" s="97"/>
      <c r="O45" s="97"/>
    </row>
    <row r="46" spans="1:15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122</v>
      </c>
    </row>
    <row r="47" spans="1:15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ROUND(G47*C42,2)+0.01</f>
        <v>6298.820000000001</v>
      </c>
      <c r="I47" s="100">
        <f>N47+M47</f>
        <v>7186.210000000001</v>
      </c>
      <c r="J47" s="101">
        <f>J49+J50</f>
        <v>3610.057</v>
      </c>
      <c r="K47" s="101">
        <f>K49+K50</f>
        <v>3576.153000000001</v>
      </c>
      <c r="M47" s="97">
        <v>0.3</v>
      </c>
      <c r="N47" s="102">
        <v>7185.910000000001</v>
      </c>
      <c r="O47" s="97">
        <v>945.65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G58</f>
        <v>7.21</v>
      </c>
      <c r="H49" s="101">
        <f>ROUND(G49*C42,2)</f>
        <v>3610.05</v>
      </c>
      <c r="I49" s="101">
        <f>H49</f>
        <v>3610.05</v>
      </c>
      <c r="J49" s="101">
        <f>H58</f>
        <v>3610.057</v>
      </c>
      <c r="K49" s="101">
        <f>I49-J49</f>
        <v>-0.006999999999607098</v>
      </c>
    </row>
    <row r="50" spans="1:11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3576.1600000000008</v>
      </c>
      <c r="J50" s="101">
        <f>H65</f>
        <v>0</v>
      </c>
      <c r="K50" s="101">
        <f>I50-J50</f>
        <v>3576.1600000000008</v>
      </c>
    </row>
    <row r="51" spans="1:11" ht="18" customHeight="1" hidden="1">
      <c r="A51" s="89"/>
      <c r="B51" s="103"/>
      <c r="C51" s="126"/>
      <c r="D51" s="126"/>
      <c r="E51" s="126"/>
      <c r="F51" s="127"/>
      <c r="G51" s="99"/>
      <c r="H51" s="101"/>
      <c r="I51" s="101"/>
      <c r="J51" s="101"/>
      <c r="K51" s="101"/>
    </row>
    <row r="52" ht="28.5" customHeight="1">
      <c r="A52" s="89"/>
    </row>
    <row r="53" spans="2:11" ht="18" customHeight="1">
      <c r="B53" s="546" t="s">
        <v>125</v>
      </c>
      <c r="C53" s="547"/>
      <c r="D53" s="547"/>
      <c r="E53" s="547"/>
      <c r="F53" s="548"/>
      <c r="G53" s="99">
        <v>1.5</v>
      </c>
      <c r="H53" s="100">
        <v>751.0500000000001</v>
      </c>
      <c r="I53" s="100">
        <f>O47</f>
        <v>945.65</v>
      </c>
      <c r="J53" s="106"/>
      <c r="K53" s="107"/>
    </row>
    <row r="54" spans="2:9" ht="18" customHeight="1">
      <c r="B54" s="90"/>
      <c r="C54" s="93"/>
      <c r="D54" s="89"/>
      <c r="E54" s="89"/>
      <c r="F54" s="89"/>
      <c r="G54" s="90"/>
      <c r="H54" s="90"/>
      <c r="I54" s="89"/>
    </row>
    <row r="55" spans="1:9" ht="18.75">
      <c r="A55" s="89"/>
      <c r="B55" s="108"/>
      <c r="C55" s="109"/>
      <c r="D55" s="110"/>
      <c r="E55" s="110"/>
      <c r="F55" s="110"/>
      <c r="G55" s="111" t="s">
        <v>116</v>
      </c>
      <c r="H55" s="111" t="s">
        <v>126</v>
      </c>
      <c r="I55" s="89"/>
    </row>
    <row r="56" spans="1:9" ht="18.75">
      <c r="A56" s="108"/>
      <c r="B56" s="112"/>
      <c r="C56" s="109"/>
      <c r="D56" s="110"/>
      <c r="E56" s="110"/>
      <c r="F56" s="110"/>
      <c r="G56" s="98" t="s">
        <v>119</v>
      </c>
      <c r="H56" s="98" t="s">
        <v>119</v>
      </c>
      <c r="I56" s="89"/>
    </row>
    <row r="57" spans="1:9" ht="18.75">
      <c r="A57" s="113" t="s">
        <v>127</v>
      </c>
      <c r="B57" s="549" t="s">
        <v>128</v>
      </c>
      <c r="C57" s="550"/>
      <c r="D57" s="550"/>
      <c r="E57" s="550"/>
      <c r="F57" s="550"/>
      <c r="G57" s="114"/>
      <c r="H57" s="115">
        <f>H58+H65</f>
        <v>3610.057</v>
      </c>
      <c r="I57" s="89"/>
    </row>
    <row r="58" spans="1:9" ht="18.75">
      <c r="A58" s="116" t="s">
        <v>129</v>
      </c>
      <c r="B58" s="551" t="s">
        <v>130</v>
      </c>
      <c r="C58" s="552"/>
      <c r="D58" s="552"/>
      <c r="E58" s="552"/>
      <c r="F58" s="553"/>
      <c r="G58" s="121">
        <f>G59+G60+G62+G64</f>
        <v>7.21</v>
      </c>
      <c r="H58" s="122">
        <f>H59+H60+H62+H64</f>
        <v>3610.057</v>
      </c>
      <c r="I58" s="89"/>
    </row>
    <row r="59" spans="1:9" ht="37.5">
      <c r="A59" s="120" t="s">
        <v>131</v>
      </c>
      <c r="B59" s="554" t="s">
        <v>132</v>
      </c>
      <c r="C59" s="555"/>
      <c r="D59" s="555"/>
      <c r="E59" s="555"/>
      <c r="F59" s="555"/>
      <c r="G59" s="121">
        <v>1.34</v>
      </c>
      <c r="H59" s="122">
        <f>ROUND(G59*C42,2)+0.01</f>
        <v>670.95</v>
      </c>
      <c r="I59" s="89"/>
    </row>
    <row r="60" spans="1:9" ht="18.75">
      <c r="A60" s="556" t="s">
        <v>133</v>
      </c>
      <c r="B60" s="557" t="s">
        <v>134</v>
      </c>
      <c r="C60" s="558"/>
      <c r="D60" s="558"/>
      <c r="E60" s="558"/>
      <c r="F60" s="558"/>
      <c r="G60" s="559">
        <v>2.02</v>
      </c>
      <c r="H60" s="560">
        <f>ROUND(G60*C42,2)</f>
        <v>1011.41</v>
      </c>
      <c r="I60" s="89"/>
    </row>
    <row r="61" spans="1:9" ht="18.75" customHeight="1">
      <c r="A61" s="556"/>
      <c r="B61" s="558"/>
      <c r="C61" s="558"/>
      <c r="D61" s="558"/>
      <c r="E61" s="558"/>
      <c r="F61" s="558"/>
      <c r="G61" s="559"/>
      <c r="H61" s="560"/>
      <c r="I61" s="89"/>
    </row>
    <row r="62" spans="1:9" ht="21" customHeight="1">
      <c r="A62" s="556" t="s">
        <v>135</v>
      </c>
      <c r="B62" s="557" t="s">
        <v>136</v>
      </c>
      <c r="C62" s="558"/>
      <c r="D62" s="558"/>
      <c r="E62" s="558"/>
      <c r="F62" s="558"/>
      <c r="G62" s="559">
        <v>1.31</v>
      </c>
      <c r="H62" s="560">
        <f>G62*C42</f>
        <v>655.917</v>
      </c>
      <c r="I62" s="89"/>
    </row>
    <row r="63" spans="1:9" ht="18.75">
      <c r="A63" s="556"/>
      <c r="B63" s="558"/>
      <c r="C63" s="558"/>
      <c r="D63" s="558"/>
      <c r="E63" s="558"/>
      <c r="F63" s="558"/>
      <c r="G63" s="559"/>
      <c r="H63" s="560"/>
      <c r="I63" s="89"/>
    </row>
    <row r="64" spans="1:9" ht="37.5">
      <c r="A64" s="120" t="s">
        <v>137</v>
      </c>
      <c r="B64" s="558" t="s">
        <v>138</v>
      </c>
      <c r="C64" s="558"/>
      <c r="D64" s="558"/>
      <c r="E64" s="558"/>
      <c r="F64" s="558"/>
      <c r="G64" s="111">
        <v>2.54</v>
      </c>
      <c r="H64" s="123">
        <f>ROUND(G64*C42,2)</f>
        <v>1271.78</v>
      </c>
      <c r="I64" s="89"/>
    </row>
    <row r="65" spans="1:9" ht="18.75">
      <c r="A65" s="115" t="s">
        <v>139</v>
      </c>
      <c r="B65" s="563" t="s">
        <v>140</v>
      </c>
      <c r="C65" s="564"/>
      <c r="D65" s="564"/>
      <c r="E65" s="564"/>
      <c r="F65" s="564"/>
      <c r="G65" s="100"/>
      <c r="H65" s="100">
        <f>H66+H67+H68</f>
        <v>0</v>
      </c>
      <c r="I65" s="89"/>
    </row>
    <row r="66" spans="1:9" ht="18.75">
      <c r="A66" s="124"/>
      <c r="B66" s="565" t="s">
        <v>141</v>
      </c>
      <c r="C66" s="555"/>
      <c r="D66" s="555"/>
      <c r="E66" s="555"/>
      <c r="F66" s="555"/>
      <c r="G66" s="125"/>
      <c r="H66" s="125"/>
      <c r="I66" s="89"/>
    </row>
    <row r="67" spans="1:9" ht="18.75">
      <c r="A67" s="124"/>
      <c r="B67" s="566" t="s">
        <v>142</v>
      </c>
      <c r="C67" s="567"/>
      <c r="D67" s="567"/>
      <c r="E67" s="567"/>
      <c r="F67" s="568"/>
      <c r="G67" s="123"/>
      <c r="H67" s="123">
        <v>0</v>
      </c>
      <c r="I67" s="89"/>
    </row>
    <row r="68" spans="1:9" ht="18.75">
      <c r="A68" s="124"/>
      <c r="B68" s="566"/>
      <c r="C68" s="567"/>
      <c r="D68" s="567"/>
      <c r="E68" s="567"/>
      <c r="F68" s="568"/>
      <c r="G68" s="123"/>
      <c r="H68" s="123"/>
      <c r="I68" s="89"/>
    </row>
    <row r="69" spans="1:9" ht="18.75">
      <c r="A69" s="124"/>
      <c r="B69" s="128"/>
      <c r="C69" s="129"/>
      <c r="D69" s="129"/>
      <c r="E69" s="129"/>
      <c r="F69" s="129"/>
      <c r="G69" s="130"/>
      <c r="H69" s="130"/>
      <c r="I69" s="89"/>
    </row>
    <row r="70" spans="1:9" ht="18.75">
      <c r="A70" s="124"/>
      <c r="B70" s="128"/>
      <c r="C70" s="129"/>
      <c r="D70" s="129"/>
      <c r="E70" s="129"/>
      <c r="F70" s="129"/>
      <c r="H70" s="89"/>
      <c r="I70" s="89"/>
    </row>
    <row r="71" spans="1:15" ht="18.75" customHeight="1">
      <c r="A71" s="124"/>
      <c r="B71" s="131"/>
      <c r="C71" s="132"/>
      <c r="D71" s="132"/>
      <c r="E71" s="132"/>
      <c r="F71" s="132"/>
      <c r="G71" s="569" t="s">
        <v>25</v>
      </c>
      <c r="H71" s="570"/>
      <c r="I71" s="578" t="s">
        <v>125</v>
      </c>
      <c r="J71" s="570"/>
      <c r="O71" s="133" t="s">
        <v>119</v>
      </c>
    </row>
    <row r="72" spans="1:20" s="67" customFormat="1" ht="15">
      <c r="A72" s="134"/>
      <c r="B72" s="135"/>
      <c r="C72" s="136"/>
      <c r="D72" s="136"/>
      <c r="E72" s="136"/>
      <c r="F72" s="136"/>
      <c r="G72" s="579" t="s">
        <v>119</v>
      </c>
      <c r="H72" s="580"/>
      <c r="I72" s="579" t="s">
        <v>119</v>
      </c>
      <c r="J72" s="580"/>
      <c r="K72" s="137"/>
      <c r="L72" s="138"/>
      <c r="M72" s="138"/>
      <c r="N72" s="137"/>
      <c r="O72" s="137"/>
      <c r="P72" s="137"/>
      <c r="Q72" s="137"/>
      <c r="R72" s="137"/>
      <c r="S72" s="137"/>
      <c r="T72" s="137"/>
    </row>
    <row r="73" spans="1:13" ht="18.75">
      <c r="A73" s="124"/>
      <c r="B73" s="571" t="s">
        <v>143</v>
      </c>
      <c r="C73" s="572"/>
      <c r="D73" s="572"/>
      <c r="E73" s="572"/>
      <c r="F73" s="573"/>
      <c r="G73" s="561">
        <v>14200.6</v>
      </c>
      <c r="H73" s="562"/>
      <c r="I73" s="561">
        <v>16986.78</v>
      </c>
      <c r="J73" s="562"/>
      <c r="L73" s="71" t="s">
        <v>144</v>
      </c>
      <c r="M73" s="71" t="s">
        <v>145</v>
      </c>
    </row>
    <row r="74" spans="1:20" s="69" customFormat="1" ht="33" customHeight="1">
      <c r="A74" s="124"/>
      <c r="B74" s="571" t="s">
        <v>146</v>
      </c>
      <c r="C74" s="572"/>
      <c r="D74" s="572"/>
      <c r="E74" s="572"/>
      <c r="F74" s="573"/>
      <c r="G74" s="561">
        <f>G73+I47-H57</f>
        <v>17776.753</v>
      </c>
      <c r="H74" s="562"/>
      <c r="I74" s="574">
        <f>I73+P85</f>
        <v>17932.43</v>
      </c>
      <c r="J74" s="562"/>
      <c r="K74" s="79"/>
      <c r="L74" s="140">
        <f>G74</f>
        <v>17776.753</v>
      </c>
      <c r="M74" s="140">
        <f>I74</f>
        <v>17932.43</v>
      </c>
      <c r="N74" s="79"/>
      <c r="O74" s="79"/>
      <c r="P74" s="79"/>
      <c r="Q74" s="79"/>
      <c r="R74" s="79"/>
      <c r="S74" s="79"/>
      <c r="T74" s="70">
        <v>14200.6</v>
      </c>
    </row>
    <row r="75" spans="1:9" ht="18.75">
      <c r="A75" s="90"/>
      <c r="B75" s="575"/>
      <c r="C75" s="576"/>
      <c r="D75" s="576"/>
      <c r="E75" s="576"/>
      <c r="F75" s="576"/>
      <c r="G75" s="141"/>
      <c r="H75" s="124"/>
      <c r="I75" s="89"/>
    </row>
    <row r="76" spans="1:9" ht="18.75">
      <c r="A76" s="89"/>
      <c r="B76" s="89"/>
      <c r="C76" s="89"/>
      <c r="D76" s="89"/>
      <c r="E76" s="89"/>
      <c r="F76" s="89"/>
      <c r="G76" s="92"/>
      <c r="H76" s="92"/>
      <c r="I76" s="89"/>
    </row>
    <row r="77" spans="1:17" ht="18.75">
      <c r="A77" s="89"/>
      <c r="G77" s="142"/>
      <c r="H77" s="143"/>
      <c r="I77" s="89"/>
      <c r="M77" s="577" t="s">
        <v>125</v>
      </c>
      <c r="N77" s="543"/>
      <c r="O77" s="543"/>
      <c r="P77" s="543"/>
      <c r="Q77" s="544"/>
    </row>
    <row r="78" spans="1:17" ht="18.75">
      <c r="A78" s="89"/>
      <c r="G78" s="89"/>
      <c r="H78" s="92"/>
      <c r="I78" s="89"/>
      <c r="M78" s="144" t="s">
        <v>43</v>
      </c>
      <c r="N78" s="145" t="s">
        <v>69</v>
      </c>
      <c r="O78" s="144" t="s">
        <v>1</v>
      </c>
      <c r="P78" s="144" t="s">
        <v>2</v>
      </c>
      <c r="Q78" s="146" t="s">
        <v>33</v>
      </c>
    </row>
    <row r="79" spans="1:17" ht="18.75">
      <c r="A79" s="89"/>
      <c r="H79" s="89"/>
      <c r="I79" s="89"/>
      <c r="M79" s="147" t="s">
        <v>68</v>
      </c>
      <c r="N79" s="148">
        <f>'[1]июнь 2013г'!D77</f>
        <v>1336.77</v>
      </c>
      <c r="O79" s="148">
        <f>'[1]июнь 2013г'!E77</f>
        <v>751.05</v>
      </c>
      <c r="P79" s="148">
        <f>'[1]июнь 2013г'!G77</f>
        <v>437.97</v>
      </c>
      <c r="Q79" s="148">
        <f>'[1]июнь 2013г'!H77</f>
        <v>1649.85</v>
      </c>
    </row>
    <row r="80" spans="1:17" ht="18.75">
      <c r="A80" s="89"/>
      <c r="H80" s="89"/>
      <c r="I80" s="89"/>
      <c r="M80" s="147" t="s">
        <v>72</v>
      </c>
      <c r="N80" s="148">
        <f>'[1]июнь 2013г'!D78</f>
        <v>1649.85</v>
      </c>
      <c r="O80" s="148">
        <f>'[1]июнь 2013г'!E78</f>
        <v>751.05</v>
      </c>
      <c r="P80" s="148">
        <f>'[1]июнь 2013г'!G78</f>
        <v>646.01</v>
      </c>
      <c r="Q80" s="148">
        <f>'[1]июнь 2013г'!H78</f>
        <v>1754.89</v>
      </c>
    </row>
    <row r="81" spans="1:17" ht="18.75">
      <c r="A81" s="89"/>
      <c r="H81" s="89"/>
      <c r="I81" s="89"/>
      <c r="M81" s="147" t="s">
        <v>75</v>
      </c>
      <c r="N81" s="148">
        <f>'[1]июнь 2013г'!D79</f>
        <v>1754.89</v>
      </c>
      <c r="O81" s="148">
        <f>'[1]июнь 2013г'!E79</f>
        <v>751.05</v>
      </c>
      <c r="P81" s="148">
        <f>'[1]июнь 2013г'!G79</f>
        <v>730.63</v>
      </c>
      <c r="Q81" s="148">
        <f>'[1]июнь 2013г'!H79</f>
        <v>1775.31</v>
      </c>
    </row>
    <row r="82" spans="1:17" ht="18.75">
      <c r="A82" s="89"/>
      <c r="H82" s="89"/>
      <c r="I82" s="89"/>
      <c r="M82" s="147" t="s">
        <v>80</v>
      </c>
      <c r="N82" s="148">
        <f>'[1]июнь 2013г'!D80</f>
        <v>1775.31</v>
      </c>
      <c r="O82" s="148">
        <f>'[1]июнь 2013г'!E80</f>
        <v>751.05</v>
      </c>
      <c r="P82" s="148">
        <f>'[1]июнь 2013г'!G80</f>
        <v>666.69</v>
      </c>
      <c r="Q82" s="148">
        <f>'[1]июнь 2013г'!H80</f>
        <v>1859.67</v>
      </c>
    </row>
    <row r="83" spans="1:17" ht="18.75">
      <c r="A83" s="89"/>
      <c r="H83" s="89"/>
      <c r="I83" s="89"/>
      <c r="M83" s="147" t="s">
        <v>87</v>
      </c>
      <c r="N83" s="148">
        <f>'[1]июнь 2013г'!D81</f>
        <v>1859.67</v>
      </c>
      <c r="O83" s="148">
        <f>'[1]июнь 2013г'!E81</f>
        <v>751.05</v>
      </c>
      <c r="P83" s="148">
        <f>'[1]июнь 2013г'!G81</f>
        <v>557.4</v>
      </c>
      <c r="Q83" s="148">
        <f>'[1]июнь 2013г'!H81</f>
        <v>2053.32</v>
      </c>
    </row>
    <row r="84" spans="1:17" ht="18.75">
      <c r="A84" s="89"/>
      <c r="H84" s="89"/>
      <c r="I84" s="89"/>
      <c r="M84" s="149" t="s">
        <v>89</v>
      </c>
      <c r="N84" s="148">
        <f>'[1]июнь 2013г'!D82</f>
        <v>2053.32</v>
      </c>
      <c r="O84" s="148">
        <f>'[1]июнь 2013г'!E82</f>
        <v>751.05</v>
      </c>
      <c r="P84" s="148">
        <f>'[1]июнь 2013г'!G82</f>
        <v>465.55</v>
      </c>
      <c r="Q84" s="148">
        <f>'[1]июнь 2013г'!H82</f>
        <v>2338.82</v>
      </c>
    </row>
    <row r="85" spans="13:17" ht="18.75">
      <c r="M85" s="147" t="s">
        <v>94</v>
      </c>
      <c r="N85" s="148">
        <f>Q84</f>
        <v>2338.82</v>
      </c>
      <c r="O85" s="150">
        <f>H53</f>
        <v>751.0500000000001</v>
      </c>
      <c r="P85" s="150">
        <f>I53</f>
        <v>945.65</v>
      </c>
      <c r="Q85" s="73">
        <f>N85+O85-P85</f>
        <v>2144.2200000000003</v>
      </c>
    </row>
    <row r="86" ht="18.75">
      <c r="C86" s="124"/>
    </row>
    <row r="90" spans="1:6" ht="18.75">
      <c r="A90" s="70" t="s">
        <v>30</v>
      </c>
      <c r="F90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4:F74"/>
    <mergeCell ref="G74:H74"/>
    <mergeCell ref="I74:J74"/>
    <mergeCell ref="B75:F75"/>
    <mergeCell ref="M77:Q77"/>
    <mergeCell ref="I71:J71"/>
    <mergeCell ref="G72:H72"/>
    <mergeCell ref="I72:J72"/>
    <mergeCell ref="B73:F73"/>
    <mergeCell ref="G73:H73"/>
    <mergeCell ref="I73:J73"/>
    <mergeCell ref="B64:F64"/>
    <mergeCell ref="B65:F65"/>
    <mergeCell ref="B66:F66"/>
    <mergeCell ref="B67:F67"/>
    <mergeCell ref="B68:F68"/>
    <mergeCell ref="G71:H71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T91"/>
  <sheetViews>
    <sheetView view="pageBreakPreview" zoomScale="80" zoomScaleSheetLayoutView="80" zoomScalePageLayoutView="0" workbookViewId="0" topLeftCell="A45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10.28125" style="70" hidden="1" customWidth="1" outlineLevel="1"/>
    <col min="17" max="17" width="10.00390625" style="70" hidden="1" customWidth="1" outlineLevel="1"/>
    <col min="18" max="20" width="9.140625" style="70" hidden="1" customWidth="1" outlineLevel="1"/>
    <col min="21" max="21" width="9.140625" style="68" hidden="1" customWidth="1" outlineLevel="1"/>
    <col min="22" max="22" width="9.140625" style="68" customWidth="1" collapsed="1"/>
    <col min="23" max="25" width="9.140625" style="68" customWidth="1"/>
    <col min="26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6" ht="18.75" hidden="1">
      <c r="B14" s="77" t="s">
        <v>43</v>
      </c>
      <c r="C14" s="536" t="s">
        <v>84</v>
      </c>
      <c r="D14" s="537"/>
      <c r="E14" s="78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</row>
    <row r="15" spans="2:16" ht="14.25" customHeight="1" hidden="1">
      <c r="B15" s="81"/>
      <c r="C15" s="538"/>
      <c r="D15" s="539"/>
      <c r="E15" s="82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</row>
    <row r="16" spans="2:16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</row>
    <row r="17" spans="2:16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</row>
    <row r="18" spans="2:16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</row>
    <row r="19" spans="2:16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</row>
    <row r="20" spans="2:16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</row>
    <row r="21" spans="2:16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</row>
    <row r="22" spans="2:16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</row>
    <row r="23" spans="2:16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</row>
    <row r="24" spans="2:16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</row>
    <row r="25" spans="2:16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</row>
    <row r="26" spans="2:16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</row>
    <row r="27" spans="2:16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</row>
    <row r="28" spans="2:16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</row>
    <row r="29" spans="2:16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</row>
    <row r="30" spans="2:16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</row>
    <row r="31" spans="2:16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</row>
    <row r="32" spans="2:16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</row>
    <row r="33" spans="2:16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</row>
    <row r="34" spans="2:16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147</v>
      </c>
      <c r="D43" s="89" t="s">
        <v>115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5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96" t="s">
        <v>117</v>
      </c>
      <c r="K45" s="96" t="s">
        <v>118</v>
      </c>
      <c r="M45" s="97"/>
      <c r="N45" s="97"/>
      <c r="O45" s="97"/>
    </row>
    <row r="46" spans="1:15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122</v>
      </c>
    </row>
    <row r="47" spans="1:15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ROUND(G47*C42,2)+0.01</f>
        <v>6298.820000000001</v>
      </c>
      <c r="I47" s="100">
        <f>N47+M47</f>
        <v>7440.01</v>
      </c>
      <c r="J47" s="101">
        <f>J49+J50</f>
        <v>3610.057</v>
      </c>
      <c r="K47" s="101">
        <f>K49+K50</f>
        <v>3829.9530000000004</v>
      </c>
      <c r="M47" s="97">
        <v>0.07</v>
      </c>
      <c r="N47" s="102">
        <v>7439.9400000000005</v>
      </c>
      <c r="O47" s="97">
        <v>902.6999999999999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3610.057</v>
      </c>
      <c r="K49" s="101">
        <f>I49-J49</f>
        <v>-0.006999999999607098</v>
      </c>
    </row>
    <row r="50" spans="1:11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3829.96</v>
      </c>
      <c r="J50" s="101">
        <f>H66</f>
        <v>0</v>
      </c>
      <c r="K50" s="101">
        <f>I50-J50</f>
        <v>3829.96</v>
      </c>
    </row>
    <row r="51" spans="1:11" ht="18" customHeight="1" hidden="1">
      <c r="A51" s="89"/>
      <c r="B51" s="103"/>
      <c r="C51" s="104"/>
      <c r="D51" s="104"/>
      <c r="E51" s="104"/>
      <c r="F51" s="105"/>
      <c r="G51" s="99"/>
      <c r="H51" s="101"/>
      <c r="I51" s="101"/>
      <c r="J51" s="101"/>
      <c r="K51" s="101"/>
    </row>
    <row r="52" ht="28.5" customHeight="1">
      <c r="A52" s="89"/>
    </row>
    <row r="53" spans="1:11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</row>
    <row r="54" spans="2:11" ht="18" customHeight="1">
      <c r="B54" s="546" t="s">
        <v>150</v>
      </c>
      <c r="C54" s="547"/>
      <c r="D54" s="547"/>
      <c r="E54" s="547"/>
      <c r="F54" s="547"/>
      <c r="G54" s="145">
        <v>543.64</v>
      </c>
      <c r="H54" s="145">
        <v>751.0500000000001</v>
      </c>
      <c r="I54" s="145">
        <f>O47</f>
        <v>902.6999999999999</v>
      </c>
      <c r="J54" s="145">
        <f>G54+H54-I54</f>
        <v>391.9900000000001</v>
      </c>
      <c r="K54" s="145">
        <v>0</v>
      </c>
    </row>
    <row r="55" spans="2:9" ht="18" customHeight="1">
      <c r="B55" s="90"/>
      <c r="C55" s="93"/>
      <c r="D55" s="89"/>
      <c r="E55" s="89"/>
      <c r="F55" s="89"/>
      <c r="G55" s="90"/>
      <c r="H55" s="90"/>
      <c r="I55" s="89"/>
    </row>
    <row r="56" spans="1:9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</row>
    <row r="57" spans="1:9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</row>
    <row r="58" spans="1:9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3610.057</v>
      </c>
      <c r="I58" s="89"/>
    </row>
    <row r="59" spans="1:9" ht="18.75">
      <c r="A59" s="116" t="s">
        <v>129</v>
      </c>
      <c r="B59" s="551" t="s">
        <v>130</v>
      </c>
      <c r="C59" s="552"/>
      <c r="D59" s="552"/>
      <c r="E59" s="552"/>
      <c r="F59" s="553"/>
      <c r="G59" s="117">
        <f>G60+G61+G63+G65</f>
        <v>7.21</v>
      </c>
      <c r="H59" s="118">
        <f>H60+H61+H63+H65</f>
        <v>3610.057</v>
      </c>
      <c r="I59" s="89"/>
    </row>
    <row r="60" spans="1:9" ht="37.5">
      <c r="A60" s="119" t="s">
        <v>131</v>
      </c>
      <c r="B60" s="554" t="s">
        <v>132</v>
      </c>
      <c r="C60" s="555"/>
      <c r="D60" s="555"/>
      <c r="E60" s="555"/>
      <c r="F60" s="555"/>
      <c r="G60" s="117">
        <v>1.34</v>
      </c>
      <c r="H60" s="118">
        <f>ROUND(G60*C42,2)+0.01</f>
        <v>670.95</v>
      </c>
      <c r="I60" s="89"/>
    </row>
    <row r="61" spans="1:9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</row>
    <row r="62" spans="1:9" ht="18.75" customHeight="1">
      <c r="A62" s="556"/>
      <c r="B62" s="558"/>
      <c r="C62" s="558"/>
      <c r="D62" s="558"/>
      <c r="E62" s="558"/>
      <c r="F62" s="558"/>
      <c r="G62" s="559"/>
      <c r="H62" s="560"/>
      <c r="I62" s="89"/>
    </row>
    <row r="63" spans="1:9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</row>
    <row r="64" spans="1:9" ht="18.75">
      <c r="A64" s="556"/>
      <c r="B64" s="558"/>
      <c r="C64" s="558"/>
      <c r="D64" s="558"/>
      <c r="E64" s="558"/>
      <c r="F64" s="558"/>
      <c r="G64" s="559"/>
      <c r="H64" s="560"/>
      <c r="I64" s="89"/>
    </row>
    <row r="65" spans="1:9" ht="37.5">
      <c r="A65" s="119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142</v>
      </c>
      <c r="C68" s="567"/>
      <c r="D68" s="567"/>
      <c r="E68" s="567"/>
      <c r="F68" s="568"/>
      <c r="G68" s="123"/>
      <c r="H68" s="123">
        <v>0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5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  <c r="S73" s="137"/>
      <c r="T73" s="137"/>
    </row>
    <row r="74" spans="1:13" ht="18.75">
      <c r="A74" s="124"/>
      <c r="B74" s="571" t="s">
        <v>143</v>
      </c>
      <c r="C74" s="572"/>
      <c r="D74" s="572"/>
      <c r="E74" s="572"/>
      <c r="F74" s="573"/>
      <c r="G74" s="561">
        <f>'окт 2013г'!G74:H74</f>
        <v>17776.753</v>
      </c>
      <c r="H74" s="562"/>
      <c r="I74" s="561">
        <f>'окт 2013г'!I74:J74</f>
        <v>17932.43</v>
      </c>
      <c r="J74" s="562"/>
      <c r="L74" s="71" t="s">
        <v>144</v>
      </c>
      <c r="M74" s="71" t="s">
        <v>145</v>
      </c>
    </row>
    <row r="75" spans="1:20" s="69" customFormat="1" ht="33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21606.706</v>
      </c>
      <c r="H75" s="562"/>
      <c r="I75" s="574">
        <f>I74+I54</f>
        <v>18835.13</v>
      </c>
      <c r="J75" s="562"/>
      <c r="K75" s="79"/>
      <c r="L75" s="140">
        <f>G75</f>
        <v>21606.706</v>
      </c>
      <c r="M75" s="140">
        <f>I75</f>
        <v>18835.13</v>
      </c>
      <c r="N75" s="79"/>
      <c r="O75" s="79"/>
      <c r="P75" s="79"/>
      <c r="Q75" s="79"/>
      <c r="R75" s="79"/>
      <c r="S75" s="79"/>
      <c r="T75" s="70">
        <v>14200.6</v>
      </c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9" ht="18.75">
      <c r="A77" s="89"/>
      <c r="B77" s="89"/>
      <c r="C77" s="89"/>
      <c r="D77" s="89"/>
      <c r="E77" s="89"/>
      <c r="F77" s="89"/>
      <c r="G77" s="92"/>
      <c r="H77" s="92"/>
      <c r="I77" s="89"/>
    </row>
    <row r="78" spans="1:17" ht="18.75">
      <c r="A78" s="89"/>
      <c r="G78" s="142"/>
      <c r="H78" s="143"/>
      <c r="I78" s="89"/>
      <c r="M78" s="577" t="s">
        <v>125</v>
      </c>
      <c r="N78" s="543"/>
      <c r="O78" s="543"/>
      <c r="P78" s="543"/>
      <c r="Q78" s="544"/>
    </row>
    <row r="79" spans="1:17" ht="18.75">
      <c r="A79" s="89"/>
      <c r="G79" s="89"/>
      <c r="H79" s="92"/>
      <c r="I79" s="89"/>
      <c r="M79" s="144" t="s">
        <v>43</v>
      </c>
      <c r="N79" s="145" t="s">
        <v>69</v>
      </c>
      <c r="O79" s="144" t="s">
        <v>1</v>
      </c>
      <c r="P79" s="144" t="s">
        <v>2</v>
      </c>
      <c r="Q79" s="146" t="s">
        <v>33</v>
      </c>
    </row>
    <row r="80" spans="1:17" ht="18.75">
      <c r="A80" s="89"/>
      <c r="H80" s="89"/>
      <c r="I80" s="89"/>
      <c r="M80" s="147" t="s">
        <v>68</v>
      </c>
      <c r="N80" s="148">
        <f>'[1]июнь 2013г'!D77</f>
        <v>1336.77</v>
      </c>
      <c r="O80" s="148">
        <f>'[1]июнь 2013г'!E77</f>
        <v>751.05</v>
      </c>
      <c r="P80" s="148">
        <f>'[1]июнь 2013г'!G77</f>
        <v>437.97</v>
      </c>
      <c r="Q80" s="148">
        <f>'[1]июнь 2013г'!H77</f>
        <v>1649.85</v>
      </c>
    </row>
    <row r="81" spans="1:17" ht="18.75">
      <c r="A81" s="89"/>
      <c r="H81" s="89"/>
      <c r="I81" s="89"/>
      <c r="M81" s="147" t="s">
        <v>72</v>
      </c>
      <c r="N81" s="148">
        <f>'[1]июнь 2013г'!D78</f>
        <v>1649.85</v>
      </c>
      <c r="O81" s="148">
        <f>'[1]июнь 2013г'!E78</f>
        <v>751.05</v>
      </c>
      <c r="P81" s="148">
        <f>'[1]июнь 2013г'!G78</f>
        <v>646.01</v>
      </c>
      <c r="Q81" s="148">
        <f>'[1]июнь 2013г'!H78</f>
        <v>1754.89</v>
      </c>
    </row>
    <row r="82" spans="1:17" ht="18.75">
      <c r="A82" s="89"/>
      <c r="H82" s="89"/>
      <c r="I82" s="89"/>
      <c r="M82" s="147" t="s">
        <v>75</v>
      </c>
      <c r="N82" s="148">
        <f>'[1]июнь 2013г'!D79</f>
        <v>1754.89</v>
      </c>
      <c r="O82" s="148">
        <f>'[1]июнь 2013г'!E79</f>
        <v>751.05</v>
      </c>
      <c r="P82" s="148">
        <f>'[1]июнь 2013г'!G79</f>
        <v>730.63</v>
      </c>
      <c r="Q82" s="148">
        <f>'[1]июнь 2013г'!H79</f>
        <v>1775.31</v>
      </c>
    </row>
    <row r="83" spans="1:17" ht="18.75">
      <c r="A83" s="89"/>
      <c r="H83" s="89"/>
      <c r="I83" s="89"/>
      <c r="M83" s="147" t="s">
        <v>80</v>
      </c>
      <c r="N83" s="148">
        <f>'[1]июнь 2013г'!D80</f>
        <v>1775.31</v>
      </c>
      <c r="O83" s="148">
        <f>'[1]июнь 2013г'!E80</f>
        <v>751.05</v>
      </c>
      <c r="P83" s="148">
        <f>'[1]июнь 2013г'!G80</f>
        <v>666.69</v>
      </c>
      <c r="Q83" s="148">
        <f>'[1]июнь 2013г'!H80</f>
        <v>1859.67</v>
      </c>
    </row>
    <row r="84" spans="1:17" ht="18.75">
      <c r="A84" s="89"/>
      <c r="H84" s="89"/>
      <c r="I84" s="89"/>
      <c r="M84" s="147" t="s">
        <v>87</v>
      </c>
      <c r="N84" s="148">
        <f>'[1]июнь 2013г'!D81</f>
        <v>1859.67</v>
      </c>
      <c r="O84" s="148">
        <f>'[1]июнь 2013г'!E81</f>
        <v>751.05</v>
      </c>
      <c r="P84" s="148">
        <f>'[1]июнь 2013г'!G81</f>
        <v>557.4</v>
      </c>
      <c r="Q84" s="148">
        <f>'[1]июнь 2013г'!H81</f>
        <v>2053.32</v>
      </c>
    </row>
    <row r="85" spans="1:17" ht="18.75">
      <c r="A85" s="89"/>
      <c r="H85" s="89"/>
      <c r="I85" s="89"/>
      <c r="M85" s="149" t="s">
        <v>89</v>
      </c>
      <c r="N85" s="148">
        <f>'[1]июнь 2013г'!D82</f>
        <v>2053.32</v>
      </c>
      <c r="O85" s="148">
        <f>'[1]июнь 2013г'!E82</f>
        <v>751.05</v>
      </c>
      <c r="P85" s="148">
        <f>'[1]июнь 2013г'!G82</f>
        <v>465.55</v>
      </c>
      <c r="Q85" s="148">
        <f>'[1]июнь 2013г'!H82</f>
        <v>2338.82</v>
      </c>
    </row>
    <row r="86" spans="13:17" ht="18.75">
      <c r="M86" s="147" t="s">
        <v>94</v>
      </c>
      <c r="N86" s="148">
        <f>Q85</f>
        <v>2338.82</v>
      </c>
      <c r="O86" s="150">
        <f>H54</f>
        <v>751.0500000000001</v>
      </c>
      <c r="P86" s="150">
        <f>I54</f>
        <v>902.6999999999999</v>
      </c>
      <c r="Q86" s="73">
        <f>N86+O86-P86</f>
        <v>2187.1700000000005</v>
      </c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75:F75"/>
    <mergeCell ref="G75:H75"/>
    <mergeCell ref="I75:J75"/>
    <mergeCell ref="B76:F76"/>
    <mergeCell ref="M78:Q78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G72:H72"/>
    <mergeCell ref="G61:G62"/>
    <mergeCell ref="H61:H62"/>
    <mergeCell ref="A63:A64"/>
    <mergeCell ref="B63:F64"/>
    <mergeCell ref="G63:G64"/>
    <mergeCell ref="H63:H64"/>
    <mergeCell ref="B54:F54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T91"/>
  <sheetViews>
    <sheetView view="pageBreakPreview" zoomScale="80" zoomScaleSheetLayoutView="80" zoomScalePageLayoutView="0" workbookViewId="0" topLeftCell="A46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10.28125" style="70" hidden="1" customWidth="1" outlineLevel="1"/>
    <col min="17" max="17" width="10.00390625" style="70" hidden="1" customWidth="1" outlineLevel="1"/>
    <col min="18" max="20" width="9.140625" style="70" hidden="1" customWidth="1" outlineLevel="1"/>
    <col min="21" max="21" width="9.140625" style="68" hidden="1" customWidth="1" outlineLevel="1"/>
    <col min="22" max="22" width="9.140625" style="68" customWidth="1" collapsed="1"/>
    <col min="23" max="25" width="9.140625" style="68" customWidth="1"/>
    <col min="26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6" ht="18.75" hidden="1">
      <c r="B14" s="77" t="s">
        <v>43</v>
      </c>
      <c r="C14" s="536" t="s">
        <v>84</v>
      </c>
      <c r="D14" s="537"/>
      <c r="E14" s="152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</row>
    <row r="15" spans="2:16" ht="14.25" customHeight="1" hidden="1">
      <c r="B15" s="81"/>
      <c r="C15" s="538"/>
      <c r="D15" s="539"/>
      <c r="E15" s="153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</row>
    <row r="16" spans="2:16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</row>
    <row r="17" spans="2:16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</row>
    <row r="18" spans="2:16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</row>
    <row r="19" spans="2:16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</row>
    <row r="20" spans="2:16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</row>
    <row r="21" spans="2:16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</row>
    <row r="22" spans="2:16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</row>
    <row r="23" spans="2:16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</row>
    <row r="24" spans="2:16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</row>
    <row r="25" spans="2:16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</row>
    <row r="26" spans="2:16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</row>
    <row r="27" spans="2:16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</row>
    <row r="28" spans="2:16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</row>
    <row r="29" spans="2:16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</row>
    <row r="30" spans="2:16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</row>
    <row r="31" spans="2:16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</row>
    <row r="32" spans="2:16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</row>
    <row r="33" spans="2:16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</row>
    <row r="34" spans="2:16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154</v>
      </c>
      <c r="D43" s="89" t="s">
        <v>115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5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96" t="s">
        <v>117</v>
      </c>
      <c r="K45" s="96" t="s">
        <v>118</v>
      </c>
      <c r="M45" s="97"/>
      <c r="N45" s="97"/>
      <c r="O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122</v>
      </c>
      <c r="P46" s="97" t="s">
        <v>155</v>
      </c>
    </row>
    <row r="47" spans="1:16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N47+M47</f>
        <v>6113.87</v>
      </c>
      <c r="J47" s="101">
        <f>J49+J50</f>
        <v>3610.057</v>
      </c>
      <c r="K47" s="101">
        <f>K49+K50</f>
        <v>2503.813</v>
      </c>
      <c r="M47" s="97">
        <v>0</v>
      </c>
      <c r="N47" s="102">
        <v>6113.87</v>
      </c>
      <c r="O47" s="97">
        <v>732.71</v>
      </c>
      <c r="P47" s="70">
        <v>751.0500000000001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3610.057</v>
      </c>
      <c r="K49" s="101">
        <f>I49-J49</f>
        <v>-0.006999999999607098</v>
      </c>
    </row>
    <row r="50" spans="1:11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2503.8199999999997</v>
      </c>
      <c r="J50" s="101">
        <f>H66</f>
        <v>0</v>
      </c>
      <c r="K50" s="101">
        <f>I50-J50</f>
        <v>2503.8199999999997</v>
      </c>
    </row>
    <row r="51" spans="1:11" ht="18" customHeight="1" hidden="1">
      <c r="A51" s="89"/>
      <c r="B51" s="103"/>
      <c r="C51" s="157"/>
      <c r="D51" s="157"/>
      <c r="E51" s="157"/>
      <c r="F51" s="158"/>
      <c r="G51" s="99"/>
      <c r="H51" s="101"/>
      <c r="I51" s="101"/>
      <c r="J51" s="101"/>
      <c r="K51" s="101"/>
    </row>
    <row r="52" ht="28.5" customHeight="1">
      <c r="A52" s="89"/>
    </row>
    <row r="53" spans="1:11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</row>
    <row r="54" spans="2:11" ht="18" customHeight="1">
      <c r="B54" s="546" t="s">
        <v>150</v>
      </c>
      <c r="C54" s="547"/>
      <c r="D54" s="547"/>
      <c r="E54" s="547"/>
      <c r="F54" s="547"/>
      <c r="G54" s="145">
        <f>'11 13г'!J54</f>
        <v>391.9900000000001</v>
      </c>
      <c r="H54" s="145">
        <f>P47</f>
        <v>751.0500000000001</v>
      </c>
      <c r="I54" s="145">
        <f>O47</f>
        <v>732.71</v>
      </c>
      <c r="J54" s="145">
        <f>G54+H54-I54</f>
        <v>410.33000000000015</v>
      </c>
      <c r="K54" s="145">
        <v>0</v>
      </c>
    </row>
    <row r="55" spans="2:9" ht="18" customHeight="1">
      <c r="B55" s="90"/>
      <c r="C55" s="93"/>
      <c r="D55" s="89"/>
      <c r="E55" s="89"/>
      <c r="F55" s="89"/>
      <c r="G55" s="90"/>
      <c r="H55" s="90"/>
      <c r="I55" s="89"/>
    </row>
    <row r="56" spans="1:9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</row>
    <row r="57" spans="1:9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</row>
    <row r="58" spans="1:9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3610.057</v>
      </c>
      <c r="I58" s="89"/>
    </row>
    <row r="59" spans="1:9" ht="18.75">
      <c r="A59" s="116" t="s">
        <v>129</v>
      </c>
      <c r="B59" s="551" t="s">
        <v>130</v>
      </c>
      <c r="C59" s="552"/>
      <c r="D59" s="552"/>
      <c r="E59" s="552"/>
      <c r="F59" s="553"/>
      <c r="G59" s="155">
        <f>G60+G61+G63+G65</f>
        <v>7.21</v>
      </c>
      <c r="H59" s="156">
        <f>H60+H61+H63+H65</f>
        <v>3610.057</v>
      </c>
      <c r="I59" s="89"/>
    </row>
    <row r="60" spans="1:9" ht="37.5">
      <c r="A60" s="154" t="s">
        <v>131</v>
      </c>
      <c r="B60" s="554" t="s">
        <v>132</v>
      </c>
      <c r="C60" s="555"/>
      <c r="D60" s="555"/>
      <c r="E60" s="555"/>
      <c r="F60" s="555"/>
      <c r="G60" s="155">
        <v>1.34</v>
      </c>
      <c r="H60" s="156">
        <f>ROUND(G60*C42,2)+0.01</f>
        <v>670.95</v>
      </c>
      <c r="I60" s="89"/>
    </row>
    <row r="61" spans="1:9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</row>
    <row r="62" spans="1:9" ht="18.75" customHeight="1">
      <c r="A62" s="556"/>
      <c r="B62" s="558"/>
      <c r="C62" s="558"/>
      <c r="D62" s="558"/>
      <c r="E62" s="558"/>
      <c r="F62" s="558"/>
      <c r="G62" s="559"/>
      <c r="H62" s="560"/>
      <c r="I62" s="89"/>
    </row>
    <row r="63" spans="1:9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</row>
    <row r="64" spans="1:9" ht="18.75">
      <c r="A64" s="556"/>
      <c r="B64" s="558"/>
      <c r="C64" s="558"/>
      <c r="D64" s="558"/>
      <c r="E64" s="558"/>
      <c r="F64" s="558"/>
      <c r="G64" s="559"/>
      <c r="H64" s="560"/>
      <c r="I64" s="89"/>
    </row>
    <row r="65" spans="1:9" ht="37.5">
      <c r="A65" s="154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142</v>
      </c>
      <c r="C68" s="567"/>
      <c r="D68" s="567"/>
      <c r="E68" s="567"/>
      <c r="F68" s="568"/>
      <c r="G68" s="123"/>
      <c r="H68" s="123">
        <v>0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5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  <c r="S73" s="137"/>
      <c r="T73" s="137"/>
    </row>
    <row r="74" spans="1:13" ht="18.75">
      <c r="A74" s="124"/>
      <c r="B74" s="571" t="s">
        <v>143</v>
      </c>
      <c r="C74" s="572"/>
      <c r="D74" s="572"/>
      <c r="E74" s="572"/>
      <c r="F74" s="573"/>
      <c r="G74" s="561">
        <f>'11 13г'!G75:H75</f>
        <v>21606.706</v>
      </c>
      <c r="H74" s="562"/>
      <c r="I74" s="561">
        <f>'11 13г'!I75:J75</f>
        <v>18835.13</v>
      </c>
      <c r="J74" s="562"/>
      <c r="L74" s="71" t="s">
        <v>144</v>
      </c>
      <c r="M74" s="71" t="s">
        <v>145</v>
      </c>
    </row>
    <row r="75" spans="1:20" s="69" customFormat="1" ht="33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24110.518999999997</v>
      </c>
      <c r="H75" s="562"/>
      <c r="I75" s="574">
        <f>I74+I54</f>
        <v>19567.84</v>
      </c>
      <c r="J75" s="562"/>
      <c r="K75" s="79"/>
      <c r="L75" s="140">
        <f>G75</f>
        <v>24110.518999999997</v>
      </c>
      <c r="M75" s="140">
        <f>I75</f>
        <v>19567.84</v>
      </c>
      <c r="N75" s="79"/>
      <c r="O75" s="79"/>
      <c r="P75" s="79"/>
      <c r="Q75" s="79"/>
      <c r="R75" s="79"/>
      <c r="S75" s="79"/>
      <c r="T75" s="70">
        <v>14200.6</v>
      </c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9" ht="18.75">
      <c r="A77" s="89"/>
      <c r="B77" s="89"/>
      <c r="C77" s="89"/>
      <c r="D77" s="89"/>
      <c r="E77" s="89"/>
      <c r="F77" s="89"/>
      <c r="G77" s="92"/>
      <c r="H77" s="92"/>
      <c r="I77" s="89"/>
    </row>
    <row r="78" spans="1:17" ht="18.75">
      <c r="A78" s="89"/>
      <c r="G78" s="142"/>
      <c r="H78" s="143"/>
      <c r="I78" s="89"/>
      <c r="M78" s="577" t="s">
        <v>125</v>
      </c>
      <c r="N78" s="543"/>
      <c r="O78" s="543"/>
      <c r="P78" s="543"/>
      <c r="Q78" s="544"/>
    </row>
    <row r="79" spans="1:17" ht="18.75">
      <c r="A79" s="89"/>
      <c r="G79" s="89"/>
      <c r="H79" s="92"/>
      <c r="I79" s="89"/>
      <c r="M79" s="144" t="s">
        <v>43</v>
      </c>
      <c r="N79" s="145" t="s">
        <v>69</v>
      </c>
      <c r="O79" s="144" t="s">
        <v>1</v>
      </c>
      <c r="P79" s="144" t="s">
        <v>2</v>
      </c>
      <c r="Q79" s="146" t="s">
        <v>33</v>
      </c>
    </row>
    <row r="80" spans="1:17" ht="18.75">
      <c r="A80" s="89"/>
      <c r="H80" s="89"/>
      <c r="I80" s="89"/>
      <c r="M80" s="147" t="s">
        <v>68</v>
      </c>
      <c r="N80" s="148">
        <f>'[1]июнь 2013г'!D77</f>
        <v>1336.77</v>
      </c>
      <c r="O80" s="148">
        <f>'[1]июнь 2013г'!E77</f>
        <v>751.05</v>
      </c>
      <c r="P80" s="148">
        <f>'[1]июнь 2013г'!G77</f>
        <v>437.97</v>
      </c>
      <c r="Q80" s="148">
        <f>'[1]июнь 2013г'!H77</f>
        <v>1649.85</v>
      </c>
    </row>
    <row r="81" spans="1:17" ht="18.75">
      <c r="A81" s="89"/>
      <c r="H81" s="89"/>
      <c r="I81" s="89"/>
      <c r="M81" s="147" t="s">
        <v>72</v>
      </c>
      <c r="N81" s="148">
        <f>'[1]июнь 2013г'!D78</f>
        <v>1649.85</v>
      </c>
      <c r="O81" s="148">
        <f>'[1]июнь 2013г'!E78</f>
        <v>751.05</v>
      </c>
      <c r="P81" s="148">
        <f>'[1]июнь 2013г'!G78</f>
        <v>646.01</v>
      </c>
      <c r="Q81" s="148">
        <f>'[1]июнь 2013г'!H78</f>
        <v>1754.89</v>
      </c>
    </row>
    <row r="82" spans="1:17" ht="18.75">
      <c r="A82" s="89"/>
      <c r="H82" s="89"/>
      <c r="I82" s="89"/>
      <c r="M82" s="147" t="s">
        <v>75</v>
      </c>
      <c r="N82" s="148">
        <f>'[1]июнь 2013г'!D79</f>
        <v>1754.89</v>
      </c>
      <c r="O82" s="148">
        <f>'[1]июнь 2013г'!E79</f>
        <v>751.05</v>
      </c>
      <c r="P82" s="148">
        <f>'[1]июнь 2013г'!G79</f>
        <v>730.63</v>
      </c>
      <c r="Q82" s="148">
        <f>'[1]июнь 2013г'!H79</f>
        <v>1775.31</v>
      </c>
    </row>
    <row r="83" spans="1:17" ht="18.75">
      <c r="A83" s="89"/>
      <c r="H83" s="89"/>
      <c r="I83" s="89"/>
      <c r="M83" s="147" t="s">
        <v>80</v>
      </c>
      <c r="N83" s="148">
        <f>'[1]июнь 2013г'!D80</f>
        <v>1775.31</v>
      </c>
      <c r="O83" s="148">
        <f>'[1]июнь 2013г'!E80</f>
        <v>751.05</v>
      </c>
      <c r="P83" s="148">
        <f>'[1]июнь 2013г'!G80</f>
        <v>666.69</v>
      </c>
      <c r="Q83" s="148">
        <f>'[1]июнь 2013г'!H80</f>
        <v>1859.67</v>
      </c>
    </row>
    <row r="84" spans="1:17" ht="18.75">
      <c r="A84" s="89"/>
      <c r="H84" s="89"/>
      <c r="I84" s="89"/>
      <c r="M84" s="147" t="s">
        <v>87</v>
      </c>
      <c r="N84" s="148">
        <f>'[1]июнь 2013г'!D81</f>
        <v>1859.67</v>
      </c>
      <c r="O84" s="148">
        <f>'[1]июнь 2013г'!E81</f>
        <v>751.05</v>
      </c>
      <c r="P84" s="148">
        <f>'[1]июнь 2013г'!G81</f>
        <v>557.4</v>
      </c>
      <c r="Q84" s="148">
        <f>'[1]июнь 2013г'!H81</f>
        <v>2053.32</v>
      </c>
    </row>
    <row r="85" spans="1:17" ht="18.75">
      <c r="A85" s="89"/>
      <c r="H85" s="89"/>
      <c r="I85" s="89"/>
      <c r="M85" s="149" t="s">
        <v>89</v>
      </c>
      <c r="N85" s="148">
        <f>'[1]июнь 2013г'!D82</f>
        <v>2053.32</v>
      </c>
      <c r="O85" s="148">
        <f>'[1]июнь 2013г'!E82</f>
        <v>751.05</v>
      </c>
      <c r="P85" s="148">
        <f>'[1]июнь 2013г'!G82</f>
        <v>465.55</v>
      </c>
      <c r="Q85" s="148">
        <f>'[1]июнь 2013г'!H82</f>
        <v>2338.82</v>
      </c>
    </row>
    <row r="86" spans="13:17" ht="18.75">
      <c r="M86" s="147" t="s">
        <v>94</v>
      </c>
      <c r="N86" s="148">
        <f>Q85</f>
        <v>2338.82</v>
      </c>
      <c r="O86" s="150">
        <f>H54</f>
        <v>751.0500000000001</v>
      </c>
      <c r="P86" s="150">
        <f>I54</f>
        <v>732.71</v>
      </c>
      <c r="Q86" s="73">
        <f>N86+O86-P86</f>
        <v>2357.1600000000003</v>
      </c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4:F54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G72:H72"/>
    <mergeCell ref="B75:F75"/>
    <mergeCell ref="G75:H75"/>
    <mergeCell ref="I75:J75"/>
    <mergeCell ref="B76:F76"/>
    <mergeCell ref="M78:Q78"/>
    <mergeCell ref="I72:J72"/>
    <mergeCell ref="G73:H73"/>
    <mergeCell ref="I73:J73"/>
    <mergeCell ref="B74:F74"/>
    <mergeCell ref="G74:H7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AB91"/>
  <sheetViews>
    <sheetView view="pageBreakPreview" zoomScale="80" zoomScaleSheetLayoutView="80" zoomScalePageLayoutView="0" workbookViewId="0" topLeftCell="A53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10.28125" style="70" hidden="1" customWidth="1" outlineLevel="1"/>
    <col min="17" max="17" width="10.00390625" style="70" hidden="1" customWidth="1" outlineLevel="1"/>
    <col min="18" max="20" width="9.140625" style="70" hidden="1" customWidth="1" outlineLevel="1"/>
    <col min="21" max="21" width="9.140625" style="68" hidden="1" customWidth="1" outlineLevel="1"/>
    <col min="22" max="22" width="9.140625" style="68" customWidth="1" collapsed="1"/>
    <col min="23" max="23" width="9.140625" style="68" customWidth="1"/>
    <col min="24" max="24" width="10.7109375" style="68" customWidth="1"/>
    <col min="25" max="25" width="9.140625" style="68" customWidth="1"/>
    <col min="26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6" ht="18.75" hidden="1">
      <c r="B14" s="77" t="s">
        <v>43</v>
      </c>
      <c r="C14" s="536" t="s">
        <v>84</v>
      </c>
      <c r="D14" s="537"/>
      <c r="E14" s="159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</row>
    <row r="15" spans="2:16" ht="14.25" customHeight="1" hidden="1">
      <c r="B15" s="81"/>
      <c r="C15" s="538"/>
      <c r="D15" s="539"/>
      <c r="E15" s="160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</row>
    <row r="16" spans="2:16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</row>
    <row r="17" spans="2:16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</row>
    <row r="18" spans="2:16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</row>
    <row r="19" spans="2:16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</row>
    <row r="20" spans="2:16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</row>
    <row r="21" spans="2:16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</row>
    <row r="22" spans="2:16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</row>
    <row r="23" spans="2:16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</row>
    <row r="24" spans="2:16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</row>
    <row r="25" spans="2:16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</row>
    <row r="26" spans="2:16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</row>
    <row r="27" spans="2:16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</row>
    <row r="28" spans="2:16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</row>
    <row r="29" spans="2:16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</row>
    <row r="30" spans="2:16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</row>
    <row r="31" spans="2:16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</row>
    <row r="32" spans="2:16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</row>
    <row r="33" spans="2:16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</row>
    <row r="34" spans="2:16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156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5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96" t="s">
        <v>117</v>
      </c>
      <c r="K45" s="96" t="s">
        <v>118</v>
      </c>
      <c r="M45" s="97"/>
      <c r="N45" s="97"/>
      <c r="O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155</v>
      </c>
      <c r="P46" s="97" t="s">
        <v>122</v>
      </c>
    </row>
    <row r="47" spans="1:16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N47+M47</f>
        <v>4873.26</v>
      </c>
      <c r="J47" s="101">
        <f>J49+J50</f>
        <v>3610.057</v>
      </c>
      <c r="K47" s="101">
        <f>K49+K50</f>
        <v>1263.2030000000004</v>
      </c>
      <c r="M47" s="97">
        <v>0</v>
      </c>
      <c r="N47" s="102">
        <v>4873.26</v>
      </c>
      <c r="O47" s="70">
        <v>751.0500000000001</v>
      </c>
      <c r="P47" s="97">
        <v>581.0699999999999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8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1263.1999999999998</v>
      </c>
      <c r="J50" s="101">
        <f>H66</f>
        <v>0</v>
      </c>
      <c r="K50" s="101">
        <f>I50-J50</f>
        <v>1263.1999999999998</v>
      </c>
      <c r="X50" s="583" t="s">
        <v>176</v>
      </c>
      <c r="Y50" s="583"/>
      <c r="Z50" s="583"/>
      <c r="AA50" s="583"/>
      <c r="AB50" s="583"/>
    </row>
    <row r="51" spans="1:11" ht="18" customHeight="1" hidden="1">
      <c r="A51" s="89"/>
      <c r="B51" s="103"/>
      <c r="C51" s="164"/>
      <c r="D51" s="164"/>
      <c r="E51" s="164"/>
      <c r="F51" s="165"/>
      <c r="G51" s="99"/>
      <c r="H51" s="101"/>
      <c r="I51" s="101"/>
      <c r="J51" s="101"/>
      <c r="K51" s="101"/>
    </row>
    <row r="52" spans="1:28" ht="28.5" customHeight="1">
      <c r="A52" s="89"/>
      <c r="W52" s="166" t="s">
        <v>158</v>
      </c>
      <c r="X52" s="167" t="s">
        <v>159</v>
      </c>
      <c r="Y52" s="167" t="s">
        <v>160</v>
      </c>
      <c r="Z52" s="167" t="s">
        <v>8</v>
      </c>
      <c r="AA52" s="167" t="s">
        <v>161</v>
      </c>
      <c r="AB52" s="167" t="s">
        <v>162</v>
      </c>
    </row>
    <row r="53" spans="1:28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  <c r="W53" s="168" t="s">
        <v>163</v>
      </c>
      <c r="X53" s="111">
        <f>G54</f>
        <v>410.33000000000015</v>
      </c>
      <c r="Y53" s="111">
        <f>H54</f>
        <v>751.0500000000001</v>
      </c>
      <c r="Z53" s="111">
        <f>I54</f>
        <v>581.0699999999999</v>
      </c>
      <c r="AA53" s="111">
        <f>J54</f>
        <v>580.3100000000002</v>
      </c>
      <c r="AB53" s="111">
        <f>K54</f>
        <v>0</v>
      </c>
    </row>
    <row r="54" spans="2:28" ht="18" customHeight="1">
      <c r="B54" s="546" t="s">
        <v>150</v>
      </c>
      <c r="C54" s="547"/>
      <c r="D54" s="547"/>
      <c r="E54" s="547"/>
      <c r="F54" s="547"/>
      <c r="G54" s="145">
        <f>'12 13г'!J54</f>
        <v>410.33000000000015</v>
      </c>
      <c r="H54" s="145">
        <f>O47</f>
        <v>751.0500000000001</v>
      </c>
      <c r="I54" s="145">
        <f>P47</f>
        <v>581.0699999999999</v>
      </c>
      <c r="J54" s="145">
        <f>G54+H54-I54</f>
        <v>580.3100000000002</v>
      </c>
      <c r="K54" s="145">
        <v>0</v>
      </c>
      <c r="W54" s="168" t="s">
        <v>164</v>
      </c>
      <c r="X54" s="169"/>
      <c r="Y54" s="169"/>
      <c r="Z54" s="169"/>
      <c r="AA54" s="169"/>
      <c r="AB54" s="169"/>
    </row>
    <row r="55" spans="2:28" ht="18" customHeight="1">
      <c r="B55" s="90"/>
      <c r="C55" s="93"/>
      <c r="D55" s="89"/>
      <c r="E55" s="89"/>
      <c r="F55" s="89"/>
      <c r="G55" s="90"/>
      <c r="H55" s="90"/>
      <c r="I55" s="89"/>
      <c r="W55" s="168" t="s">
        <v>165</v>
      </c>
      <c r="X55" s="169"/>
      <c r="Y55" s="169"/>
      <c r="Z55" s="169"/>
      <c r="AA55" s="169"/>
      <c r="AB55" s="169"/>
    </row>
    <row r="56" spans="1:28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W56" s="168" t="s">
        <v>166</v>
      </c>
      <c r="X56" s="170"/>
      <c r="Y56" s="170"/>
      <c r="Z56" s="170"/>
      <c r="AA56" s="170"/>
      <c r="AB56" s="170"/>
    </row>
    <row r="57" spans="1:28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W57" s="168" t="s">
        <v>167</v>
      </c>
      <c r="X57" s="169"/>
      <c r="Y57" s="169"/>
      <c r="Z57" s="169"/>
      <c r="AA57" s="169"/>
      <c r="AB57" s="169"/>
    </row>
    <row r="58" spans="1:28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3610.057</v>
      </c>
      <c r="I58" s="89"/>
      <c r="W58" s="168" t="s">
        <v>168</v>
      </c>
      <c r="X58" s="169"/>
      <c r="Y58" s="169"/>
      <c r="Z58" s="169"/>
      <c r="AA58" s="169"/>
      <c r="AB58" s="169"/>
    </row>
    <row r="59" spans="1:28" ht="18.75">
      <c r="A59" s="116" t="s">
        <v>129</v>
      </c>
      <c r="B59" s="551" t="s">
        <v>130</v>
      </c>
      <c r="C59" s="552"/>
      <c r="D59" s="552"/>
      <c r="E59" s="552"/>
      <c r="F59" s="553"/>
      <c r="G59" s="162">
        <f>G60+G61+G63+G65</f>
        <v>7.21</v>
      </c>
      <c r="H59" s="163">
        <f>H60+H61+H63+H65</f>
        <v>3610.057</v>
      </c>
      <c r="I59" s="89"/>
      <c r="W59" s="168" t="s">
        <v>169</v>
      </c>
      <c r="X59" s="169"/>
      <c r="Y59" s="169"/>
      <c r="Z59" s="169"/>
      <c r="AA59" s="169"/>
      <c r="AB59" s="169"/>
    </row>
    <row r="60" spans="1:28" ht="37.5">
      <c r="A60" s="161" t="s">
        <v>131</v>
      </c>
      <c r="B60" s="554" t="s">
        <v>132</v>
      </c>
      <c r="C60" s="555"/>
      <c r="D60" s="555"/>
      <c r="E60" s="555"/>
      <c r="F60" s="555"/>
      <c r="G60" s="162">
        <v>1.34</v>
      </c>
      <c r="H60" s="163">
        <f>ROUND(G60*C42,2)+0.01</f>
        <v>670.95</v>
      </c>
      <c r="I60" s="89"/>
      <c r="W60" s="168" t="s">
        <v>170</v>
      </c>
      <c r="X60" s="169"/>
      <c r="Y60" s="169"/>
      <c r="Z60" s="169"/>
      <c r="AA60" s="169"/>
      <c r="AB60" s="169"/>
    </row>
    <row r="61" spans="1:28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W61" s="168" t="s">
        <v>171</v>
      </c>
      <c r="X61" s="169"/>
      <c r="Y61" s="169"/>
      <c r="Z61" s="169"/>
      <c r="AA61" s="169"/>
      <c r="AB61" s="169"/>
    </row>
    <row r="62" spans="1:28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W62" s="168" t="s">
        <v>172</v>
      </c>
      <c r="X62" s="169"/>
      <c r="Y62" s="169"/>
      <c r="Z62" s="169"/>
      <c r="AA62" s="169"/>
      <c r="AB62" s="169"/>
    </row>
    <row r="63" spans="1:28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W63" s="168" t="s">
        <v>173</v>
      </c>
      <c r="X63" s="169"/>
      <c r="Y63" s="169"/>
      <c r="Z63" s="169"/>
      <c r="AA63" s="169"/>
      <c r="AB63" s="169"/>
    </row>
    <row r="64" spans="1:28" ht="18.75">
      <c r="A64" s="556"/>
      <c r="B64" s="558"/>
      <c r="C64" s="558"/>
      <c r="D64" s="558"/>
      <c r="E64" s="558"/>
      <c r="F64" s="558"/>
      <c r="G64" s="559"/>
      <c r="H64" s="560"/>
      <c r="I64" s="89"/>
      <c r="W64" s="168" t="s">
        <v>174</v>
      </c>
      <c r="X64" s="169"/>
      <c r="Y64" s="169"/>
      <c r="Z64" s="169"/>
      <c r="AA64" s="169"/>
      <c r="AB64" s="169"/>
    </row>
    <row r="65" spans="1:28" ht="37.5">
      <c r="A65" s="161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W65" s="171" t="s">
        <v>175</v>
      </c>
      <c r="X65" s="172">
        <f>SUM(X53:X64)</f>
        <v>410.33000000000015</v>
      </c>
      <c r="Y65" s="172">
        <f>SUM(Y53:Y64)</f>
        <v>751.0500000000001</v>
      </c>
      <c r="Z65" s="172">
        <f>SUM(Z53:Z64)</f>
        <v>581.0699999999999</v>
      </c>
      <c r="AA65" s="172">
        <f>SUM(AA53:AA64)</f>
        <v>580.3100000000002</v>
      </c>
      <c r="AB65" s="172">
        <f>SUM(AB53:AB64)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142</v>
      </c>
      <c r="C68" s="567"/>
      <c r="D68" s="567"/>
      <c r="E68" s="567"/>
      <c r="F68" s="568"/>
      <c r="G68" s="123"/>
      <c r="H68" s="123">
        <v>0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5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'12 13г'!G75:H75</f>
        <v>24110.518999999997</v>
      </c>
      <c r="H74" s="588"/>
      <c r="I74" s="587">
        <f>'12 13г'!I75:J75</f>
        <v>19567.84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  <c r="S74" s="174"/>
      <c r="T74" s="174"/>
    </row>
    <row r="75" spans="1:20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25373.721999999994</v>
      </c>
      <c r="H75" s="562"/>
      <c r="I75" s="574">
        <f>I74+I54</f>
        <v>20148.91</v>
      </c>
      <c r="J75" s="562"/>
      <c r="K75" s="79"/>
      <c r="L75" s="140">
        <f>G75</f>
        <v>25373.721999999994</v>
      </c>
      <c r="M75" s="140">
        <f>I75</f>
        <v>20148.91</v>
      </c>
      <c r="N75" s="79"/>
      <c r="O75" s="79"/>
      <c r="P75" s="79"/>
      <c r="Q75" s="79"/>
      <c r="R75" s="79"/>
      <c r="S75" s="79"/>
      <c r="T75" s="70">
        <v>14200.6</v>
      </c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9" ht="18.75">
      <c r="A77" s="89"/>
      <c r="B77" s="89"/>
      <c r="C77" s="89"/>
      <c r="D77" s="89"/>
      <c r="E77" s="89"/>
      <c r="F77" s="89"/>
      <c r="G77" s="92"/>
      <c r="H77" s="92"/>
      <c r="I77" s="89"/>
    </row>
    <row r="78" spans="1:17" ht="18.75">
      <c r="A78" s="89"/>
      <c r="G78" s="142"/>
      <c r="H78" s="143"/>
      <c r="I78" s="89"/>
      <c r="M78" s="577" t="s">
        <v>125</v>
      </c>
      <c r="N78" s="543"/>
      <c r="O78" s="543"/>
      <c r="P78" s="543"/>
      <c r="Q78" s="544"/>
    </row>
    <row r="79" spans="1:17" ht="18.75">
      <c r="A79" s="89"/>
      <c r="G79" s="89"/>
      <c r="H79" s="92"/>
      <c r="I79" s="89"/>
      <c r="M79" s="144" t="s">
        <v>43</v>
      </c>
      <c r="N79" s="145" t="s">
        <v>69</v>
      </c>
      <c r="O79" s="144" t="s">
        <v>1</v>
      </c>
      <c r="P79" s="144" t="s">
        <v>2</v>
      </c>
      <c r="Q79" s="146" t="s">
        <v>33</v>
      </c>
    </row>
    <row r="80" spans="1:17" ht="18.75">
      <c r="A80" s="89"/>
      <c r="H80" s="89"/>
      <c r="I80" s="89"/>
      <c r="M80" s="147" t="s">
        <v>68</v>
      </c>
      <c r="N80" s="148">
        <f>'[1]июнь 2013г'!D77</f>
        <v>1336.77</v>
      </c>
      <c r="O80" s="148">
        <f>'[1]июнь 2013г'!E77</f>
        <v>751.05</v>
      </c>
      <c r="P80" s="148">
        <f>'[1]июнь 2013г'!G77</f>
        <v>437.97</v>
      </c>
      <c r="Q80" s="148">
        <f>'[1]июнь 2013г'!H77</f>
        <v>1649.85</v>
      </c>
    </row>
    <row r="81" spans="1:17" ht="18.75">
      <c r="A81" s="89"/>
      <c r="H81" s="89"/>
      <c r="I81" s="89"/>
      <c r="M81" s="147" t="s">
        <v>72</v>
      </c>
      <c r="N81" s="148">
        <f>'[1]июнь 2013г'!D78</f>
        <v>1649.85</v>
      </c>
      <c r="O81" s="148">
        <f>'[1]июнь 2013г'!E78</f>
        <v>751.05</v>
      </c>
      <c r="P81" s="148">
        <f>'[1]июнь 2013г'!G78</f>
        <v>646.01</v>
      </c>
      <c r="Q81" s="148">
        <f>'[1]июнь 2013г'!H78</f>
        <v>1754.89</v>
      </c>
    </row>
    <row r="82" spans="1:17" ht="18.75">
      <c r="A82" s="89"/>
      <c r="H82" s="89"/>
      <c r="I82" s="89"/>
      <c r="M82" s="147" t="s">
        <v>75</v>
      </c>
      <c r="N82" s="148">
        <f>'[1]июнь 2013г'!D79</f>
        <v>1754.89</v>
      </c>
      <c r="O82" s="148">
        <f>'[1]июнь 2013г'!E79</f>
        <v>751.05</v>
      </c>
      <c r="P82" s="148">
        <f>'[1]июнь 2013г'!G79</f>
        <v>730.63</v>
      </c>
      <c r="Q82" s="148">
        <f>'[1]июнь 2013г'!H79</f>
        <v>1775.31</v>
      </c>
    </row>
    <row r="83" spans="1:17" ht="18.75">
      <c r="A83" s="89"/>
      <c r="H83" s="89"/>
      <c r="I83" s="89"/>
      <c r="M83" s="147" t="s">
        <v>80</v>
      </c>
      <c r="N83" s="148">
        <f>'[1]июнь 2013г'!D80</f>
        <v>1775.31</v>
      </c>
      <c r="O83" s="148">
        <f>'[1]июнь 2013г'!E80</f>
        <v>751.05</v>
      </c>
      <c r="P83" s="148">
        <f>'[1]июнь 2013г'!G80</f>
        <v>666.69</v>
      </c>
      <c r="Q83" s="148">
        <f>'[1]июнь 2013г'!H80</f>
        <v>1859.67</v>
      </c>
    </row>
    <row r="84" spans="1:17" ht="18.75">
      <c r="A84" s="89"/>
      <c r="H84" s="89"/>
      <c r="I84" s="89"/>
      <c r="M84" s="147" t="s">
        <v>87</v>
      </c>
      <c r="N84" s="148">
        <f>'[1]июнь 2013г'!D81</f>
        <v>1859.67</v>
      </c>
      <c r="O84" s="148">
        <f>'[1]июнь 2013г'!E81</f>
        <v>751.05</v>
      </c>
      <c r="P84" s="148">
        <f>'[1]июнь 2013г'!G81</f>
        <v>557.4</v>
      </c>
      <c r="Q84" s="148">
        <f>'[1]июнь 2013г'!H81</f>
        <v>2053.32</v>
      </c>
    </row>
    <row r="85" spans="1:17" ht="18.75">
      <c r="A85" s="89"/>
      <c r="H85" s="89"/>
      <c r="I85" s="89"/>
      <c r="M85" s="149" t="s">
        <v>89</v>
      </c>
      <c r="N85" s="148">
        <f>'[1]июнь 2013г'!D82</f>
        <v>2053.32</v>
      </c>
      <c r="O85" s="148">
        <f>'[1]июнь 2013г'!E82</f>
        <v>751.05</v>
      </c>
      <c r="P85" s="148">
        <f>'[1]июнь 2013г'!G82</f>
        <v>465.55</v>
      </c>
      <c r="Q85" s="148">
        <f>'[1]июнь 2013г'!H82</f>
        <v>2338.82</v>
      </c>
    </row>
    <row r="86" spans="13:17" ht="18.75">
      <c r="M86" s="147" t="s">
        <v>94</v>
      </c>
      <c r="N86" s="148">
        <f>Q85</f>
        <v>2338.82</v>
      </c>
      <c r="O86" s="150">
        <f>H54</f>
        <v>751.0500000000001</v>
      </c>
      <c r="P86" s="150">
        <f>I54</f>
        <v>581.0699999999999</v>
      </c>
      <c r="Q86" s="73">
        <f>N86+O86-P86</f>
        <v>2508.8</v>
      </c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K36"/>
    <mergeCell ref="B47:F47"/>
    <mergeCell ref="B48:F48"/>
    <mergeCell ref="B49:F49"/>
    <mergeCell ref="B50:F50"/>
    <mergeCell ref="B54:F54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G74:H74"/>
    <mergeCell ref="I74:J74"/>
    <mergeCell ref="B65:F65"/>
    <mergeCell ref="B66:F66"/>
    <mergeCell ref="B67:F67"/>
    <mergeCell ref="B68:F68"/>
    <mergeCell ref="B69:F69"/>
    <mergeCell ref="G72:H72"/>
    <mergeCell ref="X50:AB50"/>
    <mergeCell ref="B75:F75"/>
    <mergeCell ref="G75:H75"/>
    <mergeCell ref="I75:J75"/>
    <mergeCell ref="B76:F76"/>
    <mergeCell ref="M78:Q78"/>
    <mergeCell ref="I72:J72"/>
    <mergeCell ref="G73:H73"/>
    <mergeCell ref="I73:J73"/>
    <mergeCell ref="B74:F7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46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4.8515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9.140625" style="68" customWidth="1"/>
    <col min="21" max="21" width="10.7109375" style="68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181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182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177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183" t="s">
        <v>117</v>
      </c>
      <c r="K45" s="183" t="s">
        <v>118</v>
      </c>
      <c r="M45" s="97"/>
      <c r="N45" s="97"/>
      <c r="O45" s="97"/>
      <c r="P45" s="97"/>
    </row>
    <row r="46" spans="1:17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155</v>
      </c>
      <c r="P46" s="97"/>
      <c r="Q46" s="97" t="s">
        <v>122</v>
      </c>
    </row>
    <row r="47" spans="1:17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N47+M47</f>
        <v>6153.44</v>
      </c>
      <c r="J47" s="101">
        <f>J49+J50</f>
        <v>13838.397</v>
      </c>
      <c r="K47" s="101">
        <f>K49+K50</f>
        <v>-7684.957</v>
      </c>
      <c r="M47" s="97">
        <v>0</v>
      </c>
      <c r="N47" s="102">
        <v>6153.44</v>
      </c>
      <c r="O47" s="70">
        <v>751.0500000000001</v>
      </c>
      <c r="P47" s="70">
        <v>0</v>
      </c>
      <c r="Q47" s="97">
        <v>736.2900000000001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2543.379999999999</v>
      </c>
      <c r="J50" s="101">
        <f>H66</f>
        <v>10228.34</v>
      </c>
      <c r="K50" s="101">
        <f>I50-J50</f>
        <v>-7684.960000000001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176"/>
      <c r="D51" s="176"/>
      <c r="E51" s="176"/>
      <c r="F51" s="177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'01 14г'!J54</f>
        <v>580.3100000000002</v>
      </c>
      <c r="H54" s="145">
        <f>O47</f>
        <v>751.0500000000001</v>
      </c>
      <c r="I54" s="145">
        <f>Q47</f>
        <v>736.2900000000001</v>
      </c>
      <c r="J54" s="145">
        <f>G54+H54-I54</f>
        <v>595.07</v>
      </c>
      <c r="K54" s="145">
        <v>0</v>
      </c>
      <c r="T54" s="168" t="s">
        <v>164</v>
      </c>
      <c r="U54" s="184">
        <f>X53</f>
        <v>580.3100000000002</v>
      </c>
      <c r="V54" s="184">
        <f>H54</f>
        <v>751.0500000000001</v>
      </c>
      <c r="W54" s="184">
        <f>I54</f>
        <v>736.2900000000001</v>
      </c>
      <c r="X54" s="184">
        <f>U54+V54-W54</f>
        <v>595.07</v>
      </c>
      <c r="Y54" s="184">
        <f>K54</f>
        <v>0</v>
      </c>
    </row>
    <row r="55" spans="2:25" ht="18" customHeight="1">
      <c r="B55" s="90"/>
      <c r="C55" s="93"/>
      <c r="D55" s="89"/>
      <c r="E55" s="89"/>
      <c r="F55" s="89"/>
      <c r="G55" s="90"/>
      <c r="H55" s="90"/>
      <c r="I55" s="89"/>
      <c r="T55" s="168" t="s">
        <v>165</v>
      </c>
      <c r="U55" s="184">
        <f aca="true" t="shared" si="0" ref="U55:U64">X54</f>
        <v>595.07</v>
      </c>
      <c r="V55" s="169"/>
      <c r="W55" s="169"/>
      <c r="X55" s="184">
        <f aca="true" t="shared" si="1" ref="X55:X64">U55+V55-W55</f>
        <v>595.07</v>
      </c>
      <c r="Y55" s="16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184">
        <f t="shared" si="0"/>
        <v>595.07</v>
      </c>
      <c r="V56" s="170"/>
      <c r="W56" s="170"/>
      <c r="X56" s="184">
        <f t="shared" si="1"/>
        <v>595.07</v>
      </c>
      <c r="Y56" s="170"/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184">
        <f t="shared" si="0"/>
        <v>595.07</v>
      </c>
      <c r="V57" s="169"/>
      <c r="W57" s="169"/>
      <c r="X57" s="184">
        <f t="shared" si="1"/>
        <v>595.07</v>
      </c>
      <c r="Y57" s="16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13838.397</v>
      </c>
      <c r="I58" s="89"/>
      <c r="T58" s="168" t="s">
        <v>168</v>
      </c>
      <c r="U58" s="184">
        <f t="shared" si="0"/>
        <v>595.07</v>
      </c>
      <c r="V58" s="169"/>
      <c r="W58" s="169"/>
      <c r="X58" s="184">
        <f t="shared" si="1"/>
        <v>595.07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178">
        <f>G60+G61+G63+G65</f>
        <v>7.21</v>
      </c>
      <c r="H59" s="179">
        <f>H60+H61+H63+H65</f>
        <v>3610.057</v>
      </c>
      <c r="I59" s="89"/>
      <c r="T59" s="168" t="s">
        <v>169</v>
      </c>
      <c r="U59" s="184">
        <f t="shared" si="0"/>
        <v>595.07</v>
      </c>
      <c r="V59" s="169"/>
      <c r="W59" s="169"/>
      <c r="X59" s="184">
        <f t="shared" si="1"/>
        <v>595.07</v>
      </c>
      <c r="Y59" s="169"/>
    </row>
    <row r="60" spans="1:25" ht="37.5">
      <c r="A60" s="180" t="s">
        <v>131</v>
      </c>
      <c r="B60" s="554" t="s">
        <v>132</v>
      </c>
      <c r="C60" s="555"/>
      <c r="D60" s="555"/>
      <c r="E60" s="555"/>
      <c r="F60" s="555"/>
      <c r="G60" s="178">
        <v>1.34</v>
      </c>
      <c r="H60" s="179">
        <f>ROUND(G60*C42,2)+0.01</f>
        <v>670.95</v>
      </c>
      <c r="I60" s="89"/>
      <c r="T60" s="168" t="s">
        <v>170</v>
      </c>
      <c r="U60" s="184">
        <f t="shared" si="0"/>
        <v>595.07</v>
      </c>
      <c r="V60" s="169"/>
      <c r="W60" s="169"/>
      <c r="X60" s="184">
        <f t="shared" si="1"/>
        <v>595.07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>
        <f t="shared" si="0"/>
        <v>595.07</v>
      </c>
      <c r="V61" s="169"/>
      <c r="W61" s="169"/>
      <c r="X61" s="184">
        <f t="shared" si="1"/>
        <v>595.07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>
        <f t="shared" si="0"/>
        <v>595.07</v>
      </c>
      <c r="V62" s="169"/>
      <c r="W62" s="169"/>
      <c r="X62" s="184">
        <f t="shared" si="1"/>
        <v>595.07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>
        <f t="shared" si="0"/>
        <v>595.07</v>
      </c>
      <c r="V63" s="169"/>
      <c r="W63" s="169"/>
      <c r="X63" s="184">
        <f t="shared" si="1"/>
        <v>595.07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>
        <f t="shared" si="0"/>
        <v>595.07</v>
      </c>
      <c r="V64" s="169"/>
      <c r="W64" s="169"/>
      <c r="X64" s="184">
        <f t="shared" si="1"/>
        <v>595.07</v>
      </c>
      <c r="Y64" s="169"/>
    </row>
    <row r="65" spans="1:25" ht="37.5">
      <c r="A65" s="180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6941.34</v>
      </c>
      <c r="V65" s="172">
        <f>SUM(V53:V64)</f>
        <v>1502.1000000000001</v>
      </c>
      <c r="W65" s="172">
        <f>SUM(W53:W64)</f>
        <v>1317.3600000000001</v>
      </c>
      <c r="X65" s="172">
        <f>SUM(X53:X64)</f>
        <v>7126.079999999999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10228.34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178</v>
      </c>
      <c r="C68" s="567"/>
      <c r="D68" s="567"/>
      <c r="E68" s="567"/>
      <c r="F68" s="568"/>
      <c r="G68" s="123"/>
      <c r="H68" s="123">
        <v>10228.34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'01 14г'!G75:H75</f>
        <v>25373.721999999994</v>
      </c>
      <c r="H74" s="588"/>
      <c r="I74" s="587">
        <f>'01 14г'!I75:J75</f>
        <v>20148.91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18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17688.764999999992</v>
      </c>
      <c r="H75" s="562"/>
      <c r="I75" s="574">
        <f>I74+I54</f>
        <v>20885.2</v>
      </c>
      <c r="J75" s="562"/>
      <c r="K75" s="79"/>
      <c r="L75" s="140">
        <f>G75</f>
        <v>17688.764999999992</v>
      </c>
      <c r="M75" s="140">
        <f>I75</f>
        <v>20885.2</v>
      </c>
      <c r="N75" s="79"/>
      <c r="O75" s="79"/>
      <c r="P75" s="79"/>
      <c r="Q75" s="79"/>
      <c r="R75" s="79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9" ht="18.75">
      <c r="A77" s="89"/>
      <c r="B77" s="89"/>
      <c r="C77" s="89"/>
      <c r="D77" s="89"/>
      <c r="E77" s="89"/>
      <c r="F77" s="89"/>
      <c r="G77" s="92"/>
      <c r="H77" s="92"/>
      <c r="I77" s="89"/>
    </row>
    <row r="78" spans="1:18" ht="18.75">
      <c r="A78" s="89"/>
      <c r="G78" s="142"/>
      <c r="H78" s="143"/>
      <c r="I78" s="89"/>
      <c r="M78" s="577" t="s">
        <v>125</v>
      </c>
      <c r="N78" s="543"/>
      <c r="O78" s="543"/>
      <c r="P78" s="543"/>
      <c r="Q78" s="543"/>
      <c r="R78" s="544"/>
    </row>
    <row r="79" spans="1:18" ht="18.75">
      <c r="A79" s="89"/>
      <c r="G79" s="89"/>
      <c r="H79" s="92"/>
      <c r="I79" s="89"/>
      <c r="M79" s="144" t="s">
        <v>43</v>
      </c>
      <c r="N79" s="145" t="s">
        <v>69</v>
      </c>
      <c r="O79" s="144" t="s">
        <v>1</v>
      </c>
      <c r="P79" s="144"/>
      <c r="Q79" s="144" t="s">
        <v>2</v>
      </c>
      <c r="R79" s="146" t="s">
        <v>33</v>
      </c>
    </row>
    <row r="80" spans="1:18" ht="18.75">
      <c r="A80" s="89"/>
      <c r="H80" s="89"/>
      <c r="I80" s="89"/>
      <c r="M80" s="147" t="s">
        <v>68</v>
      </c>
      <c r="N80" s="148">
        <f>'[1]июнь 2013г'!D77</f>
        <v>1336.77</v>
      </c>
      <c r="O80" s="148">
        <f>'[1]июнь 2013г'!E77</f>
        <v>751.05</v>
      </c>
      <c r="P80" s="148"/>
      <c r="Q80" s="148">
        <f>'[1]июнь 2013г'!G77</f>
        <v>437.97</v>
      </c>
      <c r="R80" s="148">
        <f>'[1]июнь 2013г'!H77</f>
        <v>1649.85</v>
      </c>
    </row>
    <row r="81" spans="1:18" ht="18.75">
      <c r="A81" s="89"/>
      <c r="H81" s="89"/>
      <c r="I81" s="89"/>
      <c r="M81" s="147" t="s">
        <v>72</v>
      </c>
      <c r="N81" s="148">
        <f>'[1]июнь 2013г'!D78</f>
        <v>1649.85</v>
      </c>
      <c r="O81" s="148">
        <f>'[1]июнь 2013г'!E78</f>
        <v>751.05</v>
      </c>
      <c r="P81" s="148"/>
      <c r="Q81" s="148">
        <f>'[1]июнь 2013г'!G78</f>
        <v>646.01</v>
      </c>
      <c r="R81" s="148">
        <f>'[1]июнь 2013г'!H78</f>
        <v>1754.89</v>
      </c>
    </row>
    <row r="82" spans="1:18" ht="18.75">
      <c r="A82" s="89"/>
      <c r="H82" s="89"/>
      <c r="I82" s="89"/>
      <c r="M82" s="147" t="s">
        <v>75</v>
      </c>
      <c r="N82" s="148">
        <f>'[1]июнь 2013г'!D79</f>
        <v>1754.89</v>
      </c>
      <c r="O82" s="148">
        <f>'[1]июнь 2013г'!E79</f>
        <v>751.05</v>
      </c>
      <c r="P82" s="148"/>
      <c r="Q82" s="148">
        <f>'[1]июнь 2013г'!G79</f>
        <v>730.63</v>
      </c>
      <c r="R82" s="148">
        <f>'[1]июнь 2013г'!H79</f>
        <v>1775.31</v>
      </c>
    </row>
    <row r="83" spans="1:18" ht="18.75">
      <c r="A83" s="89"/>
      <c r="H83" s="89"/>
      <c r="I83" s="89"/>
      <c r="M83" s="147" t="s">
        <v>80</v>
      </c>
      <c r="N83" s="148">
        <f>'[1]июнь 2013г'!D80</f>
        <v>1775.31</v>
      </c>
      <c r="O83" s="148">
        <f>'[1]июнь 2013г'!E80</f>
        <v>751.05</v>
      </c>
      <c r="P83" s="148"/>
      <c r="Q83" s="148">
        <f>'[1]июнь 2013г'!G80</f>
        <v>666.69</v>
      </c>
      <c r="R83" s="148">
        <f>'[1]июнь 2013г'!H80</f>
        <v>1859.67</v>
      </c>
    </row>
    <row r="84" spans="1:18" ht="18.75">
      <c r="A84" s="89"/>
      <c r="H84" s="89"/>
      <c r="I84" s="89"/>
      <c r="M84" s="147" t="s">
        <v>87</v>
      </c>
      <c r="N84" s="148">
        <f>'[1]июнь 2013г'!D81</f>
        <v>1859.67</v>
      </c>
      <c r="O84" s="148">
        <f>'[1]июнь 2013г'!E81</f>
        <v>751.05</v>
      </c>
      <c r="P84" s="148"/>
      <c r="Q84" s="148">
        <f>'[1]июнь 2013г'!G81</f>
        <v>557.4</v>
      </c>
      <c r="R84" s="148">
        <f>'[1]июнь 2013г'!H81</f>
        <v>2053.32</v>
      </c>
    </row>
    <row r="85" spans="1:18" ht="18.75">
      <c r="A85" s="89"/>
      <c r="H85" s="89"/>
      <c r="I85" s="89"/>
      <c r="M85" s="149" t="s">
        <v>89</v>
      </c>
      <c r="N85" s="148">
        <f>'[1]июнь 2013г'!D82</f>
        <v>2053.32</v>
      </c>
      <c r="O85" s="148">
        <f>'[1]июнь 2013г'!E82</f>
        <v>751.05</v>
      </c>
      <c r="P85" s="148"/>
      <c r="Q85" s="148">
        <f>'[1]июнь 2013г'!G82</f>
        <v>465.55</v>
      </c>
      <c r="R85" s="148">
        <f>'[1]июнь 2013г'!H82</f>
        <v>2338.82</v>
      </c>
    </row>
    <row r="86" spans="13:18" ht="18.75">
      <c r="M86" s="147" t="s">
        <v>94</v>
      </c>
      <c r="N86" s="148">
        <f>R85</f>
        <v>2338.82</v>
      </c>
      <c r="O86" s="150">
        <f>H54</f>
        <v>751.0500000000001</v>
      </c>
      <c r="P86" s="150"/>
      <c r="Q86" s="150">
        <f>I54</f>
        <v>736.2900000000001</v>
      </c>
      <c r="R86" s="73">
        <f>N86+O86-Q86</f>
        <v>2353.5800000000004</v>
      </c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B76:F76"/>
    <mergeCell ref="M78:R78"/>
    <mergeCell ref="B74:F74"/>
    <mergeCell ref="G74:H74"/>
    <mergeCell ref="I74:J74"/>
    <mergeCell ref="B75:F75"/>
    <mergeCell ref="G75:H75"/>
    <mergeCell ref="I75:J75"/>
    <mergeCell ref="B67:F67"/>
    <mergeCell ref="B68:F68"/>
    <mergeCell ref="B69:F69"/>
    <mergeCell ref="G72:H72"/>
    <mergeCell ref="I72:J72"/>
    <mergeCell ref="G73:H73"/>
    <mergeCell ref="I73:J73"/>
    <mergeCell ref="A63:A64"/>
    <mergeCell ref="B63:F64"/>
    <mergeCell ref="G63:G64"/>
    <mergeCell ref="H63:H64"/>
    <mergeCell ref="B65:F65"/>
    <mergeCell ref="B66:F66"/>
    <mergeCell ref="U50:Y50"/>
    <mergeCell ref="B54:F54"/>
    <mergeCell ref="B58:F58"/>
    <mergeCell ref="B59:F59"/>
    <mergeCell ref="B60:F60"/>
    <mergeCell ref="A61:A62"/>
    <mergeCell ref="B61:F62"/>
    <mergeCell ref="G61:G62"/>
    <mergeCell ref="H61:H62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36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4.8515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9.140625" style="68" customWidth="1"/>
    <col min="21" max="21" width="10.7109375" style="68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190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191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179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192" t="s">
        <v>117</v>
      </c>
      <c r="K45" s="192" t="s">
        <v>118</v>
      </c>
      <c r="M45" s="97"/>
      <c r="N45" s="97"/>
      <c r="O45" s="97"/>
      <c r="P45" s="97"/>
    </row>
    <row r="46" spans="1:17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M46" s="97" t="s">
        <v>120</v>
      </c>
      <c r="N46" s="97" t="s">
        <v>121</v>
      </c>
      <c r="O46" s="97" t="s">
        <v>155</v>
      </c>
      <c r="P46" s="97"/>
      <c r="Q46" s="97" t="s">
        <v>122</v>
      </c>
    </row>
    <row r="47" spans="1:17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N47+M47</f>
        <v>4089.8599999999997</v>
      </c>
      <c r="J47" s="101">
        <f>J49+J50</f>
        <v>7321.227</v>
      </c>
      <c r="K47" s="101">
        <f>K49+K50</f>
        <v>-3231.367</v>
      </c>
      <c r="M47" s="97">
        <v>0</v>
      </c>
      <c r="N47" s="102">
        <v>4089.8599999999997</v>
      </c>
      <c r="O47" s="70">
        <v>751.0500000000001</v>
      </c>
      <c r="P47" s="70">
        <v>0</v>
      </c>
      <c r="Q47" s="97">
        <v>487.66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479.7999999999993</v>
      </c>
      <c r="J50" s="101">
        <f>H66</f>
        <v>3711.17</v>
      </c>
      <c r="K50" s="101">
        <f>I50-J50</f>
        <v>-3231.370000000001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185"/>
      <c r="D51" s="185"/>
      <c r="E51" s="185"/>
      <c r="F51" s="186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'02 14 г'!J54</f>
        <v>595.07</v>
      </c>
      <c r="H54" s="145">
        <f>O47</f>
        <v>751.0500000000001</v>
      </c>
      <c r="I54" s="145">
        <f>Q47</f>
        <v>487.66</v>
      </c>
      <c r="J54" s="145">
        <f>G54+H54-I54</f>
        <v>858.46</v>
      </c>
      <c r="K54" s="145">
        <v>0</v>
      </c>
      <c r="T54" s="168" t="s">
        <v>164</v>
      </c>
      <c r="U54" s="184">
        <v>580.3100000000002</v>
      </c>
      <c r="V54" s="184">
        <v>751.0500000000001</v>
      </c>
      <c r="W54" s="184">
        <v>736.2900000000001</v>
      </c>
      <c r="X54" s="184">
        <v>595.07</v>
      </c>
      <c r="Y54" s="184">
        <v>0</v>
      </c>
    </row>
    <row r="55" spans="2:25" ht="18" customHeight="1">
      <c r="B55" s="591" t="s">
        <v>180</v>
      </c>
      <c r="C55" s="591"/>
      <c r="D55" s="101">
        <f>0-465.35</f>
        <v>-465.35</v>
      </c>
      <c r="E55" s="101" t="s">
        <v>119</v>
      </c>
      <c r="F55" s="89"/>
      <c r="G55" s="90"/>
      <c r="H55" s="90"/>
      <c r="I55" s="89"/>
      <c r="T55" s="168" t="s">
        <v>165</v>
      </c>
      <c r="U55" s="184">
        <f>X54</f>
        <v>595.07</v>
      </c>
      <c r="V55" s="184">
        <f>H54</f>
        <v>751.0500000000001</v>
      </c>
      <c r="W55" s="184">
        <f>I54</f>
        <v>487.66</v>
      </c>
      <c r="X55" s="184">
        <f aca="true" t="shared" si="0" ref="X55:X64">U55+V55-W55</f>
        <v>858.46</v>
      </c>
      <c r="Y55" s="16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184">
        <f>X55</f>
        <v>858.46</v>
      </c>
      <c r="V56" s="170"/>
      <c r="W56" s="170"/>
      <c r="X56" s="184">
        <f t="shared" si="0"/>
        <v>858.46</v>
      </c>
      <c r="Y56" s="170"/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184"/>
      <c r="V57" s="169"/>
      <c r="W57" s="169"/>
      <c r="X57" s="184">
        <f t="shared" si="0"/>
        <v>0</v>
      </c>
      <c r="Y57" s="16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7321.227</v>
      </c>
      <c r="I58" s="89"/>
      <c r="T58" s="168" t="s">
        <v>168</v>
      </c>
      <c r="U58" s="184"/>
      <c r="V58" s="169"/>
      <c r="W58" s="169"/>
      <c r="X58" s="184">
        <f t="shared" si="0"/>
        <v>0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187">
        <f>G60+G61+G63+G65</f>
        <v>7.21</v>
      </c>
      <c r="H59" s="188">
        <f>H60+H61+H63+H65</f>
        <v>3610.057</v>
      </c>
      <c r="I59" s="89"/>
      <c r="T59" s="168" t="s">
        <v>169</v>
      </c>
      <c r="U59" s="184"/>
      <c r="V59" s="169"/>
      <c r="W59" s="169"/>
      <c r="X59" s="184">
        <f t="shared" si="0"/>
        <v>0</v>
      </c>
      <c r="Y59" s="169"/>
    </row>
    <row r="60" spans="1:25" ht="37.5">
      <c r="A60" s="189" t="s">
        <v>131</v>
      </c>
      <c r="B60" s="554" t="s">
        <v>132</v>
      </c>
      <c r="C60" s="555"/>
      <c r="D60" s="555"/>
      <c r="E60" s="555"/>
      <c r="F60" s="555"/>
      <c r="G60" s="187">
        <v>1.34</v>
      </c>
      <c r="H60" s="188">
        <f>ROUND(G60*C42,2)+0.01</f>
        <v>670.95</v>
      </c>
      <c r="I60" s="89"/>
      <c r="T60" s="168" t="s">
        <v>170</v>
      </c>
      <c r="U60" s="184"/>
      <c r="V60" s="169"/>
      <c r="W60" s="169"/>
      <c r="X60" s="184">
        <f t="shared" si="0"/>
        <v>0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 t="shared" si="0"/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 t="shared" si="0"/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 t="shared" si="0"/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 t="shared" si="0"/>
        <v>0</v>
      </c>
      <c r="Y64" s="169"/>
    </row>
    <row r="65" spans="1:25" ht="37.5">
      <c r="A65" s="189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2444.1700000000005</v>
      </c>
      <c r="V65" s="172">
        <f>SUM(V53:V64)</f>
        <v>2253.15</v>
      </c>
      <c r="W65" s="172">
        <f>SUM(W53:W64)</f>
        <v>1805.0200000000002</v>
      </c>
      <c r="X65" s="172">
        <f>SUM(X53:X64)</f>
        <v>2892.3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3711.17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181</v>
      </c>
      <c r="C68" s="567"/>
      <c r="D68" s="567"/>
      <c r="E68" s="567"/>
      <c r="F68" s="568"/>
      <c r="G68" s="123"/>
      <c r="H68" s="123">
        <v>3711.17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'02 14 г'!G75:H75</f>
        <v>17688.764999999992</v>
      </c>
      <c r="H74" s="588"/>
      <c r="I74" s="587">
        <f>'02 14 г'!I75:J75</f>
        <v>20885.2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18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14457.397999999994</v>
      </c>
      <c r="H75" s="562"/>
      <c r="I75" s="574">
        <f>I74+I54+D55</f>
        <v>20907.510000000002</v>
      </c>
      <c r="J75" s="562"/>
      <c r="K75" s="79"/>
      <c r="L75" s="140">
        <f>G75</f>
        <v>14457.397999999994</v>
      </c>
      <c r="M75" s="140">
        <f>I75</f>
        <v>20907.510000000002</v>
      </c>
      <c r="N75" s="79"/>
      <c r="O75" s="79"/>
      <c r="P75" s="79"/>
      <c r="Q75" s="79"/>
      <c r="R75" s="79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B76:F76"/>
    <mergeCell ref="M78:R78"/>
    <mergeCell ref="B55:C55"/>
    <mergeCell ref="B74:F74"/>
    <mergeCell ref="G74:H74"/>
    <mergeCell ref="I74:J74"/>
    <mergeCell ref="B75:F75"/>
    <mergeCell ref="G75:H75"/>
    <mergeCell ref="I75:J75"/>
    <mergeCell ref="B67:F67"/>
    <mergeCell ref="B68:F68"/>
    <mergeCell ref="B69:F69"/>
    <mergeCell ref="G72:H72"/>
    <mergeCell ref="I72:J72"/>
    <mergeCell ref="G73:H73"/>
    <mergeCell ref="I73:J73"/>
    <mergeCell ref="A63:A64"/>
    <mergeCell ref="B63:F64"/>
    <mergeCell ref="G63:G64"/>
    <mergeCell ref="H63:H64"/>
    <mergeCell ref="B65:F65"/>
    <mergeCell ref="B66:F66"/>
    <mergeCell ref="U50:Y50"/>
    <mergeCell ref="B54:F54"/>
    <mergeCell ref="B58:F58"/>
    <mergeCell ref="B59:F59"/>
    <mergeCell ref="B60:F60"/>
    <mergeCell ref="A61:A62"/>
    <mergeCell ref="B61:F62"/>
    <mergeCell ref="G61:G62"/>
    <mergeCell ref="H61:H62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45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4.8515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9.140625" style="68" customWidth="1"/>
    <col min="21" max="21" width="10.7109375" style="68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193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194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182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00" t="s">
        <v>117</v>
      </c>
      <c r="K45" s="200" t="s">
        <v>118</v>
      </c>
      <c r="M45" s="97"/>
      <c r="N45" s="97"/>
      <c r="O45" s="97"/>
      <c r="P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97" t="s">
        <v>121</v>
      </c>
      <c r="M46" s="97" t="s">
        <v>120</v>
      </c>
      <c r="N46" s="97" t="s">
        <v>155</v>
      </c>
      <c r="O46" s="97" t="s">
        <v>122</v>
      </c>
      <c r="P46" s="97"/>
    </row>
    <row r="47" spans="1:15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L47+M47</f>
        <v>6319.530000000001</v>
      </c>
      <c r="J47" s="101">
        <f>J49+J50</f>
        <v>4514.057</v>
      </c>
      <c r="K47" s="101">
        <f>K49+K50</f>
        <v>1805.4730000000009</v>
      </c>
      <c r="L47" s="215">
        <v>6319.530000000001</v>
      </c>
      <c r="M47" s="215">
        <v>0</v>
      </c>
      <c r="N47" s="216">
        <v>751.0500000000001</v>
      </c>
      <c r="O47" s="215">
        <v>754.0400000000001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2709.4700000000003</v>
      </c>
      <c r="J50" s="101">
        <f>H66</f>
        <v>904</v>
      </c>
      <c r="K50" s="101">
        <f>I50-J50</f>
        <v>1805.4700000000003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198"/>
      <c r="D51" s="198"/>
      <c r="E51" s="198"/>
      <c r="F51" s="199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'03 14 г '!J54</f>
        <v>858.46</v>
      </c>
      <c r="H54" s="145">
        <f>N47</f>
        <v>751.0500000000001</v>
      </c>
      <c r="I54" s="145">
        <f>O47</f>
        <v>754.0400000000001</v>
      </c>
      <c r="J54" s="145">
        <f>G54+H54-I54</f>
        <v>855.4700000000001</v>
      </c>
      <c r="K54" s="145">
        <v>0</v>
      </c>
      <c r="T54" s="168" t="s">
        <v>164</v>
      </c>
      <c r="U54" s="184">
        <v>580.3100000000002</v>
      </c>
      <c r="V54" s="184">
        <v>751.0500000000001</v>
      </c>
      <c r="W54" s="184">
        <v>736.2900000000001</v>
      </c>
      <c r="X54" s="184">
        <v>595.07</v>
      </c>
      <c r="Y54" s="184">
        <v>0</v>
      </c>
    </row>
    <row r="55" spans="2:25" ht="18" customHeight="1">
      <c r="B55" s="591"/>
      <c r="C55" s="591"/>
      <c r="D55" s="101"/>
      <c r="E55" s="101"/>
      <c r="F55" s="89"/>
      <c r="G55" s="90"/>
      <c r="H55" s="90"/>
      <c r="I55" s="89"/>
      <c r="T55" s="168" t="s">
        <v>165</v>
      </c>
      <c r="U55" s="184">
        <v>595.07</v>
      </c>
      <c r="V55" s="184">
        <v>751.0500000000001</v>
      </c>
      <c r="W55" s="184">
        <v>487.66</v>
      </c>
      <c r="X55" s="184">
        <v>858.46</v>
      </c>
      <c r="Y55" s="16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184">
        <f>X55</f>
        <v>858.46</v>
      </c>
      <c r="V56" s="206">
        <f>H54</f>
        <v>751.0500000000001</v>
      </c>
      <c r="W56" s="206">
        <f>I54</f>
        <v>754.0400000000001</v>
      </c>
      <c r="X56" s="184">
        <f>U56+V56-W56</f>
        <v>855.4700000000001</v>
      </c>
      <c r="Y56" s="206">
        <f>K54</f>
        <v>0</v>
      </c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184"/>
      <c r="V57" s="169"/>
      <c r="W57" s="169"/>
      <c r="X57" s="184">
        <f aca="true" t="shared" si="0" ref="X57:X64">U57+V57-W57</f>
        <v>0</v>
      </c>
      <c r="Y57" s="16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4514.057</v>
      </c>
      <c r="I58" s="89"/>
      <c r="T58" s="168" t="s">
        <v>168</v>
      </c>
      <c r="U58" s="184"/>
      <c r="V58" s="169"/>
      <c r="W58" s="169"/>
      <c r="X58" s="184">
        <f t="shared" si="0"/>
        <v>0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196">
        <f>G60+G61+G63+G65</f>
        <v>7.21</v>
      </c>
      <c r="H59" s="197">
        <f>H60+H61+H63+H65</f>
        <v>3610.057</v>
      </c>
      <c r="I59" s="89"/>
      <c r="T59" s="168" t="s">
        <v>169</v>
      </c>
      <c r="U59" s="184"/>
      <c r="V59" s="169"/>
      <c r="W59" s="169"/>
      <c r="X59" s="184">
        <f t="shared" si="0"/>
        <v>0</v>
      </c>
      <c r="Y59" s="169"/>
    </row>
    <row r="60" spans="1:25" ht="37.5">
      <c r="A60" s="195" t="s">
        <v>131</v>
      </c>
      <c r="B60" s="554" t="s">
        <v>132</v>
      </c>
      <c r="C60" s="555"/>
      <c r="D60" s="555"/>
      <c r="E60" s="555"/>
      <c r="F60" s="555"/>
      <c r="G60" s="196">
        <v>1.34</v>
      </c>
      <c r="H60" s="197">
        <f>ROUND(G60*C42,2)+0.01</f>
        <v>670.95</v>
      </c>
      <c r="I60" s="89"/>
      <c r="T60" s="168" t="s">
        <v>170</v>
      </c>
      <c r="U60" s="184"/>
      <c r="V60" s="169"/>
      <c r="W60" s="169"/>
      <c r="X60" s="184">
        <f t="shared" si="0"/>
        <v>0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 t="shared" si="0"/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 t="shared" si="0"/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 t="shared" si="0"/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 t="shared" si="0"/>
        <v>0</v>
      </c>
      <c r="Y64" s="169"/>
    </row>
    <row r="65" spans="1:25" ht="37.5">
      <c r="A65" s="195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2444.1700000000005</v>
      </c>
      <c r="V65" s="172">
        <f>SUM(V53:V64)</f>
        <v>3004.2000000000003</v>
      </c>
      <c r="W65" s="172">
        <f>SUM(W53:W64)</f>
        <v>2559.0600000000004</v>
      </c>
      <c r="X65" s="172">
        <f>SUM(X53:X64)</f>
        <v>2889.3100000000004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</f>
        <v>904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9" ht="18.75">
      <c r="A68" s="124"/>
      <c r="B68" s="566" t="s">
        <v>183</v>
      </c>
      <c r="C68" s="567"/>
      <c r="D68" s="567"/>
      <c r="E68" s="567"/>
      <c r="F68" s="568"/>
      <c r="G68" s="123"/>
      <c r="H68" s="123">
        <v>904</v>
      </c>
      <c r="I68" s="89"/>
    </row>
    <row r="69" spans="1:9" ht="18.75">
      <c r="A69" s="124"/>
      <c r="B69" s="566"/>
      <c r="C69" s="567"/>
      <c r="D69" s="567"/>
      <c r="E69" s="567"/>
      <c r="F69" s="568"/>
      <c r="G69" s="123"/>
      <c r="H69" s="123"/>
      <c r="I69" s="89"/>
    </row>
    <row r="70" spans="1:9" ht="18.75">
      <c r="A70" s="124"/>
      <c r="B70" s="128"/>
      <c r="C70" s="129"/>
      <c r="D70" s="129"/>
      <c r="E70" s="129"/>
      <c r="F70" s="129"/>
      <c r="G70" s="130"/>
      <c r="H70" s="130"/>
      <c r="I70" s="8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'03 14 г '!G75:H75</f>
        <v>14457.397999999994</v>
      </c>
      <c r="H74" s="588"/>
      <c r="I74" s="587">
        <f>'03 14 г '!I75:J75</f>
        <v>20907.510000000002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18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</f>
        <v>16262.870999999992</v>
      </c>
      <c r="H75" s="562"/>
      <c r="I75" s="574">
        <f>I74+I54+D55</f>
        <v>21661.550000000003</v>
      </c>
      <c r="J75" s="562"/>
      <c r="K75" s="79"/>
      <c r="L75" s="140">
        <f>G75</f>
        <v>16262.870999999992</v>
      </c>
      <c r="M75" s="140">
        <f>I75</f>
        <v>21661.550000000003</v>
      </c>
      <c r="N75" s="79"/>
      <c r="O75" s="79"/>
      <c r="P75" s="79"/>
      <c r="Q75" s="79"/>
      <c r="R75" s="79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1" spans="1:6" ht="18.75">
      <c r="A91" s="70" t="s">
        <v>30</v>
      </c>
      <c r="F91" s="70" t="s">
        <v>29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B47:F47"/>
    <mergeCell ref="B48:F48"/>
    <mergeCell ref="B49:F49"/>
    <mergeCell ref="B50:F50"/>
    <mergeCell ref="U50:Y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G72:H72"/>
    <mergeCell ref="B75:F75"/>
    <mergeCell ref="G75:H75"/>
    <mergeCell ref="I75:J75"/>
    <mergeCell ref="B76:F76"/>
    <mergeCell ref="M78:R78"/>
    <mergeCell ref="I72:J72"/>
    <mergeCell ref="G73:H73"/>
    <mergeCell ref="I73:J73"/>
    <mergeCell ref="B74:F74"/>
    <mergeCell ref="G74:H7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50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4.8515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12.7109375" style="68" customWidth="1"/>
    <col min="21" max="21" width="17.57421875" style="68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207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208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167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14" t="s">
        <v>117</v>
      </c>
      <c r="K45" s="214" t="s">
        <v>118</v>
      </c>
      <c r="M45" s="97"/>
      <c r="N45" s="97"/>
      <c r="O45" s="97"/>
      <c r="P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97" t="s">
        <v>121</v>
      </c>
      <c r="M46" s="97" t="s">
        <v>120</v>
      </c>
      <c r="N46" s="97" t="s">
        <v>155</v>
      </c>
      <c r="O46" s="97" t="s">
        <v>122</v>
      </c>
      <c r="P46" s="97"/>
    </row>
    <row r="47" spans="1:15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L47+M47</f>
        <v>5846.36</v>
      </c>
      <c r="J47" s="101">
        <f>J49+J50</f>
        <v>52479.79699999999</v>
      </c>
      <c r="K47" s="101">
        <f>K49+K50</f>
        <v>-46633.43699999999</v>
      </c>
      <c r="L47" s="217">
        <v>5846.36</v>
      </c>
      <c r="M47" s="217">
        <v>0</v>
      </c>
      <c r="N47" s="216">
        <v>751.0500000000001</v>
      </c>
      <c r="O47" s="217">
        <v>697.72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2236.2999999999993</v>
      </c>
      <c r="J50" s="101">
        <f>H66-K54</f>
        <v>48869.73999999999</v>
      </c>
      <c r="K50" s="101">
        <f>I50-J50</f>
        <v>-46633.43999999999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212"/>
      <c r="D51" s="212"/>
      <c r="E51" s="212"/>
      <c r="F51" s="213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153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'04 14 г '!J54</f>
        <v>855.4700000000001</v>
      </c>
      <c r="H54" s="145">
        <f>N47</f>
        <v>751.0500000000001</v>
      </c>
      <c r="I54" s="145">
        <f>O47</f>
        <v>697.72</v>
      </c>
      <c r="J54" s="145">
        <f>G54+H54-I54</f>
        <v>908.8000000000002</v>
      </c>
      <c r="K54" s="145">
        <f>I74+I54</f>
        <v>22359.270000000004</v>
      </c>
      <c r="T54" s="168" t="s">
        <v>164</v>
      </c>
      <c r="U54" s="184">
        <v>580.3100000000002</v>
      </c>
      <c r="V54" s="184">
        <v>751.0500000000001</v>
      </c>
      <c r="W54" s="184">
        <v>736.2900000000001</v>
      </c>
      <c r="X54" s="184">
        <v>595.07</v>
      </c>
      <c r="Y54" s="184">
        <v>0</v>
      </c>
    </row>
    <row r="55" spans="2:25" ht="18" customHeight="1">
      <c r="B55" s="591"/>
      <c r="C55" s="591"/>
      <c r="D55" s="101"/>
      <c r="E55" s="101"/>
      <c r="F55" s="89"/>
      <c r="G55" s="90"/>
      <c r="H55" s="90"/>
      <c r="I55" s="89"/>
      <c r="T55" s="168" t="s">
        <v>165</v>
      </c>
      <c r="U55" s="184">
        <v>595.07</v>
      </c>
      <c r="V55" s="184">
        <v>751.0500000000001</v>
      </c>
      <c r="W55" s="184">
        <v>487.66</v>
      </c>
      <c r="X55" s="184">
        <v>858.46</v>
      </c>
      <c r="Y55" s="16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184">
        <v>858.46</v>
      </c>
      <c r="V56" s="206">
        <v>751.0500000000001</v>
      </c>
      <c r="W56" s="206">
        <v>754.0400000000001</v>
      </c>
      <c r="X56" s="184">
        <v>855.4700000000001</v>
      </c>
      <c r="Y56" s="206">
        <v>0</v>
      </c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184">
        <f>X56</f>
        <v>855.4700000000001</v>
      </c>
      <c r="V57" s="184">
        <f>H54</f>
        <v>751.0500000000001</v>
      </c>
      <c r="W57" s="184">
        <f>I54</f>
        <v>697.72</v>
      </c>
      <c r="X57" s="184">
        <f aca="true" t="shared" si="0" ref="X57:X64">U57+V57-W57</f>
        <v>908.8000000000002</v>
      </c>
      <c r="Y57" s="16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74839.067</v>
      </c>
      <c r="I58" s="89"/>
      <c r="T58" s="168" t="s">
        <v>168</v>
      </c>
      <c r="U58" s="184">
        <f>X57</f>
        <v>908.8000000000002</v>
      </c>
      <c r="V58" s="169"/>
      <c r="W58" s="169"/>
      <c r="X58" s="184">
        <f t="shared" si="0"/>
        <v>908.8000000000002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210">
        <f>G60+G61+G63+G65</f>
        <v>7.21</v>
      </c>
      <c r="H59" s="211">
        <f>H60+H61+H63+H65</f>
        <v>3610.057</v>
      </c>
      <c r="I59" s="89"/>
      <c r="T59" s="168" t="s">
        <v>169</v>
      </c>
      <c r="U59" s="184"/>
      <c r="V59" s="169"/>
      <c r="W59" s="169"/>
      <c r="X59" s="184">
        <f t="shared" si="0"/>
        <v>0</v>
      </c>
      <c r="Y59" s="169"/>
    </row>
    <row r="60" spans="1:25" ht="37.5">
      <c r="A60" s="209" t="s">
        <v>131</v>
      </c>
      <c r="B60" s="554" t="s">
        <v>132</v>
      </c>
      <c r="C60" s="555"/>
      <c r="D60" s="555"/>
      <c r="E60" s="555"/>
      <c r="F60" s="555"/>
      <c r="G60" s="210">
        <v>1.34</v>
      </c>
      <c r="H60" s="211">
        <f>ROUND(G60*C42,2)+0.01</f>
        <v>670.95</v>
      </c>
      <c r="I60" s="89"/>
      <c r="T60" s="168" t="s">
        <v>170</v>
      </c>
      <c r="U60" s="184"/>
      <c r="V60" s="169"/>
      <c r="W60" s="169"/>
      <c r="X60" s="184">
        <f t="shared" si="0"/>
        <v>0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 t="shared" si="0"/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 t="shared" si="0"/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 t="shared" si="0"/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 t="shared" si="0"/>
        <v>0</v>
      </c>
      <c r="Y64" s="169"/>
    </row>
    <row r="65" spans="1:25" ht="37.5">
      <c r="A65" s="209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4208.4400000000005</v>
      </c>
      <c r="V65" s="172">
        <f>SUM(V53:V64)</f>
        <v>3755.2500000000005</v>
      </c>
      <c r="W65" s="172">
        <f>SUM(W53:W64)</f>
        <v>3256.7800000000007</v>
      </c>
      <c r="X65" s="172">
        <f>SUM(X53:X64)</f>
        <v>4706.910000000001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71229.01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3" ht="18.75">
      <c r="A68" s="124"/>
      <c r="B68" s="566" t="s">
        <v>185</v>
      </c>
      <c r="C68" s="567"/>
      <c r="D68" s="567"/>
      <c r="E68" s="567"/>
      <c r="F68" s="568"/>
      <c r="G68" s="123"/>
      <c r="H68" s="123">
        <v>1092</v>
      </c>
      <c r="I68" s="89"/>
      <c r="M68" s="93"/>
    </row>
    <row r="69" spans="1:9" ht="18.75">
      <c r="A69" s="124"/>
      <c r="B69" s="566" t="s">
        <v>186</v>
      </c>
      <c r="C69" s="567"/>
      <c r="D69" s="567"/>
      <c r="E69" s="567"/>
      <c r="F69" s="568"/>
      <c r="G69" s="123"/>
      <c r="H69" s="123">
        <v>14741.72</v>
      </c>
      <c r="I69" s="219" t="s">
        <v>188</v>
      </c>
    </row>
    <row r="70" spans="1:9" ht="18.75">
      <c r="A70" s="124"/>
      <c r="B70" s="566" t="s">
        <v>187</v>
      </c>
      <c r="C70" s="567"/>
      <c r="D70" s="567"/>
      <c r="E70" s="567"/>
      <c r="F70" s="568"/>
      <c r="G70" s="123"/>
      <c r="H70" s="123">
        <v>55395.29</v>
      </c>
      <c r="I70" s="219" t="s">
        <v>188</v>
      </c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'04 14 г '!G75:H75</f>
        <v>16262.870999999992</v>
      </c>
      <c r="H74" s="588"/>
      <c r="I74" s="587">
        <f>'04 14 г '!I75:J75</f>
        <v>21661.550000000003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21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G74+I47-H58+K54</f>
        <v>-30370.566</v>
      </c>
      <c r="H75" s="562"/>
      <c r="I75" s="574">
        <f>I74+I54-K54</f>
        <v>0</v>
      </c>
      <c r="J75" s="562"/>
      <c r="K75" s="79"/>
      <c r="L75" s="140">
        <f>G75</f>
        <v>-30370.566</v>
      </c>
      <c r="M75" s="140">
        <f>I75</f>
        <v>0</v>
      </c>
      <c r="N75" s="79"/>
      <c r="O75" s="79"/>
      <c r="P75" s="79"/>
      <c r="Q75" s="79"/>
      <c r="R75" s="79"/>
      <c r="T75" s="218"/>
      <c r="U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0" ht="18.75">
      <c r="A90" s="70" t="s">
        <v>184</v>
      </c>
    </row>
    <row r="91" spans="8:11" ht="18.75">
      <c r="H91" s="70" t="s">
        <v>29</v>
      </c>
      <c r="K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U50:Y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I74:J74"/>
    <mergeCell ref="B65:F65"/>
    <mergeCell ref="B66:F66"/>
    <mergeCell ref="B67:F67"/>
    <mergeCell ref="B68:F68"/>
    <mergeCell ref="B69:F69"/>
    <mergeCell ref="G72:H72"/>
    <mergeCell ref="B70:F70"/>
    <mergeCell ref="B75:F75"/>
    <mergeCell ref="G75:H75"/>
    <mergeCell ref="I75:J75"/>
    <mergeCell ref="B76:F76"/>
    <mergeCell ref="M78:R78"/>
    <mergeCell ref="I72:J72"/>
    <mergeCell ref="G73:H73"/>
    <mergeCell ref="I73:J73"/>
    <mergeCell ref="B74:F74"/>
    <mergeCell ref="G74:H7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48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7.140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12.7109375" style="68" customWidth="1"/>
    <col min="21" max="21" width="17.57421875" style="68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225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226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189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27" t="s">
        <v>117</v>
      </c>
      <c r="K45" s="227" t="s">
        <v>118</v>
      </c>
      <c r="M45" s="97"/>
      <c r="N45" s="97"/>
      <c r="O45" s="97"/>
      <c r="P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97" t="s">
        <v>121</v>
      </c>
      <c r="M46" s="97" t="s">
        <v>120</v>
      </c>
      <c r="N46" s="97" t="s">
        <v>155</v>
      </c>
      <c r="O46" s="97" t="s">
        <v>122</v>
      </c>
      <c r="P46" s="97"/>
    </row>
    <row r="47" spans="1:16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L47+M47</f>
        <v>7657.38</v>
      </c>
      <c r="J47" s="101">
        <f>J49+J50</f>
        <v>3610.057</v>
      </c>
      <c r="K47" s="101">
        <f>K49+K50</f>
        <v>4047.3230000000003</v>
      </c>
      <c r="L47" s="239">
        <v>7657.38</v>
      </c>
      <c r="M47" s="239">
        <v>0</v>
      </c>
      <c r="N47" s="240">
        <v>751.0500000000001</v>
      </c>
      <c r="O47" s="239">
        <v>913.6099999999999</v>
      </c>
      <c r="P47" s="241">
        <v>746.2400000000001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4047.3199999999997</v>
      </c>
      <c r="J50" s="101">
        <f>H66</f>
        <v>0</v>
      </c>
      <c r="K50" s="101">
        <f>I50-J50</f>
        <v>4047.3199999999997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220"/>
      <c r="D51" s="220"/>
      <c r="E51" s="220"/>
      <c r="F51" s="221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'05 14 г'!J54</f>
        <v>908.8000000000002</v>
      </c>
      <c r="H54" s="145">
        <f>N47</f>
        <v>751.0500000000001</v>
      </c>
      <c r="I54" s="145">
        <f>O47</f>
        <v>913.6099999999999</v>
      </c>
      <c r="J54" s="145">
        <f>G54+H54-I54</f>
        <v>746.2400000000005</v>
      </c>
      <c r="K54" s="242">
        <f>I74+I54</f>
        <v>913.6099999999999</v>
      </c>
      <c r="T54" s="168" t="s">
        <v>164</v>
      </c>
      <c r="U54" s="228">
        <v>580.3100000000002</v>
      </c>
      <c r="V54" s="228">
        <v>751.0500000000001</v>
      </c>
      <c r="W54" s="228">
        <v>736.2900000000001</v>
      </c>
      <c r="X54" s="228">
        <v>595.07</v>
      </c>
      <c r="Y54" s="228">
        <v>0</v>
      </c>
    </row>
    <row r="55" spans="2:25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T55" s="168" t="s">
        <v>165</v>
      </c>
      <c r="U55" s="228">
        <v>595.07</v>
      </c>
      <c r="V55" s="228">
        <v>751.0500000000001</v>
      </c>
      <c r="W55" s="228">
        <v>487.66</v>
      </c>
      <c r="X55" s="228">
        <v>858.46</v>
      </c>
      <c r="Y55" s="22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228">
        <v>858.46</v>
      </c>
      <c r="V56" s="230">
        <v>751.0500000000001</v>
      </c>
      <c r="W56" s="230">
        <v>754.0400000000001</v>
      </c>
      <c r="X56" s="228">
        <v>855.4700000000001</v>
      </c>
      <c r="Y56" s="230">
        <v>0</v>
      </c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228">
        <v>855.4700000000001</v>
      </c>
      <c r="V57" s="228">
        <v>751.0500000000001</v>
      </c>
      <c r="W57" s="228">
        <v>697.72</v>
      </c>
      <c r="X57" s="228">
        <v>908.8000000000002</v>
      </c>
      <c r="Y57" s="22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3610.057</v>
      </c>
      <c r="I58" s="89"/>
      <c r="T58" s="168" t="s">
        <v>168</v>
      </c>
      <c r="U58" s="184">
        <f>X57</f>
        <v>908.8000000000002</v>
      </c>
      <c r="V58" s="184">
        <f>H54</f>
        <v>751.0500000000001</v>
      </c>
      <c r="W58" s="184">
        <f>I54</f>
        <v>913.6099999999999</v>
      </c>
      <c r="X58" s="184">
        <f aca="true" t="shared" si="0" ref="X58:X64">U58+V58-W58</f>
        <v>746.2400000000005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222">
        <f>G60+G61+G63+G65</f>
        <v>7.21</v>
      </c>
      <c r="H59" s="223">
        <f>H60+H61+H63+H65</f>
        <v>3610.057</v>
      </c>
      <c r="I59" s="89"/>
      <c r="T59" s="168" t="s">
        <v>169</v>
      </c>
      <c r="U59" s="184"/>
      <c r="V59" s="169"/>
      <c r="W59" s="169"/>
      <c r="X59" s="184">
        <f t="shared" si="0"/>
        <v>0</v>
      </c>
      <c r="Y59" s="169"/>
    </row>
    <row r="60" spans="1:25" ht="37.5">
      <c r="A60" s="224" t="s">
        <v>131</v>
      </c>
      <c r="B60" s="554" t="s">
        <v>132</v>
      </c>
      <c r="C60" s="555"/>
      <c r="D60" s="555"/>
      <c r="E60" s="555"/>
      <c r="F60" s="555"/>
      <c r="G60" s="222">
        <v>1.34</v>
      </c>
      <c r="H60" s="223">
        <f>ROUND(G60*C42,2)+0.01</f>
        <v>670.95</v>
      </c>
      <c r="I60" s="89"/>
      <c r="T60" s="168" t="s">
        <v>170</v>
      </c>
      <c r="U60" s="184"/>
      <c r="V60" s="169"/>
      <c r="W60" s="169"/>
      <c r="X60" s="184">
        <f t="shared" si="0"/>
        <v>0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 t="shared" si="0"/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 t="shared" si="0"/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 t="shared" si="0"/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 t="shared" si="0"/>
        <v>0</v>
      </c>
      <c r="Y64" s="169"/>
    </row>
    <row r="65" spans="1:25" ht="37.5">
      <c r="A65" s="224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4208.4400000000005</v>
      </c>
      <c r="V65" s="172">
        <f>SUM(V53:V64)</f>
        <v>4506.3</v>
      </c>
      <c r="W65" s="172">
        <f>SUM(W53:W64)</f>
        <v>4170.39</v>
      </c>
      <c r="X65" s="172">
        <f>SUM(X53:X64)</f>
        <v>4544.350000000001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3" ht="18.75">
      <c r="A68" s="124"/>
      <c r="B68" s="566" t="s">
        <v>142</v>
      </c>
      <c r="C68" s="567"/>
      <c r="D68" s="567"/>
      <c r="E68" s="567"/>
      <c r="F68" s="568"/>
      <c r="G68" s="123"/>
      <c r="H68" s="123"/>
      <c r="I68" s="89"/>
      <c r="M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23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23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'05 14 г'!G75:H75</f>
        <v>-30370.566</v>
      </c>
      <c r="H74" s="588"/>
      <c r="I74" s="587">
        <f>'05 14 г'!I75:J75</f>
        <v>0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21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G74+I47-H58+K54</f>
        <v>-25409.632999999998</v>
      </c>
      <c r="H75" s="562"/>
      <c r="I75" s="574">
        <f>I74+I54-K54</f>
        <v>0</v>
      </c>
      <c r="J75" s="562"/>
      <c r="K75" s="79"/>
      <c r="L75" s="140">
        <f>G75</f>
        <v>-25409.632999999998</v>
      </c>
      <c r="M75" s="140">
        <f>I75</f>
        <v>0</v>
      </c>
      <c r="N75" s="79"/>
      <c r="O75" s="79"/>
      <c r="P75" s="79"/>
      <c r="Q75" s="79"/>
      <c r="R75" s="79"/>
      <c r="T75" s="218"/>
      <c r="U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0" ht="18.75">
      <c r="A90" s="70" t="s">
        <v>184</v>
      </c>
    </row>
    <row r="91" spans="8:11" ht="18.75">
      <c r="H91" s="70" t="s">
        <v>29</v>
      </c>
      <c r="K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B75:F75"/>
    <mergeCell ref="G75:H75"/>
    <mergeCell ref="I75:J75"/>
    <mergeCell ref="B76:F76"/>
    <mergeCell ref="M78:R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U50:Y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48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7.140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12.7109375" style="68" customWidth="1"/>
    <col min="21" max="21" width="9.8515625" style="68" bestFit="1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236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237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192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38" t="s">
        <v>117</v>
      </c>
      <c r="K45" s="238" t="s">
        <v>118</v>
      </c>
      <c r="M45" s="97"/>
      <c r="N45" s="97"/>
      <c r="O45" s="97"/>
      <c r="P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97" t="s">
        <v>121</v>
      </c>
      <c r="M46" s="97" t="s">
        <v>120</v>
      </c>
      <c r="N46" s="97" t="s">
        <v>155</v>
      </c>
      <c r="O46" s="97" t="s">
        <v>122</v>
      </c>
      <c r="P46" s="97"/>
    </row>
    <row r="47" spans="1:16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L47+M47</f>
        <v>5825.4</v>
      </c>
      <c r="J47" s="101">
        <f>J49+J50</f>
        <v>3610.057</v>
      </c>
      <c r="K47" s="101">
        <f>K49+K50</f>
        <v>2215.343</v>
      </c>
      <c r="L47" s="252">
        <v>5825.4</v>
      </c>
      <c r="M47" s="252">
        <v>0</v>
      </c>
      <c r="N47" s="253">
        <v>751.0500000000001</v>
      </c>
      <c r="O47" s="252">
        <v>694.7600000000001</v>
      </c>
      <c r="P47" s="216">
        <v>802.5299999999999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H49+0.01</f>
        <v>3610.0600000000004</v>
      </c>
      <c r="J49" s="101">
        <f>H59</f>
        <v>3610.057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2215.3399999999992</v>
      </c>
      <c r="J50" s="101">
        <f>H66</f>
        <v>0</v>
      </c>
      <c r="K50" s="101">
        <f>I50-J50</f>
        <v>2215.3399999999992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231"/>
      <c r="D51" s="231"/>
      <c r="E51" s="231"/>
      <c r="F51" s="232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'06 14 г'!J54</f>
        <v>746.2400000000005</v>
      </c>
      <c r="H54" s="145">
        <f>N47</f>
        <v>751.0500000000001</v>
      </c>
      <c r="I54" s="145">
        <f>O47</f>
        <v>694.7600000000001</v>
      </c>
      <c r="J54" s="145">
        <f>G54+H54-I54</f>
        <v>802.5300000000003</v>
      </c>
      <c r="K54" s="242">
        <f>I74+I54</f>
        <v>694.7600000000001</v>
      </c>
      <c r="T54" s="168" t="s">
        <v>164</v>
      </c>
      <c r="U54" s="228">
        <v>580.3100000000002</v>
      </c>
      <c r="V54" s="228">
        <v>751.0500000000001</v>
      </c>
      <c r="W54" s="228">
        <v>736.2900000000001</v>
      </c>
      <c r="X54" s="228">
        <v>595.07</v>
      </c>
      <c r="Y54" s="228">
        <v>0</v>
      </c>
    </row>
    <row r="55" spans="2:25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T55" s="168" t="s">
        <v>165</v>
      </c>
      <c r="U55" s="228">
        <v>595.07</v>
      </c>
      <c r="V55" s="228">
        <v>751.0500000000001</v>
      </c>
      <c r="W55" s="228">
        <v>487.66</v>
      </c>
      <c r="X55" s="228">
        <v>858.46</v>
      </c>
      <c r="Y55" s="22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228">
        <v>858.46</v>
      </c>
      <c r="V56" s="230">
        <v>751.0500000000001</v>
      </c>
      <c r="W56" s="230">
        <v>754.0400000000001</v>
      </c>
      <c r="X56" s="228">
        <v>855.4700000000001</v>
      </c>
      <c r="Y56" s="230">
        <v>0</v>
      </c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228">
        <v>855.4700000000001</v>
      </c>
      <c r="V57" s="228">
        <v>751.0500000000001</v>
      </c>
      <c r="W57" s="228">
        <v>697.72</v>
      </c>
      <c r="X57" s="228">
        <v>908.8000000000002</v>
      </c>
      <c r="Y57" s="22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3610.057</v>
      </c>
      <c r="I58" s="89"/>
      <c r="T58" s="168" t="s">
        <v>168</v>
      </c>
      <c r="U58" s="184">
        <v>908.8000000000002</v>
      </c>
      <c r="V58" s="184">
        <v>751.0500000000001</v>
      </c>
      <c r="W58" s="184">
        <v>913.6099999999999</v>
      </c>
      <c r="X58" s="184">
        <v>746.2400000000005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233">
        <f>G60+G61+G63+G65</f>
        <v>7.21</v>
      </c>
      <c r="H59" s="234">
        <f>H60+H61+H63+H65</f>
        <v>3610.057</v>
      </c>
      <c r="I59" s="89"/>
      <c r="T59" s="168" t="s">
        <v>169</v>
      </c>
      <c r="U59" s="184">
        <f>X58</f>
        <v>746.2400000000005</v>
      </c>
      <c r="V59" s="184">
        <f>H54</f>
        <v>751.0500000000001</v>
      </c>
      <c r="W59" s="184">
        <f>I54</f>
        <v>694.7600000000001</v>
      </c>
      <c r="X59" s="184">
        <f aca="true" t="shared" si="0" ref="X59:X64">U59+V59-W59</f>
        <v>802.5300000000003</v>
      </c>
      <c r="Y59" s="169"/>
    </row>
    <row r="60" spans="1:25" ht="37.5">
      <c r="A60" s="235" t="s">
        <v>131</v>
      </c>
      <c r="B60" s="554" t="s">
        <v>132</v>
      </c>
      <c r="C60" s="555"/>
      <c r="D60" s="555"/>
      <c r="E60" s="555"/>
      <c r="F60" s="555"/>
      <c r="G60" s="233">
        <v>1.34</v>
      </c>
      <c r="H60" s="234">
        <f>ROUND(G60*C42,2)+0.01</f>
        <v>670.95</v>
      </c>
      <c r="I60" s="89"/>
      <c r="T60" s="168" t="s">
        <v>170</v>
      </c>
      <c r="U60" s="184"/>
      <c r="V60" s="169"/>
      <c r="W60" s="169"/>
      <c r="X60" s="184">
        <f t="shared" si="0"/>
        <v>0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 t="shared" si="0"/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 t="shared" si="0"/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 t="shared" si="0"/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 t="shared" si="0"/>
        <v>0</v>
      </c>
      <c r="Y64" s="169"/>
    </row>
    <row r="65" spans="1:25" ht="37.5">
      <c r="A65" s="235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4954.680000000001</v>
      </c>
      <c r="V65" s="172">
        <f>SUM(V53:V64)</f>
        <v>5257.35</v>
      </c>
      <c r="W65" s="172">
        <f>SUM(W53:W64)</f>
        <v>4865.150000000001</v>
      </c>
      <c r="X65" s="172">
        <f>SUM(X53:X64)</f>
        <v>5346.880000000002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3" ht="18.75">
      <c r="A68" s="124"/>
      <c r="B68" s="566" t="s">
        <v>142</v>
      </c>
      <c r="C68" s="567"/>
      <c r="D68" s="567"/>
      <c r="E68" s="567"/>
      <c r="F68" s="568"/>
      <c r="G68" s="123"/>
      <c r="H68" s="123"/>
      <c r="I68" s="89"/>
      <c r="M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23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23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'06 14 г'!G75:H75</f>
        <v>-25409.632999999998</v>
      </c>
      <c r="H74" s="588"/>
      <c r="I74" s="587">
        <f>'06 14 г'!I75:J75</f>
        <v>0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21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G74+I47-H58+K54</f>
        <v>-22499.530000000002</v>
      </c>
      <c r="H75" s="562"/>
      <c r="I75" s="574">
        <f>I74+I54-K54</f>
        <v>0</v>
      </c>
      <c r="J75" s="562"/>
      <c r="K75" s="79"/>
      <c r="L75" s="140">
        <f>G75</f>
        <v>-22499.530000000002</v>
      </c>
      <c r="M75" s="140">
        <f>I75</f>
        <v>0</v>
      </c>
      <c r="N75" s="79"/>
      <c r="O75" s="79"/>
      <c r="P75" s="79"/>
      <c r="Q75" s="79"/>
      <c r="R75" s="79"/>
      <c r="T75" s="218"/>
      <c r="U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0" ht="18.75">
      <c r="A90" s="70" t="s">
        <v>184</v>
      </c>
    </row>
    <row r="91" spans="8:11" ht="18.75">
      <c r="H91" s="70" t="s">
        <v>29</v>
      </c>
      <c r="K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B75:F75"/>
    <mergeCell ref="G75:H75"/>
    <mergeCell ref="I75:J75"/>
    <mergeCell ref="B76:F76"/>
    <mergeCell ref="M78:R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U50:Y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79"/>
  <sheetViews>
    <sheetView zoomScalePageLayoutView="0" workbookViewId="0" topLeftCell="A43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70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676.97</v>
      </c>
      <c r="D8" s="4">
        <v>0</v>
      </c>
      <c r="E8" s="4">
        <v>2.77</v>
      </c>
      <c r="F8" s="2"/>
      <c r="G8" s="3">
        <f>E8</f>
        <v>2.77</v>
      </c>
      <c r="H8" s="3">
        <v>674.2</v>
      </c>
      <c r="I8" s="2"/>
    </row>
    <row r="9" spans="2:9" ht="15">
      <c r="B9" s="2" t="s">
        <v>10</v>
      </c>
      <c r="C9" s="3">
        <v>10817.67</v>
      </c>
      <c r="D9" s="3">
        <v>5337.47</v>
      </c>
      <c r="E9" s="3">
        <v>4586.93</v>
      </c>
      <c r="F9" s="2"/>
      <c r="G9" s="3">
        <f>E9</f>
        <v>4586.93</v>
      </c>
      <c r="H9" s="3">
        <v>11568.21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4589.700000000001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8" t="s">
        <v>43</v>
      </c>
      <c r="D14" s="8" t="s">
        <v>42</v>
      </c>
      <c r="E14" s="2"/>
      <c r="F14" s="2"/>
      <c r="G14" s="2"/>
      <c r="H14" s="2"/>
      <c r="I14" s="2" t="s">
        <v>13</v>
      </c>
      <c r="J14" s="7"/>
      <c r="K14" s="7"/>
      <c r="L14" s="7"/>
      <c r="M14" s="7"/>
      <c r="N14" s="7"/>
    </row>
    <row r="15" spans="3:14" ht="14.25" customHeight="1">
      <c r="C15" s="2"/>
      <c r="D15" s="2"/>
      <c r="E15" s="2"/>
      <c r="F15" s="2"/>
      <c r="G15" s="2"/>
      <c r="H15" s="2"/>
      <c r="I15" s="2"/>
      <c r="J15" s="7"/>
      <c r="K15" s="7"/>
      <c r="L15" s="7"/>
      <c r="M15" s="7"/>
      <c r="N15" s="7"/>
    </row>
    <row r="16" spans="3:14" ht="0.75" customHeight="1" hidden="1">
      <c r="C16" s="2"/>
      <c r="D16" s="2"/>
      <c r="E16" s="2"/>
      <c r="F16" s="2"/>
      <c r="G16" s="2"/>
      <c r="H16" s="2"/>
      <c r="I16" s="2"/>
      <c r="J16" s="7"/>
      <c r="K16" s="7"/>
      <c r="L16" s="7"/>
      <c r="M16" s="7"/>
      <c r="N16" s="7"/>
    </row>
    <row r="17" spans="3:14" ht="15" hidden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5">
      <c r="C18" s="8" t="s">
        <v>72</v>
      </c>
      <c r="D18" s="8" t="s">
        <v>73</v>
      </c>
      <c r="E18" s="2"/>
      <c r="F18" s="2"/>
      <c r="G18" s="2"/>
      <c r="H18" s="2"/>
      <c r="I18" s="2">
        <v>620</v>
      </c>
      <c r="J18" s="7"/>
      <c r="K18" s="7"/>
      <c r="L18" s="7"/>
      <c r="M18" s="7"/>
      <c r="N18" s="7"/>
    </row>
    <row r="19" spans="3:14" ht="15">
      <c r="C19" s="8" t="s">
        <v>72</v>
      </c>
      <c r="D19" s="8" t="s">
        <v>74</v>
      </c>
      <c r="E19" s="2"/>
      <c r="F19" s="2"/>
      <c r="G19" s="2"/>
      <c r="H19" s="2"/>
      <c r="I19" s="2">
        <v>300</v>
      </c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920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4700.285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71</v>
      </c>
      <c r="H43" s="47"/>
      <c r="I43" s="12"/>
    </row>
    <row r="44" spans="3:8" ht="15.75" thickBot="1">
      <c r="C44" s="2" t="s">
        <v>19</v>
      </c>
      <c r="D44" s="20" t="s">
        <v>20</v>
      </c>
      <c r="E44" s="20"/>
      <c r="F44" s="20"/>
      <c r="G44" s="22" t="s">
        <v>52</v>
      </c>
      <c r="H44" s="2" t="s">
        <v>21</v>
      </c>
    </row>
    <row r="45" spans="3:8" ht="19.5" thickBot="1">
      <c r="C45" s="24">
        <v>1</v>
      </c>
      <c r="D45" s="25" t="s">
        <v>22</v>
      </c>
      <c r="E45" s="26"/>
      <c r="F45" s="27"/>
      <c r="G45" s="40"/>
      <c r="H45" s="3">
        <v>5337.47</v>
      </c>
    </row>
    <row r="46" spans="3:8" ht="15.75" thickBot="1">
      <c r="C46" s="2"/>
      <c r="D46" s="21"/>
      <c r="E46" s="21"/>
      <c r="F46" s="21"/>
      <c r="G46" s="2"/>
      <c r="H46" s="2"/>
    </row>
    <row r="47" spans="3:8" ht="19.5" thickBot="1">
      <c r="C47" s="24">
        <v>2</v>
      </c>
      <c r="D47" s="25" t="s">
        <v>23</v>
      </c>
      <c r="E47" s="28"/>
      <c r="F47" s="27"/>
      <c r="G47" s="40"/>
      <c r="H47" s="3">
        <v>4589.7</v>
      </c>
    </row>
    <row r="48" spans="3:8" ht="15.75" thickBot="1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29" t="s">
        <v>24</v>
      </c>
      <c r="E49" s="30"/>
      <c r="F49" s="31"/>
      <c r="G49" s="41"/>
      <c r="H49" s="10">
        <v>4700.29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9" ht="15.75">
      <c r="C65" s="42" t="s">
        <v>53</v>
      </c>
      <c r="D65" s="42"/>
      <c r="E65" s="42"/>
      <c r="F65" s="42"/>
      <c r="G65" s="43"/>
      <c r="H65" s="43"/>
      <c r="I65" s="6">
        <f>H47-H49</f>
        <v>-110.59000000000015</v>
      </c>
    </row>
    <row r="66" spans="3:8" ht="15.75">
      <c r="C66" s="8" t="s">
        <v>72</v>
      </c>
      <c r="D66" s="8" t="s">
        <v>73</v>
      </c>
      <c r="E66" s="2"/>
      <c r="F66" s="42"/>
      <c r="G66" s="44"/>
      <c r="H66" s="2">
        <v>620</v>
      </c>
    </row>
    <row r="67" spans="3:8" ht="15">
      <c r="C67" s="8" t="s">
        <v>72</v>
      </c>
      <c r="D67" s="8" t="s">
        <v>74</v>
      </c>
      <c r="E67" s="2"/>
      <c r="F67" s="2"/>
      <c r="G67" s="9"/>
      <c r="H67" s="2">
        <v>300</v>
      </c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10247.23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13037.06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12926.469999999998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/>
      <c r="E79" s="2"/>
      <c r="F79" s="2"/>
      <c r="G79" s="2"/>
      <c r="H7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Y91"/>
  <sheetViews>
    <sheetView view="pageBreakPreview" zoomScale="80" zoomScaleSheetLayoutView="80" zoomScalePageLayoutView="0" workbookViewId="0" topLeftCell="A55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3" width="14.00390625" style="71" hidden="1" customWidth="1" outlineLevel="1"/>
    <col min="14" max="14" width="10.00390625" style="70" hidden="1" customWidth="1" outlineLevel="1"/>
    <col min="15" max="15" width="11.421875" style="70" hidden="1" customWidth="1" outlineLevel="1"/>
    <col min="16" max="16" width="7.140625" style="70" hidden="1" customWidth="1" outlineLevel="1"/>
    <col min="17" max="17" width="10.28125" style="70" hidden="1" customWidth="1" outlineLevel="1"/>
    <col min="18" max="18" width="10.00390625" style="70" hidden="1" customWidth="1" outlineLevel="1"/>
    <col min="19" max="19" width="9.140625" style="68" customWidth="1" collapsed="1"/>
    <col min="20" max="20" width="12.7109375" style="68" customWidth="1"/>
    <col min="21" max="21" width="9.8515625" style="68" bestFit="1" customWidth="1"/>
    <col min="22" max="22" width="9.140625" style="68" customWidth="1"/>
    <col min="23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7" ht="18.75" hidden="1">
      <c r="B14" s="77" t="s">
        <v>43</v>
      </c>
      <c r="C14" s="536" t="s">
        <v>84</v>
      </c>
      <c r="D14" s="537"/>
      <c r="E14" s="249"/>
      <c r="F14" s="74"/>
      <c r="G14" s="74"/>
      <c r="H14" s="74"/>
      <c r="I14" s="74" t="s">
        <v>13</v>
      </c>
      <c r="J14" s="79"/>
      <c r="K14" s="79"/>
      <c r="L14" s="80"/>
      <c r="M14" s="80"/>
      <c r="N14" s="79"/>
      <c r="O14" s="79"/>
      <c r="P14" s="79"/>
      <c r="Q14" s="79"/>
    </row>
    <row r="15" spans="2:17" ht="14.25" customHeight="1" hidden="1">
      <c r="B15" s="81"/>
      <c r="C15" s="538"/>
      <c r="D15" s="539"/>
      <c r="E15" s="250"/>
      <c r="F15" s="74"/>
      <c r="G15" s="74"/>
      <c r="H15" s="74" t="s">
        <v>85</v>
      </c>
      <c r="I15" s="74"/>
      <c r="J15" s="79"/>
      <c r="K15" s="79"/>
      <c r="L15" s="80"/>
      <c r="M15" s="80"/>
      <c r="N15" s="79"/>
      <c r="O15" s="79"/>
      <c r="P15" s="79"/>
      <c r="Q15" s="79"/>
    </row>
    <row r="16" spans="2:17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79"/>
      <c r="O16" s="79"/>
      <c r="P16" s="79"/>
      <c r="Q16" s="79"/>
    </row>
    <row r="17" spans="2:17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79"/>
      <c r="O17" s="79"/>
      <c r="P17" s="79"/>
      <c r="Q17" s="79"/>
    </row>
    <row r="18" spans="2:17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79"/>
      <c r="O18" s="79"/>
      <c r="P18" s="79"/>
      <c r="Q18" s="79"/>
    </row>
    <row r="19" spans="2:17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79"/>
      <c r="O19" s="79"/>
      <c r="P19" s="79"/>
      <c r="Q19" s="79"/>
    </row>
    <row r="20" spans="2:17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79"/>
      <c r="O20" s="79"/>
      <c r="P20" s="79"/>
      <c r="Q20" s="79"/>
    </row>
    <row r="21" spans="2:17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79"/>
      <c r="O21" s="79"/>
      <c r="P21" s="79"/>
      <c r="Q21" s="79"/>
    </row>
    <row r="22" spans="2:17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79"/>
      <c r="O22" s="79"/>
      <c r="P22" s="79"/>
      <c r="Q22" s="79"/>
    </row>
    <row r="23" spans="2:17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79"/>
      <c r="O23" s="79"/>
      <c r="P23" s="79"/>
      <c r="Q23" s="79"/>
    </row>
    <row r="24" spans="2:17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79"/>
      <c r="O24" s="79"/>
      <c r="P24" s="79"/>
      <c r="Q24" s="79"/>
    </row>
    <row r="25" spans="2:17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79"/>
      <c r="O25" s="79"/>
      <c r="P25" s="79"/>
      <c r="Q25" s="79"/>
    </row>
    <row r="26" spans="2:17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79"/>
      <c r="O26" s="79"/>
      <c r="P26" s="79"/>
      <c r="Q26" s="79"/>
    </row>
    <row r="27" spans="2:17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79"/>
      <c r="O27" s="79"/>
      <c r="P27" s="79"/>
      <c r="Q27" s="79"/>
    </row>
    <row r="28" spans="2:17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79"/>
      <c r="O28" s="79"/>
      <c r="P28" s="79"/>
      <c r="Q28" s="79"/>
    </row>
    <row r="29" spans="2:17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79"/>
      <c r="O29" s="79"/>
      <c r="P29" s="79"/>
      <c r="Q29" s="79"/>
    </row>
    <row r="30" spans="2:17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79"/>
      <c r="O30" s="79"/>
      <c r="P30" s="79"/>
      <c r="Q30" s="79"/>
    </row>
    <row r="31" spans="2:17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79"/>
      <c r="O31" s="79"/>
      <c r="P31" s="79"/>
      <c r="Q31" s="79"/>
    </row>
    <row r="32" spans="2:17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79"/>
      <c r="O32" s="79"/>
      <c r="P32" s="79"/>
      <c r="Q32" s="79"/>
    </row>
    <row r="33" spans="2:17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79"/>
      <c r="O33" s="79"/>
      <c r="P33" s="79"/>
      <c r="Q33" s="79"/>
    </row>
    <row r="34" spans="2:17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79"/>
      <c r="O34" s="79"/>
      <c r="P34" s="79"/>
      <c r="Q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193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6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51" t="s">
        <v>117</v>
      </c>
      <c r="K45" s="251" t="s">
        <v>118</v>
      </c>
      <c r="M45" s="97"/>
      <c r="N45" s="97"/>
      <c r="O45" s="97"/>
      <c r="P45" s="97"/>
    </row>
    <row r="46" spans="1:16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97" t="s">
        <v>121</v>
      </c>
      <c r="M46" s="97" t="s">
        <v>120</v>
      </c>
      <c r="N46" s="97" t="s">
        <v>155</v>
      </c>
      <c r="O46" s="97" t="s">
        <v>122</v>
      </c>
      <c r="P46" s="97"/>
    </row>
    <row r="47" spans="1:16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L47+M47</f>
        <v>6746.16</v>
      </c>
      <c r="J47" s="101">
        <f>J49+J50</f>
        <v>26874.247</v>
      </c>
      <c r="K47" s="101">
        <f>K49+K50</f>
        <v>-20128.087</v>
      </c>
      <c r="L47" s="254">
        <v>6746.16</v>
      </c>
      <c r="M47" s="254">
        <v>0</v>
      </c>
      <c r="N47" s="255">
        <v>751.05</v>
      </c>
      <c r="O47" s="254">
        <v>804.4900000000001</v>
      </c>
      <c r="P47" s="216">
        <v>749.09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</row>
    <row r="50" spans="1:25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3136.1099999999997</v>
      </c>
      <c r="J50" s="101">
        <f>H66</f>
        <v>23264.2</v>
      </c>
      <c r="K50" s="101">
        <f>I50-J50</f>
        <v>-20128.09</v>
      </c>
      <c r="U50" s="583" t="s">
        <v>176</v>
      </c>
      <c r="V50" s="583"/>
      <c r="W50" s="583"/>
      <c r="X50" s="583"/>
      <c r="Y50" s="583"/>
    </row>
    <row r="51" spans="1:11" ht="18" customHeight="1" hidden="1">
      <c r="A51" s="89"/>
      <c r="B51" s="103"/>
      <c r="C51" s="244"/>
      <c r="D51" s="244"/>
      <c r="E51" s="244"/>
      <c r="F51" s="245"/>
      <c r="G51" s="99"/>
      <c r="H51" s="101"/>
      <c r="I51" s="101"/>
      <c r="J51" s="101"/>
      <c r="K51" s="101"/>
    </row>
    <row r="52" spans="1:25" ht="28.5" customHeight="1">
      <c r="A52" s="89"/>
      <c r="T52" s="166" t="s">
        <v>158</v>
      </c>
      <c r="U52" s="167" t="s">
        <v>159</v>
      </c>
      <c r="V52" s="167" t="s">
        <v>160</v>
      </c>
      <c r="W52" s="167" t="s">
        <v>8</v>
      </c>
      <c r="X52" s="167" t="s">
        <v>161</v>
      </c>
      <c r="Y52" s="167" t="s">
        <v>162</v>
      </c>
    </row>
    <row r="53" spans="1:25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T53" s="168" t="s">
        <v>163</v>
      </c>
      <c r="U53" s="111">
        <v>410.33000000000015</v>
      </c>
      <c r="V53" s="111">
        <v>751.0500000000001</v>
      </c>
      <c r="W53" s="111">
        <v>581.0699999999999</v>
      </c>
      <c r="X53" s="111">
        <v>580.3100000000002</v>
      </c>
      <c r="Y53" s="111">
        <v>0</v>
      </c>
    </row>
    <row r="54" spans="2:25" ht="18" customHeight="1">
      <c r="B54" s="546" t="s">
        <v>150</v>
      </c>
      <c r="C54" s="547"/>
      <c r="D54" s="547"/>
      <c r="E54" s="547"/>
      <c r="F54" s="547"/>
      <c r="G54" s="145">
        <f>'07 14 г'!J54</f>
        <v>802.5300000000003</v>
      </c>
      <c r="H54" s="145">
        <f>N47</f>
        <v>751.05</v>
      </c>
      <c r="I54" s="145">
        <f>O47</f>
        <v>804.4900000000001</v>
      </c>
      <c r="J54" s="145">
        <f>G54+H54-I54</f>
        <v>749.0900000000003</v>
      </c>
      <c r="K54" s="242">
        <f>I74+I54</f>
        <v>804.4900000000001</v>
      </c>
      <c r="T54" s="168" t="s">
        <v>164</v>
      </c>
      <c r="U54" s="228">
        <v>580.3100000000002</v>
      </c>
      <c r="V54" s="228">
        <v>751.0500000000001</v>
      </c>
      <c r="W54" s="228">
        <v>736.2900000000001</v>
      </c>
      <c r="X54" s="228">
        <v>595.07</v>
      </c>
      <c r="Y54" s="228">
        <v>0</v>
      </c>
    </row>
    <row r="55" spans="2:25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T55" s="168" t="s">
        <v>165</v>
      </c>
      <c r="U55" s="228">
        <v>595.07</v>
      </c>
      <c r="V55" s="228">
        <v>751.0500000000001</v>
      </c>
      <c r="W55" s="228">
        <v>487.66</v>
      </c>
      <c r="X55" s="228">
        <v>858.46</v>
      </c>
      <c r="Y55" s="229"/>
    </row>
    <row r="56" spans="1:25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T56" s="168" t="s">
        <v>166</v>
      </c>
      <c r="U56" s="228">
        <v>858.46</v>
      </c>
      <c r="V56" s="230">
        <v>751.0500000000001</v>
      </c>
      <c r="W56" s="230">
        <v>754.0400000000001</v>
      </c>
      <c r="X56" s="228">
        <v>855.4700000000001</v>
      </c>
      <c r="Y56" s="230">
        <v>0</v>
      </c>
    </row>
    <row r="57" spans="1:25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T57" s="168" t="s">
        <v>167</v>
      </c>
      <c r="U57" s="228">
        <v>855.4700000000001</v>
      </c>
      <c r="V57" s="228">
        <v>751.0500000000001</v>
      </c>
      <c r="W57" s="228">
        <v>697.72</v>
      </c>
      <c r="X57" s="228">
        <v>908.8000000000002</v>
      </c>
      <c r="Y57" s="229"/>
    </row>
    <row r="58" spans="1:25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26874.247</v>
      </c>
      <c r="I58" s="89"/>
      <c r="T58" s="168" t="s">
        <v>168</v>
      </c>
      <c r="U58" s="184">
        <v>908.8000000000002</v>
      </c>
      <c r="V58" s="184">
        <v>751.0500000000001</v>
      </c>
      <c r="W58" s="184">
        <v>913.6099999999999</v>
      </c>
      <c r="X58" s="184">
        <v>746.2400000000005</v>
      </c>
      <c r="Y58" s="169"/>
    </row>
    <row r="59" spans="1:25" ht="18.75">
      <c r="A59" s="116" t="s">
        <v>129</v>
      </c>
      <c r="B59" s="551" t="s">
        <v>130</v>
      </c>
      <c r="C59" s="552"/>
      <c r="D59" s="552"/>
      <c r="E59" s="552"/>
      <c r="F59" s="553"/>
      <c r="G59" s="246">
        <f>G60+G61+G63+G65</f>
        <v>7.21</v>
      </c>
      <c r="H59" s="247">
        <f>H60+H61+H63+H65</f>
        <v>3610.0469999999996</v>
      </c>
      <c r="I59" s="89"/>
      <c r="T59" s="168" t="s">
        <v>169</v>
      </c>
      <c r="U59" s="184">
        <v>746.2400000000005</v>
      </c>
      <c r="V59" s="184">
        <v>751.0500000000001</v>
      </c>
      <c r="W59" s="184">
        <v>694.7600000000001</v>
      </c>
      <c r="X59" s="184">
        <v>802.5300000000003</v>
      </c>
      <c r="Y59" s="169"/>
    </row>
    <row r="60" spans="1:25" ht="37.5">
      <c r="A60" s="248" t="s">
        <v>131</v>
      </c>
      <c r="B60" s="554" t="s">
        <v>132</v>
      </c>
      <c r="C60" s="555"/>
      <c r="D60" s="555"/>
      <c r="E60" s="555"/>
      <c r="F60" s="555"/>
      <c r="G60" s="246">
        <v>1.34</v>
      </c>
      <c r="H60" s="247">
        <f>ROUND(G60*C42,2)</f>
        <v>670.94</v>
      </c>
      <c r="I60" s="89"/>
      <c r="T60" s="168" t="s">
        <v>170</v>
      </c>
      <c r="U60" s="184">
        <f>X59</f>
        <v>802.5300000000003</v>
      </c>
      <c r="V60" s="184">
        <f>H54</f>
        <v>751.05</v>
      </c>
      <c r="W60" s="184">
        <f>I54</f>
        <v>804.4900000000001</v>
      </c>
      <c r="X60" s="184">
        <f>U60+V60-W60</f>
        <v>749.0900000000003</v>
      </c>
      <c r="Y60" s="169"/>
    </row>
    <row r="61" spans="1:25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T61" s="168" t="s">
        <v>171</v>
      </c>
      <c r="U61" s="184"/>
      <c r="V61" s="169"/>
      <c r="W61" s="169"/>
      <c r="X61" s="184">
        <f>U61+V61-W61</f>
        <v>0</v>
      </c>
      <c r="Y61" s="169"/>
    </row>
    <row r="62" spans="1:25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T62" s="168" t="s">
        <v>172</v>
      </c>
      <c r="U62" s="184"/>
      <c r="V62" s="169"/>
      <c r="W62" s="169"/>
      <c r="X62" s="184">
        <f>U62+V62-W62</f>
        <v>0</v>
      </c>
      <c r="Y62" s="169"/>
    </row>
    <row r="63" spans="1:25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T63" s="168" t="s">
        <v>173</v>
      </c>
      <c r="U63" s="184"/>
      <c r="V63" s="169"/>
      <c r="W63" s="169"/>
      <c r="X63" s="184">
        <f>U63+V63-W63</f>
        <v>0</v>
      </c>
      <c r="Y63" s="169"/>
    </row>
    <row r="64" spans="1:25" ht="18.75">
      <c r="A64" s="556"/>
      <c r="B64" s="558"/>
      <c r="C64" s="558"/>
      <c r="D64" s="558"/>
      <c r="E64" s="558"/>
      <c r="F64" s="558"/>
      <c r="G64" s="559"/>
      <c r="H64" s="560"/>
      <c r="I64" s="89"/>
      <c r="T64" s="168" t="s">
        <v>174</v>
      </c>
      <c r="U64" s="184"/>
      <c r="V64" s="169"/>
      <c r="W64" s="169"/>
      <c r="X64" s="184">
        <f>U64+V64-W64</f>
        <v>0</v>
      </c>
      <c r="Y64" s="169"/>
    </row>
    <row r="65" spans="1:25" ht="37.5">
      <c r="A65" s="248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T65" s="171" t="s">
        <v>175</v>
      </c>
      <c r="U65" s="172">
        <f>SUM(U53:U64)</f>
        <v>5757.210000000002</v>
      </c>
      <c r="V65" s="172">
        <f>SUM(V53:V64)</f>
        <v>6008.400000000001</v>
      </c>
      <c r="W65" s="172">
        <f>SUM(W53:W64)</f>
        <v>5669.64</v>
      </c>
      <c r="X65" s="172">
        <f>SUM(X53:X64)</f>
        <v>6095.970000000002</v>
      </c>
      <c r="Y65" s="172">
        <f>SUM(Y53:Y64)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23264.2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3" ht="18.75">
      <c r="A68" s="124"/>
      <c r="B68" s="566" t="s">
        <v>194</v>
      </c>
      <c r="C68" s="567"/>
      <c r="D68" s="567"/>
      <c r="E68" s="567"/>
      <c r="F68" s="568"/>
      <c r="G68" s="123"/>
      <c r="H68" s="123">
        <v>21883.2</v>
      </c>
      <c r="I68" s="89"/>
      <c r="M68" s="93"/>
    </row>
    <row r="69" spans="1:9" ht="18.75" customHeight="1">
      <c r="A69" s="124"/>
      <c r="B69" s="566" t="s">
        <v>195</v>
      </c>
      <c r="C69" s="567"/>
      <c r="D69" s="567"/>
      <c r="E69" s="567"/>
      <c r="F69" s="568"/>
      <c r="G69" s="123"/>
      <c r="H69" s="123">
        <v>1381</v>
      </c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23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6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O72" s="133" t="s">
        <v>119</v>
      </c>
      <c r="P72" s="133"/>
    </row>
    <row r="73" spans="1:18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7"/>
      <c r="O73" s="137"/>
      <c r="P73" s="137"/>
      <c r="Q73" s="137"/>
      <c r="R73" s="137"/>
    </row>
    <row r="74" spans="1:18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'07 14 г'!G75:H75</f>
        <v>-22499.530000000002</v>
      </c>
      <c r="H74" s="588"/>
      <c r="I74" s="587">
        <f>'06 14 г'!I75:J75</f>
        <v>0</v>
      </c>
      <c r="J74" s="588"/>
      <c r="K74" s="174"/>
      <c r="L74" s="175" t="s">
        <v>144</v>
      </c>
      <c r="M74" s="175" t="s">
        <v>145</v>
      </c>
      <c r="N74" s="174"/>
      <c r="O74" s="174"/>
      <c r="P74" s="174"/>
      <c r="Q74" s="174"/>
      <c r="R74" s="174"/>
    </row>
    <row r="75" spans="1:21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G74+I47-H58+K54</f>
        <v>-41823.127</v>
      </c>
      <c r="H75" s="562"/>
      <c r="I75" s="574">
        <f>I74+I54-K54</f>
        <v>0</v>
      </c>
      <c r="J75" s="562"/>
      <c r="K75" s="79"/>
      <c r="L75" s="140">
        <f>G75</f>
        <v>-41823.127</v>
      </c>
      <c r="M75" s="140">
        <f>I75</f>
        <v>0</v>
      </c>
      <c r="N75" s="79"/>
      <c r="O75" s="79"/>
      <c r="P75" s="79"/>
      <c r="Q75" s="79"/>
      <c r="R75" s="79"/>
      <c r="T75" s="218"/>
      <c r="U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18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79"/>
      <c r="O77" s="79"/>
      <c r="P77" s="79"/>
      <c r="Q77" s="79"/>
      <c r="R77" s="79"/>
    </row>
    <row r="78" spans="1:18" ht="18.75">
      <c r="A78" s="89"/>
      <c r="G78" s="142"/>
      <c r="H78" s="143"/>
      <c r="I78" s="89"/>
      <c r="M78" s="589"/>
      <c r="N78" s="590"/>
      <c r="O78" s="590"/>
      <c r="P78" s="590"/>
      <c r="Q78" s="590"/>
      <c r="R78" s="590"/>
    </row>
    <row r="79" spans="1:18" ht="18.75">
      <c r="A79" s="89"/>
      <c r="G79" s="89"/>
      <c r="H79" s="92"/>
      <c r="I79" s="89"/>
      <c r="M79" s="201"/>
      <c r="N79" s="202"/>
      <c r="O79" s="201"/>
      <c r="P79" s="201"/>
      <c r="Q79" s="201"/>
      <c r="R79" s="203"/>
    </row>
    <row r="80" spans="1:18" ht="18.75">
      <c r="A80" s="89"/>
      <c r="H80" s="89"/>
      <c r="I80" s="89"/>
      <c r="M80" s="204"/>
      <c r="N80" s="205"/>
      <c r="O80" s="205"/>
      <c r="P80" s="205"/>
      <c r="Q80" s="205"/>
      <c r="R80" s="205"/>
    </row>
    <row r="81" spans="1:18" ht="18.75">
      <c r="A81" s="89"/>
      <c r="H81" s="89"/>
      <c r="I81" s="89"/>
      <c r="M81" s="204"/>
      <c r="N81" s="205"/>
      <c r="O81" s="205"/>
      <c r="P81" s="205"/>
      <c r="Q81" s="205"/>
      <c r="R81" s="205"/>
    </row>
    <row r="82" spans="1:18" ht="18.75">
      <c r="A82" s="89"/>
      <c r="H82" s="89"/>
      <c r="I82" s="89"/>
      <c r="M82" s="204"/>
      <c r="N82" s="205"/>
      <c r="O82" s="205"/>
      <c r="P82" s="205"/>
      <c r="Q82" s="205"/>
      <c r="R82" s="205"/>
    </row>
    <row r="83" spans="1:18" ht="18.75">
      <c r="A83" s="89"/>
      <c r="H83" s="89"/>
      <c r="I83" s="89"/>
      <c r="M83" s="204"/>
      <c r="N83" s="205"/>
      <c r="O83" s="205"/>
      <c r="P83" s="205"/>
      <c r="Q83" s="205"/>
      <c r="R83" s="205"/>
    </row>
    <row r="84" spans="1:18" ht="18.75">
      <c r="A84" s="89"/>
      <c r="H84" s="89"/>
      <c r="I84" s="89"/>
      <c r="M84" s="204"/>
      <c r="N84" s="205"/>
      <c r="O84" s="205"/>
      <c r="P84" s="205"/>
      <c r="Q84" s="205"/>
      <c r="R84" s="205"/>
    </row>
    <row r="85" spans="1:18" ht="18.75">
      <c r="A85" s="89"/>
      <c r="H85" s="89"/>
      <c r="I85" s="89"/>
      <c r="M85" s="204"/>
      <c r="N85" s="205"/>
      <c r="O85" s="205"/>
      <c r="P85" s="205"/>
      <c r="Q85" s="205"/>
      <c r="R85" s="205"/>
    </row>
    <row r="86" spans="13:18" ht="18.75">
      <c r="M86" s="204"/>
      <c r="N86" s="205"/>
      <c r="O86" s="173"/>
      <c r="P86" s="173"/>
      <c r="Q86" s="173"/>
      <c r="R86" s="79"/>
    </row>
    <row r="87" ht="18.75">
      <c r="C87" s="124"/>
    </row>
    <row r="90" ht="18.75">
      <c r="A90" s="70" t="s">
        <v>184</v>
      </c>
    </row>
    <row r="91" spans="8:11" ht="18.75">
      <c r="H91" s="70" t="s">
        <v>29</v>
      </c>
      <c r="K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B75:F75"/>
    <mergeCell ref="G75:H75"/>
    <mergeCell ref="I75:J75"/>
    <mergeCell ref="B76:F76"/>
    <mergeCell ref="M78:R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U50:Y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AA91"/>
  <sheetViews>
    <sheetView view="pageBreakPreview" zoomScale="80" zoomScaleSheetLayoutView="80" zoomScalePageLayoutView="0" workbookViewId="0" topLeftCell="A67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7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261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262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196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63" t="s">
        <v>117</v>
      </c>
      <c r="K45" s="26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6360.5</v>
      </c>
      <c r="J47" s="101">
        <f>J49+J50</f>
        <v>3610.0469999999996</v>
      </c>
      <c r="K47" s="101">
        <f>K49+K50</f>
        <v>2750.4530000000004</v>
      </c>
      <c r="L47" s="265">
        <v>6281.629999999999</v>
      </c>
      <c r="M47" s="265">
        <v>6219.930000000001</v>
      </c>
      <c r="N47" s="266">
        <v>6360.5</v>
      </c>
      <c r="O47" s="266">
        <v>0</v>
      </c>
      <c r="P47" s="266">
        <v>751.0500000000001</v>
      </c>
      <c r="Q47" s="266">
        <v>758.4399999999999</v>
      </c>
      <c r="R47" s="216">
        <v>741.6999999999999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2750.45</v>
      </c>
      <c r="J50" s="101">
        <f>H66</f>
        <v>0</v>
      </c>
      <c r="K50" s="101">
        <f>I50-J50</f>
        <v>2750.45</v>
      </c>
      <c r="W50" s="583" t="s">
        <v>176</v>
      </c>
      <c r="X50" s="583"/>
      <c r="Y50" s="583"/>
      <c r="Z50" s="583"/>
      <c r="AA50" s="583"/>
    </row>
    <row r="51" spans="1:11" ht="18" customHeight="1" hidden="1">
      <c r="A51" s="89"/>
      <c r="B51" s="103"/>
      <c r="C51" s="256"/>
      <c r="D51" s="256"/>
      <c r="E51" s="256"/>
      <c r="F51" s="257"/>
      <c r="G51" s="99"/>
      <c r="H51" s="101"/>
      <c r="I51" s="101"/>
      <c r="J51" s="101"/>
      <c r="K51" s="101"/>
    </row>
    <row r="52" spans="1:27" ht="28.5" customHeight="1">
      <c r="A52" s="89"/>
      <c r="V52" s="166" t="s">
        <v>158</v>
      </c>
      <c r="W52" s="167" t="s">
        <v>159</v>
      </c>
      <c r="X52" s="167" t="s">
        <v>160</v>
      </c>
      <c r="Y52" s="167" t="s">
        <v>8</v>
      </c>
      <c r="Z52" s="167" t="s">
        <v>161</v>
      </c>
      <c r="AA52" s="167" t="s">
        <v>162</v>
      </c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168" t="s">
        <v>163</v>
      </c>
      <c r="W53" s="111">
        <v>410.33000000000015</v>
      </c>
      <c r="X53" s="111">
        <v>751.0500000000001</v>
      </c>
      <c r="Y53" s="111">
        <v>581.0699999999999</v>
      </c>
      <c r="Z53" s="111">
        <v>580.3100000000002</v>
      </c>
      <c r="AA53" s="111">
        <v>0</v>
      </c>
    </row>
    <row r="54" spans="2:27" ht="18" customHeight="1">
      <c r="B54" s="546" t="s">
        <v>150</v>
      </c>
      <c r="C54" s="547"/>
      <c r="D54" s="547"/>
      <c r="E54" s="547"/>
      <c r="F54" s="547"/>
      <c r="G54" s="145">
        <f>'08 14 г'!J54</f>
        <v>749.0900000000003</v>
      </c>
      <c r="H54" s="145">
        <f>P47</f>
        <v>751.0500000000001</v>
      </c>
      <c r="I54" s="145">
        <f>Q47</f>
        <v>758.4399999999999</v>
      </c>
      <c r="J54" s="145">
        <f>G54+H54-I54</f>
        <v>741.7000000000004</v>
      </c>
      <c r="K54" s="242">
        <f>I74+I54</f>
        <v>758.4399999999999</v>
      </c>
      <c r="V54" s="168" t="s">
        <v>164</v>
      </c>
      <c r="W54" s="228">
        <v>580.3100000000002</v>
      </c>
      <c r="X54" s="228">
        <v>751.0500000000001</v>
      </c>
      <c r="Y54" s="228">
        <v>736.2900000000001</v>
      </c>
      <c r="Z54" s="228">
        <v>595.07</v>
      </c>
      <c r="AA54" s="228">
        <v>0</v>
      </c>
    </row>
    <row r="55" spans="2:27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V55" s="168" t="s">
        <v>165</v>
      </c>
      <c r="W55" s="228">
        <v>595.07</v>
      </c>
      <c r="X55" s="228">
        <v>751.0500000000001</v>
      </c>
      <c r="Y55" s="228">
        <v>487.66</v>
      </c>
      <c r="Z55" s="228">
        <v>858.46</v>
      </c>
      <c r="AA55" s="229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168" t="s">
        <v>166</v>
      </c>
      <c r="W56" s="228">
        <v>858.46</v>
      </c>
      <c r="X56" s="230">
        <v>751.0500000000001</v>
      </c>
      <c r="Y56" s="230">
        <v>754.0400000000001</v>
      </c>
      <c r="Z56" s="228">
        <v>855.4700000000001</v>
      </c>
      <c r="AA56" s="230">
        <v>0</v>
      </c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168" t="s">
        <v>167</v>
      </c>
      <c r="W57" s="228">
        <v>855.4700000000001</v>
      </c>
      <c r="X57" s="228">
        <v>751.0500000000001</v>
      </c>
      <c r="Y57" s="228">
        <v>697.72</v>
      </c>
      <c r="Z57" s="228">
        <v>908.8000000000002</v>
      </c>
      <c r="AA57" s="229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168" t="s">
        <v>168</v>
      </c>
      <c r="W58" s="184">
        <v>908.8000000000002</v>
      </c>
      <c r="X58" s="184">
        <v>751.0500000000001</v>
      </c>
      <c r="Y58" s="184">
        <v>913.6099999999999</v>
      </c>
      <c r="Z58" s="184">
        <v>746.2400000000005</v>
      </c>
      <c r="AA58" s="169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258">
        <f>G60+G61+G63+G65</f>
        <v>7.21</v>
      </c>
      <c r="H59" s="259">
        <f>H60+H61+H63+H65</f>
        <v>3610.0469999999996</v>
      </c>
      <c r="I59" s="89"/>
      <c r="V59" s="168" t="s">
        <v>169</v>
      </c>
      <c r="W59" s="184">
        <v>746.2400000000005</v>
      </c>
      <c r="X59" s="184">
        <v>751.0500000000001</v>
      </c>
      <c r="Y59" s="184">
        <v>694.7600000000001</v>
      </c>
      <c r="Z59" s="184">
        <v>802.5300000000003</v>
      </c>
      <c r="AA59" s="169"/>
    </row>
    <row r="60" spans="1:27" ht="37.5">
      <c r="A60" s="260" t="s">
        <v>131</v>
      </c>
      <c r="B60" s="554" t="s">
        <v>132</v>
      </c>
      <c r="C60" s="555"/>
      <c r="D60" s="555"/>
      <c r="E60" s="555"/>
      <c r="F60" s="555"/>
      <c r="G60" s="258">
        <v>1.34</v>
      </c>
      <c r="H60" s="259">
        <f>ROUND(G60*C42,2)</f>
        <v>670.94</v>
      </c>
      <c r="I60" s="89"/>
      <c r="V60" s="168" t="s">
        <v>170</v>
      </c>
      <c r="W60" s="184">
        <v>802.5300000000003</v>
      </c>
      <c r="X60" s="184">
        <v>751.05</v>
      </c>
      <c r="Y60" s="184">
        <v>804.4900000000001</v>
      </c>
      <c r="Z60" s="184">
        <v>749.0900000000003</v>
      </c>
      <c r="AA60" s="169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168" t="s">
        <v>171</v>
      </c>
      <c r="W61" s="184">
        <f>Z60</f>
        <v>749.0900000000003</v>
      </c>
      <c r="X61" s="184">
        <f>H54</f>
        <v>751.0500000000001</v>
      </c>
      <c r="Y61" s="184">
        <f>I54</f>
        <v>758.4399999999999</v>
      </c>
      <c r="Z61" s="184">
        <f>W61+X61-Y61</f>
        <v>741.7000000000004</v>
      </c>
      <c r="AA61" s="169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168" t="s">
        <v>172</v>
      </c>
      <c r="W62" s="184"/>
      <c r="X62" s="169"/>
      <c r="Y62" s="169"/>
      <c r="Z62" s="184">
        <f>W62+X62-Y62</f>
        <v>0</v>
      </c>
      <c r="AA62" s="169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168" t="s">
        <v>173</v>
      </c>
      <c r="W63" s="184"/>
      <c r="X63" s="169"/>
      <c r="Y63" s="169"/>
      <c r="Z63" s="184">
        <f>W63+X63-Y63</f>
        <v>0</v>
      </c>
      <c r="AA63" s="169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168" t="s">
        <v>174</v>
      </c>
      <c r="W64" s="184"/>
      <c r="X64" s="169"/>
      <c r="Y64" s="169"/>
      <c r="Z64" s="184">
        <f>W64+X64-Y64</f>
        <v>0</v>
      </c>
      <c r="AA64" s="169"/>
    </row>
    <row r="65" spans="1:27" ht="37.5">
      <c r="A65" s="260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171" t="s">
        <v>175</v>
      </c>
      <c r="W65" s="172">
        <f>SUM(W53:W64)</f>
        <v>6506.300000000002</v>
      </c>
      <c r="X65" s="172">
        <f>SUM(X53:X64)</f>
        <v>6759.450000000001</v>
      </c>
      <c r="Y65" s="172">
        <f>SUM(Y53:Y64)</f>
        <v>6428.08</v>
      </c>
      <c r="Z65" s="172">
        <f>SUM(Z53:Z64)</f>
        <v>6837.670000000003</v>
      </c>
      <c r="AA65" s="172">
        <f>SUM(AA53:AA64)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23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23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23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84" t="s">
        <v>143</v>
      </c>
      <c r="C74" s="585"/>
      <c r="D74" s="585"/>
      <c r="E74" s="585"/>
      <c r="F74" s="586"/>
      <c r="G74" s="587">
        <f>'08 14 г'!G75:H75</f>
        <v>-41823.127</v>
      </c>
      <c r="H74" s="588"/>
      <c r="I74" s="587">
        <f>'08 14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71" t="s">
        <v>146</v>
      </c>
      <c r="C75" s="572"/>
      <c r="D75" s="572"/>
      <c r="E75" s="572"/>
      <c r="F75" s="573"/>
      <c r="G75" s="561">
        <f>G74+I47-H58+K54</f>
        <v>-38314.234</v>
      </c>
      <c r="H75" s="562"/>
      <c r="I75" s="574">
        <f>I74+I54-K54</f>
        <v>0</v>
      </c>
      <c r="J75" s="562"/>
      <c r="K75" s="79"/>
      <c r="L75" s="140">
        <f>G75</f>
        <v>-38314.234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-0.009999999997489795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6281.629999999999</v>
      </c>
      <c r="H79" s="588"/>
      <c r="I79" s="587">
        <f>M47</f>
        <v>6219.930000000001</v>
      </c>
      <c r="J79" s="588"/>
      <c r="L79" s="93">
        <f>G79+H47-I47</f>
        <v>6219.939999999999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ht="18.75">
      <c r="A90" s="70" t="s">
        <v>184</v>
      </c>
    </row>
    <row r="91" spans="8:11" ht="18.75">
      <c r="H91" s="70" t="s">
        <v>29</v>
      </c>
      <c r="K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5:F75"/>
    <mergeCell ref="G75:H75"/>
    <mergeCell ref="I75:J75"/>
    <mergeCell ref="B76:F76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W50:AA50"/>
    <mergeCell ref="B54:F54"/>
    <mergeCell ref="B55:C55"/>
    <mergeCell ref="B58:F58"/>
    <mergeCell ref="B59:F59"/>
    <mergeCell ref="G78:H78"/>
    <mergeCell ref="I78:J78"/>
    <mergeCell ref="B79:F79"/>
    <mergeCell ref="G79:H79"/>
    <mergeCell ref="I79:J79"/>
    <mergeCell ref="C14:D15"/>
    <mergeCell ref="A35:K36"/>
    <mergeCell ref="B47:F47"/>
    <mergeCell ref="B48:F48"/>
    <mergeCell ref="B49:F4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AA91"/>
  <sheetViews>
    <sheetView view="pageBreakPreview" zoomScale="80" zoomScaleSheetLayoutView="80" zoomScalePageLayoutView="0" workbookViewId="0" topLeftCell="A54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7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269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270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114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76" t="s">
        <v>117</v>
      </c>
      <c r="K45" s="276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3943.5</v>
      </c>
      <c r="J47" s="101">
        <f>J49+J50</f>
        <v>3610.0469999999996</v>
      </c>
      <c r="K47" s="101">
        <f>K49+K50</f>
        <v>333.45300000000043</v>
      </c>
      <c r="L47" s="285">
        <v>6219.930000000001</v>
      </c>
      <c r="M47" s="285">
        <v>8575.23</v>
      </c>
      <c r="N47" s="286">
        <v>3943.5</v>
      </c>
      <c r="O47" s="286">
        <v>0</v>
      </c>
      <c r="P47" s="287">
        <v>751.0500000000001</v>
      </c>
      <c r="Q47" s="288">
        <v>470.22</v>
      </c>
      <c r="R47" s="289"/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333.4499999999998</v>
      </c>
      <c r="J50" s="101">
        <f>H66</f>
        <v>0</v>
      </c>
      <c r="K50" s="101">
        <f>I50-J50</f>
        <v>333.4499999999998</v>
      </c>
      <c r="W50" s="583" t="s">
        <v>176</v>
      </c>
      <c r="X50" s="583"/>
      <c r="Y50" s="583"/>
      <c r="Z50" s="583"/>
      <c r="AA50" s="583"/>
    </row>
    <row r="51" spans="1:11" ht="18" customHeight="1" hidden="1">
      <c r="A51" s="89"/>
      <c r="B51" s="103"/>
      <c r="C51" s="274"/>
      <c r="D51" s="274"/>
      <c r="E51" s="274"/>
      <c r="F51" s="275"/>
      <c r="G51" s="99"/>
      <c r="H51" s="101"/>
      <c r="I51" s="101"/>
      <c r="J51" s="101"/>
      <c r="K51" s="101"/>
    </row>
    <row r="52" spans="1:27" ht="28.5" customHeight="1">
      <c r="A52" s="89"/>
      <c r="V52" s="166" t="s">
        <v>158</v>
      </c>
      <c r="W52" s="167" t="s">
        <v>159</v>
      </c>
      <c r="X52" s="167" t="s">
        <v>160</v>
      </c>
      <c r="Y52" s="167" t="s">
        <v>8</v>
      </c>
      <c r="Z52" s="167" t="s">
        <v>161</v>
      </c>
      <c r="AA52" s="167" t="s">
        <v>162</v>
      </c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168" t="s">
        <v>163</v>
      </c>
      <c r="W53" s="111">
        <v>410.33000000000015</v>
      </c>
      <c r="X53" s="111">
        <v>751.0500000000001</v>
      </c>
      <c r="Y53" s="111">
        <v>581.0699999999999</v>
      </c>
      <c r="Z53" s="111">
        <v>580.3100000000002</v>
      </c>
      <c r="AA53" s="111">
        <v>0</v>
      </c>
    </row>
    <row r="54" spans="2:27" ht="18" customHeight="1">
      <c r="B54" s="546" t="s">
        <v>150</v>
      </c>
      <c r="C54" s="547"/>
      <c r="D54" s="547"/>
      <c r="E54" s="547"/>
      <c r="F54" s="547"/>
      <c r="G54" s="145">
        <f>'09 14 г'!J54</f>
        <v>741.7000000000004</v>
      </c>
      <c r="H54" s="145">
        <f>P47</f>
        <v>751.0500000000001</v>
      </c>
      <c r="I54" s="145">
        <f>Q47</f>
        <v>470.22</v>
      </c>
      <c r="J54" s="145">
        <f>G54+H54-I54</f>
        <v>1022.5300000000004</v>
      </c>
      <c r="K54" s="242">
        <f>I74+I54</f>
        <v>470.22</v>
      </c>
      <c r="V54" s="168" t="s">
        <v>164</v>
      </c>
      <c r="W54" s="228">
        <v>580.3100000000002</v>
      </c>
      <c r="X54" s="228">
        <v>751.0500000000001</v>
      </c>
      <c r="Y54" s="228">
        <v>736.2900000000001</v>
      </c>
      <c r="Z54" s="228">
        <v>595.07</v>
      </c>
      <c r="AA54" s="228">
        <v>0</v>
      </c>
    </row>
    <row r="55" spans="2:27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V55" s="168" t="s">
        <v>165</v>
      </c>
      <c r="W55" s="228">
        <v>595.07</v>
      </c>
      <c r="X55" s="228">
        <v>751.0500000000001</v>
      </c>
      <c r="Y55" s="228">
        <v>487.66</v>
      </c>
      <c r="Z55" s="228">
        <v>858.46</v>
      </c>
      <c r="AA55" s="229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168" t="s">
        <v>166</v>
      </c>
      <c r="W56" s="228">
        <v>858.46</v>
      </c>
      <c r="X56" s="230">
        <v>751.0500000000001</v>
      </c>
      <c r="Y56" s="230">
        <v>754.0400000000001</v>
      </c>
      <c r="Z56" s="228">
        <v>855.4700000000001</v>
      </c>
      <c r="AA56" s="230">
        <v>0</v>
      </c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168" t="s">
        <v>167</v>
      </c>
      <c r="W57" s="228">
        <v>855.4700000000001</v>
      </c>
      <c r="X57" s="228">
        <v>751.0500000000001</v>
      </c>
      <c r="Y57" s="228">
        <v>697.72</v>
      </c>
      <c r="Z57" s="228">
        <v>908.8000000000002</v>
      </c>
      <c r="AA57" s="229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168" t="s">
        <v>168</v>
      </c>
      <c r="W58" s="184">
        <v>908.8000000000002</v>
      </c>
      <c r="X58" s="184">
        <v>751.0500000000001</v>
      </c>
      <c r="Y58" s="184">
        <v>913.6099999999999</v>
      </c>
      <c r="Z58" s="184">
        <v>746.2400000000005</v>
      </c>
      <c r="AA58" s="169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272">
        <f>G60+G61+G63+G65</f>
        <v>7.21</v>
      </c>
      <c r="H59" s="273">
        <f>H60+H61+H63+H65</f>
        <v>3610.0469999999996</v>
      </c>
      <c r="I59" s="89"/>
      <c r="V59" s="168" t="s">
        <v>169</v>
      </c>
      <c r="W59" s="184">
        <v>746.2400000000005</v>
      </c>
      <c r="X59" s="184">
        <v>751.0500000000001</v>
      </c>
      <c r="Y59" s="184">
        <v>694.7600000000001</v>
      </c>
      <c r="Z59" s="184">
        <v>802.5300000000003</v>
      </c>
      <c r="AA59" s="169"/>
    </row>
    <row r="60" spans="1:27" ht="37.5">
      <c r="A60" s="271" t="s">
        <v>131</v>
      </c>
      <c r="B60" s="554" t="s">
        <v>132</v>
      </c>
      <c r="C60" s="555"/>
      <c r="D60" s="555"/>
      <c r="E60" s="555"/>
      <c r="F60" s="555"/>
      <c r="G60" s="272">
        <v>1.34</v>
      </c>
      <c r="H60" s="273">
        <f>ROUND(G60*C42,2)</f>
        <v>670.94</v>
      </c>
      <c r="I60" s="89"/>
      <c r="V60" s="168" t="s">
        <v>170</v>
      </c>
      <c r="W60" s="184">
        <v>802.5300000000003</v>
      </c>
      <c r="X60" s="184">
        <v>751.05</v>
      </c>
      <c r="Y60" s="184">
        <v>804.4900000000001</v>
      </c>
      <c r="Z60" s="184">
        <v>749.0900000000003</v>
      </c>
      <c r="AA60" s="169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168" t="s">
        <v>171</v>
      </c>
      <c r="W61" s="184">
        <v>749.0900000000003</v>
      </c>
      <c r="X61" s="184">
        <v>751.0500000000001</v>
      </c>
      <c r="Y61" s="184">
        <v>758.4399999999999</v>
      </c>
      <c r="Z61" s="184">
        <v>741.7000000000004</v>
      </c>
      <c r="AA61" s="169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168" t="s">
        <v>172</v>
      </c>
      <c r="W62" s="184">
        <f>Z61</f>
        <v>741.7000000000004</v>
      </c>
      <c r="X62" s="184">
        <f>H54</f>
        <v>751.0500000000001</v>
      </c>
      <c r="Y62" s="184">
        <f>I54</f>
        <v>470.22</v>
      </c>
      <c r="Z62" s="184">
        <f>W62+X62-Y62</f>
        <v>1022.5300000000004</v>
      </c>
      <c r="AA62" s="169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168" t="s">
        <v>173</v>
      </c>
      <c r="W63" s="184"/>
      <c r="X63" s="169"/>
      <c r="Y63" s="169"/>
      <c r="Z63" s="184">
        <f>W63+X63-Y63</f>
        <v>0</v>
      </c>
      <c r="AA63" s="169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168" t="s">
        <v>174</v>
      </c>
      <c r="W64" s="184"/>
      <c r="X64" s="169"/>
      <c r="Y64" s="169"/>
      <c r="Z64" s="184">
        <f>W64+X64-Y64</f>
        <v>0</v>
      </c>
      <c r="AA64" s="169"/>
    </row>
    <row r="65" spans="1:27" ht="37.5">
      <c r="A65" s="271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171" t="s">
        <v>175</v>
      </c>
      <c r="W65" s="172">
        <f>SUM(W53:W64)</f>
        <v>7248.000000000003</v>
      </c>
      <c r="X65" s="172">
        <f>SUM(X53:X64)</f>
        <v>7510.500000000001</v>
      </c>
      <c r="Y65" s="172">
        <f>SUM(Y53:Y64)</f>
        <v>6898.3</v>
      </c>
      <c r="Z65" s="172">
        <f>SUM(Z53:Z64)</f>
        <v>7860.2000000000035</v>
      </c>
      <c r="AA65" s="172">
        <f>SUM(AA53:AA64)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23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23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23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'09 14 г'!G75:H75</f>
        <v>-38314.234</v>
      </c>
      <c r="H74" s="588"/>
      <c r="I74" s="587">
        <f>'09 14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-37510.560999999994</v>
      </c>
      <c r="H75" s="562"/>
      <c r="I75" s="574">
        <f>I74+I54-K54</f>
        <v>0</v>
      </c>
      <c r="J75" s="562"/>
      <c r="K75" s="79"/>
      <c r="L75" s="140">
        <f>G75</f>
        <v>-37510.560999999994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-0.010000000002037268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6219.930000000001</v>
      </c>
      <c r="H79" s="588"/>
      <c r="I79" s="587">
        <f>M47</f>
        <v>8575.23</v>
      </c>
      <c r="J79" s="588"/>
      <c r="L79" s="93">
        <f>G79+H47-I47</f>
        <v>8575.240000000002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6" dxfId="87" operator="equal" stopIfTrue="1">
      <formula>0</formula>
    </cfRule>
  </conditionalFormatting>
  <conditionalFormatting sqref="L47">
    <cfRule type="cellIs" priority="5" dxfId="88" operator="equal" stopIfTrue="1">
      <formula>0</formula>
    </cfRule>
  </conditionalFormatting>
  <conditionalFormatting sqref="L47:M47">
    <cfRule type="cellIs" priority="4" dxfId="89" operator="equal" stopIfTrue="1">
      <formula>0</formula>
    </cfRule>
  </conditionalFormatting>
  <conditionalFormatting sqref="M47">
    <cfRule type="cellIs" priority="1" dxfId="90" operator="equal" stopIfTrue="1">
      <formula>0</formula>
    </cfRule>
    <cfRule type="cellIs" priority="2" dxfId="87" operator="equal" stopIfTrue="1">
      <formula>326166</formula>
    </cfRule>
    <cfRule type="cellIs" priority="3" dxfId="5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AA91"/>
  <sheetViews>
    <sheetView view="pageBreakPreview" zoomScale="80" zoomScaleSheetLayoutView="80" zoomScalePageLayoutView="0" workbookViewId="0" topLeftCell="A48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277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278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147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284" t="s">
        <v>117</v>
      </c>
      <c r="K45" s="284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6292.02</v>
      </c>
      <c r="J47" s="101">
        <f>J49+J50</f>
        <v>7745.986999999999</v>
      </c>
      <c r="K47" s="101">
        <f>K49+K50</f>
        <v>-1453.9669999999987</v>
      </c>
      <c r="L47" s="290">
        <v>8575.23</v>
      </c>
      <c r="M47" s="290">
        <v>8582.01</v>
      </c>
      <c r="N47" s="291">
        <v>6292.02</v>
      </c>
      <c r="O47" s="291">
        <v>0</v>
      </c>
      <c r="P47" s="292">
        <v>751.0500000000001</v>
      </c>
      <c r="Q47" s="293">
        <v>750.27</v>
      </c>
      <c r="R47" s="216">
        <v>1023.31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2681.9700000000003</v>
      </c>
      <c r="J50" s="101">
        <f>H66</f>
        <v>4135.94</v>
      </c>
      <c r="K50" s="101">
        <f>I50-J50</f>
        <v>-1453.9699999999993</v>
      </c>
      <c r="W50" s="583" t="s">
        <v>176</v>
      </c>
      <c r="X50" s="583"/>
      <c r="Y50" s="583"/>
      <c r="Z50" s="583"/>
      <c r="AA50" s="583"/>
    </row>
    <row r="51" spans="1:11" ht="18" customHeight="1" hidden="1">
      <c r="A51" s="89"/>
      <c r="B51" s="103"/>
      <c r="C51" s="282"/>
      <c r="D51" s="282"/>
      <c r="E51" s="282"/>
      <c r="F51" s="283"/>
      <c r="G51" s="99"/>
      <c r="H51" s="101"/>
      <c r="I51" s="101"/>
      <c r="J51" s="101"/>
      <c r="K51" s="101"/>
    </row>
    <row r="52" spans="1:27" ht="28.5" customHeight="1">
      <c r="A52" s="89"/>
      <c r="V52" s="166" t="s">
        <v>158</v>
      </c>
      <c r="W52" s="167" t="s">
        <v>159</v>
      </c>
      <c r="X52" s="167" t="s">
        <v>160</v>
      </c>
      <c r="Y52" s="167" t="s">
        <v>8</v>
      </c>
      <c r="Z52" s="167" t="s">
        <v>161</v>
      </c>
      <c r="AA52" s="167" t="s">
        <v>162</v>
      </c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168" t="s">
        <v>163</v>
      </c>
      <c r="W53" s="111">
        <v>410.33000000000015</v>
      </c>
      <c r="X53" s="111">
        <v>751.0500000000001</v>
      </c>
      <c r="Y53" s="111">
        <v>581.0699999999999</v>
      </c>
      <c r="Z53" s="111">
        <v>580.3100000000002</v>
      </c>
      <c r="AA53" s="111">
        <v>0</v>
      </c>
    </row>
    <row r="54" spans="2:27" ht="18" customHeight="1">
      <c r="B54" s="546" t="s">
        <v>150</v>
      </c>
      <c r="C54" s="547"/>
      <c r="D54" s="547"/>
      <c r="E54" s="547"/>
      <c r="F54" s="547"/>
      <c r="G54" s="145">
        <f>'10 14 г'!J54</f>
        <v>1022.5300000000004</v>
      </c>
      <c r="H54" s="145">
        <f>P47</f>
        <v>751.0500000000001</v>
      </c>
      <c r="I54" s="145">
        <f>Q47</f>
        <v>750.27</v>
      </c>
      <c r="J54" s="145">
        <f>G54+H54-I54</f>
        <v>1023.3100000000004</v>
      </c>
      <c r="K54" s="242">
        <f>I74+I54</f>
        <v>750.27</v>
      </c>
      <c r="V54" s="168" t="s">
        <v>164</v>
      </c>
      <c r="W54" s="228">
        <v>580.3100000000002</v>
      </c>
      <c r="X54" s="228">
        <v>751.0500000000001</v>
      </c>
      <c r="Y54" s="228">
        <v>736.2900000000001</v>
      </c>
      <c r="Z54" s="228">
        <v>595.07</v>
      </c>
      <c r="AA54" s="228">
        <v>0</v>
      </c>
    </row>
    <row r="55" spans="2:27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V55" s="168" t="s">
        <v>165</v>
      </c>
      <c r="W55" s="228">
        <v>595.07</v>
      </c>
      <c r="X55" s="228">
        <v>751.0500000000001</v>
      </c>
      <c r="Y55" s="228">
        <v>487.66</v>
      </c>
      <c r="Z55" s="228">
        <v>858.46</v>
      </c>
      <c r="AA55" s="229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168" t="s">
        <v>166</v>
      </c>
      <c r="W56" s="228">
        <v>858.46</v>
      </c>
      <c r="X56" s="230">
        <v>751.0500000000001</v>
      </c>
      <c r="Y56" s="230">
        <v>754.0400000000001</v>
      </c>
      <c r="Z56" s="228">
        <v>855.4700000000001</v>
      </c>
      <c r="AA56" s="230">
        <v>0</v>
      </c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168" t="s">
        <v>167</v>
      </c>
      <c r="W57" s="228">
        <v>855.4700000000001</v>
      </c>
      <c r="X57" s="228">
        <v>751.0500000000001</v>
      </c>
      <c r="Y57" s="228">
        <v>697.72</v>
      </c>
      <c r="Z57" s="228">
        <v>908.8000000000002</v>
      </c>
      <c r="AA57" s="229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7745.986999999999</v>
      </c>
      <c r="I58" s="89"/>
      <c r="V58" s="168" t="s">
        <v>168</v>
      </c>
      <c r="W58" s="184">
        <v>908.8000000000002</v>
      </c>
      <c r="X58" s="184">
        <v>751.0500000000001</v>
      </c>
      <c r="Y58" s="184">
        <v>913.6099999999999</v>
      </c>
      <c r="Z58" s="184">
        <v>746.2400000000005</v>
      </c>
      <c r="AA58" s="169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280">
        <f>G60+G61+G63+G65</f>
        <v>7.21</v>
      </c>
      <c r="H59" s="281">
        <f>H60+H61+H63+H65</f>
        <v>3610.0469999999996</v>
      </c>
      <c r="I59" s="89"/>
      <c r="V59" s="168" t="s">
        <v>169</v>
      </c>
      <c r="W59" s="184">
        <v>746.2400000000005</v>
      </c>
      <c r="X59" s="184">
        <v>751.0500000000001</v>
      </c>
      <c r="Y59" s="184">
        <v>694.7600000000001</v>
      </c>
      <c r="Z59" s="184">
        <v>802.5300000000003</v>
      </c>
      <c r="AA59" s="169"/>
    </row>
    <row r="60" spans="1:27" ht="37.5">
      <c r="A60" s="279" t="s">
        <v>131</v>
      </c>
      <c r="B60" s="554" t="s">
        <v>132</v>
      </c>
      <c r="C60" s="555"/>
      <c r="D60" s="555"/>
      <c r="E60" s="555"/>
      <c r="F60" s="555"/>
      <c r="G60" s="280">
        <v>1.34</v>
      </c>
      <c r="H60" s="281">
        <f>ROUND(G60*C42,2)</f>
        <v>670.94</v>
      </c>
      <c r="I60" s="89"/>
      <c r="V60" s="168" t="s">
        <v>170</v>
      </c>
      <c r="W60" s="184">
        <v>802.5300000000003</v>
      </c>
      <c r="X60" s="184">
        <v>751.05</v>
      </c>
      <c r="Y60" s="184">
        <v>804.4900000000001</v>
      </c>
      <c r="Z60" s="184">
        <v>749.0900000000003</v>
      </c>
      <c r="AA60" s="169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168" t="s">
        <v>171</v>
      </c>
      <c r="W61" s="184">
        <v>749.0900000000003</v>
      </c>
      <c r="X61" s="184">
        <v>751.0500000000001</v>
      </c>
      <c r="Y61" s="184">
        <v>758.4399999999999</v>
      </c>
      <c r="Z61" s="184">
        <v>741.7000000000004</v>
      </c>
      <c r="AA61" s="169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168" t="s">
        <v>172</v>
      </c>
      <c r="W62" s="184">
        <v>741.7000000000004</v>
      </c>
      <c r="X62" s="184">
        <v>751.0500000000001</v>
      </c>
      <c r="Y62" s="184">
        <v>470.22</v>
      </c>
      <c r="Z62" s="184">
        <v>1022.5300000000004</v>
      </c>
      <c r="AA62" s="169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168" t="s">
        <v>173</v>
      </c>
      <c r="W63" s="184">
        <f>Z62</f>
        <v>1022.5300000000004</v>
      </c>
      <c r="X63" s="184">
        <f>H54</f>
        <v>751.0500000000001</v>
      </c>
      <c r="Y63" s="184">
        <f>I54</f>
        <v>750.27</v>
      </c>
      <c r="Z63" s="184">
        <f>W63+X63-Y63</f>
        <v>1023.3100000000004</v>
      </c>
      <c r="AA63" s="169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168" t="s">
        <v>174</v>
      </c>
      <c r="W64" s="184"/>
      <c r="X64" s="169"/>
      <c r="Y64" s="169"/>
      <c r="Z64" s="184">
        <f>W64+X64-Y64</f>
        <v>0</v>
      </c>
      <c r="AA64" s="169"/>
    </row>
    <row r="65" spans="1:27" ht="37.5">
      <c r="A65" s="279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171" t="s">
        <v>175</v>
      </c>
      <c r="W65" s="172">
        <f>SUM(W53:W64)</f>
        <v>8270.530000000002</v>
      </c>
      <c r="X65" s="172">
        <f>SUM(X53:X64)</f>
        <v>8261.550000000001</v>
      </c>
      <c r="Y65" s="172">
        <f>SUM(Y53:Y64)</f>
        <v>7648.57</v>
      </c>
      <c r="Z65" s="172">
        <f>SUM(Z53:Z64)</f>
        <v>8883.510000000004</v>
      </c>
      <c r="AA65" s="172">
        <f>SUM(AA53:AA64)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4135.94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206</v>
      </c>
      <c r="C68" s="567"/>
      <c r="D68" s="567"/>
      <c r="E68" s="567"/>
      <c r="F68" s="568"/>
      <c r="G68" s="111" t="s">
        <v>207</v>
      </c>
      <c r="H68" s="123">
        <v>4135.94</v>
      </c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'10 14 г'!G75:H75</f>
        <v>-37510.560999999994</v>
      </c>
      <c r="H74" s="588"/>
      <c r="I74" s="587">
        <f>'10 14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-38214.257999999994</v>
      </c>
      <c r="H75" s="562"/>
      <c r="I75" s="574">
        <f>I74+I54-K54</f>
        <v>0</v>
      </c>
      <c r="J75" s="562"/>
      <c r="K75" s="79"/>
      <c r="L75" s="140">
        <f>G75</f>
        <v>-38214.257999999994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-0.010000000000218279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8575.23</v>
      </c>
      <c r="H79" s="588"/>
      <c r="I79" s="587">
        <f>M47</f>
        <v>8582.01</v>
      </c>
      <c r="J79" s="588"/>
      <c r="L79" s="93">
        <f>G79+H47-I47</f>
        <v>8582.02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8" dxfId="87" operator="equal" stopIfTrue="1">
      <formula>0</formula>
    </cfRule>
  </conditionalFormatting>
  <conditionalFormatting sqref="L47">
    <cfRule type="cellIs" priority="7" dxfId="88" operator="equal" stopIfTrue="1">
      <formula>0</formula>
    </cfRule>
  </conditionalFormatting>
  <conditionalFormatting sqref="L47:M47">
    <cfRule type="cellIs" priority="6" dxfId="89" operator="equal" stopIfTrue="1">
      <formula>0</formula>
    </cfRule>
  </conditionalFormatting>
  <conditionalFormatting sqref="M47">
    <cfRule type="cellIs" priority="3" dxfId="90" operator="equal" stopIfTrue="1">
      <formula>0</formula>
    </cfRule>
    <cfRule type="cellIs" priority="4" dxfId="87" operator="equal" stopIfTrue="1">
      <formula>326166</formula>
    </cfRule>
    <cfRule type="cellIs" priority="5" dxfId="5" operator="equal" stopIfTrue="1">
      <formula>0</formula>
    </cfRule>
  </conditionalFormatting>
  <conditionalFormatting sqref="L47:M47">
    <cfRule type="cellIs" priority="1" dxfId="91" operator="equal" stopIfTrue="1">
      <formula>0</formula>
    </cfRule>
    <cfRule type="cellIs" priority="2" dxfId="8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AA91"/>
  <sheetViews>
    <sheetView view="pageBreakPreview" zoomScale="80" zoomScaleSheetLayoutView="80" zoomScalePageLayoutView="0" workbookViewId="0" topLeftCell="A50">
      <selection activeCell="I72" sqref="I72:J72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294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295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154</v>
      </c>
      <c r="D43" s="89" t="s">
        <v>157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01" t="s">
        <v>117</v>
      </c>
      <c r="K45" s="301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4642.54</v>
      </c>
      <c r="J47" s="101">
        <f>J49+J50</f>
        <v>3610.0469999999996</v>
      </c>
      <c r="K47" s="101">
        <f>K49+K50</f>
        <v>1032.4930000000004</v>
      </c>
      <c r="L47" s="310">
        <v>8582.01</v>
      </c>
      <c r="M47" s="310">
        <v>10238.27</v>
      </c>
      <c r="N47" s="311">
        <v>4642.54</v>
      </c>
      <c r="O47" s="311">
        <v>0</v>
      </c>
      <c r="P47" s="312"/>
      <c r="Q47" s="311">
        <v>87.92</v>
      </c>
      <c r="R47" s="216">
        <v>935.39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11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1032.4899999999998</v>
      </c>
      <c r="J50" s="101">
        <f>H66</f>
        <v>0</v>
      </c>
      <c r="K50" s="101">
        <f>I50-J50</f>
        <v>1032.4899999999998</v>
      </c>
      <c r="W50" s="583" t="s">
        <v>176</v>
      </c>
      <c r="X50" s="583"/>
      <c r="Y50" s="583"/>
      <c r="Z50" s="583"/>
      <c r="AA50" s="583"/>
    </row>
    <row r="51" spans="1:11" ht="18" customHeight="1" hidden="1">
      <c r="A51" s="89"/>
      <c r="B51" s="103"/>
      <c r="C51" s="299"/>
      <c r="D51" s="299"/>
      <c r="E51" s="299"/>
      <c r="F51" s="300"/>
      <c r="G51" s="99"/>
      <c r="H51" s="101"/>
      <c r="I51" s="101"/>
      <c r="J51" s="101"/>
      <c r="K51" s="101"/>
    </row>
    <row r="52" spans="1:27" ht="28.5" customHeight="1">
      <c r="A52" s="89"/>
      <c r="V52" s="166" t="s">
        <v>158</v>
      </c>
      <c r="W52" s="167" t="s">
        <v>159</v>
      </c>
      <c r="X52" s="167" t="s">
        <v>160</v>
      </c>
      <c r="Y52" s="167" t="s">
        <v>8</v>
      </c>
      <c r="Z52" s="167" t="s">
        <v>161</v>
      </c>
      <c r="AA52" s="167" t="s">
        <v>162</v>
      </c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168" t="s">
        <v>163</v>
      </c>
      <c r="W53" s="111">
        <v>410.33000000000015</v>
      </c>
      <c r="X53" s="111">
        <v>751.0500000000001</v>
      </c>
      <c r="Y53" s="111">
        <v>581.0699999999999</v>
      </c>
      <c r="Z53" s="111">
        <v>580.3100000000002</v>
      </c>
      <c r="AA53" s="111">
        <v>0</v>
      </c>
    </row>
    <row r="54" spans="2:27" ht="18" customHeight="1">
      <c r="B54" s="546" t="s">
        <v>150</v>
      </c>
      <c r="C54" s="547"/>
      <c r="D54" s="547"/>
      <c r="E54" s="547"/>
      <c r="F54" s="547"/>
      <c r="G54" s="145">
        <f>'11 14 г'!J54</f>
        <v>1023.3100000000004</v>
      </c>
      <c r="H54" s="145">
        <f>P47</f>
        <v>0</v>
      </c>
      <c r="I54" s="145">
        <f>Q47</f>
        <v>87.92</v>
      </c>
      <c r="J54" s="145">
        <f>G54+H54-I54</f>
        <v>935.3900000000004</v>
      </c>
      <c r="K54" s="242">
        <f>I74+I54</f>
        <v>87.92</v>
      </c>
      <c r="V54" s="168" t="s">
        <v>164</v>
      </c>
      <c r="W54" s="228">
        <v>580.3100000000002</v>
      </c>
      <c r="X54" s="228">
        <v>751.0500000000001</v>
      </c>
      <c r="Y54" s="228">
        <v>736.2900000000001</v>
      </c>
      <c r="Z54" s="228">
        <v>595.07</v>
      </c>
      <c r="AA54" s="228">
        <v>0</v>
      </c>
    </row>
    <row r="55" spans="2:27" ht="18" customHeight="1">
      <c r="B55" s="591"/>
      <c r="C55" s="591"/>
      <c r="D55" s="101"/>
      <c r="E55" s="101"/>
      <c r="F55" s="89"/>
      <c r="G55" s="90"/>
      <c r="H55" s="90"/>
      <c r="I55" s="89"/>
      <c r="K55" s="243" t="s">
        <v>191</v>
      </c>
      <c r="V55" s="168" t="s">
        <v>165</v>
      </c>
      <c r="W55" s="228">
        <v>595.07</v>
      </c>
      <c r="X55" s="228">
        <v>751.0500000000001</v>
      </c>
      <c r="Y55" s="228">
        <v>487.66</v>
      </c>
      <c r="Z55" s="228">
        <v>858.46</v>
      </c>
      <c r="AA55" s="229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168" t="s">
        <v>166</v>
      </c>
      <c r="W56" s="228">
        <v>858.46</v>
      </c>
      <c r="X56" s="230">
        <v>751.0500000000001</v>
      </c>
      <c r="Y56" s="230">
        <v>754.0400000000001</v>
      </c>
      <c r="Z56" s="228">
        <v>855.4700000000001</v>
      </c>
      <c r="AA56" s="230">
        <v>0</v>
      </c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168" t="s">
        <v>167</v>
      </c>
      <c r="W57" s="228">
        <v>855.4700000000001</v>
      </c>
      <c r="X57" s="228">
        <v>751.0500000000001</v>
      </c>
      <c r="Y57" s="228">
        <v>697.72</v>
      </c>
      <c r="Z57" s="228">
        <v>908.8000000000002</v>
      </c>
      <c r="AA57" s="229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168" t="s">
        <v>168</v>
      </c>
      <c r="W58" s="184">
        <v>908.8000000000002</v>
      </c>
      <c r="X58" s="184">
        <v>751.0500000000001</v>
      </c>
      <c r="Y58" s="184">
        <v>913.6099999999999</v>
      </c>
      <c r="Z58" s="184">
        <v>746.2400000000005</v>
      </c>
      <c r="AA58" s="169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297">
        <f>G60+G61+G63+G65</f>
        <v>7.21</v>
      </c>
      <c r="H59" s="298">
        <f>H60+H61+H63+H65</f>
        <v>3610.0469999999996</v>
      </c>
      <c r="I59" s="89"/>
      <c r="V59" s="168" t="s">
        <v>169</v>
      </c>
      <c r="W59" s="184">
        <v>746.2400000000005</v>
      </c>
      <c r="X59" s="184">
        <v>751.0500000000001</v>
      </c>
      <c r="Y59" s="184">
        <v>694.7600000000001</v>
      </c>
      <c r="Z59" s="184">
        <v>802.5300000000003</v>
      </c>
      <c r="AA59" s="169"/>
    </row>
    <row r="60" spans="1:27" ht="37.5">
      <c r="A60" s="296" t="s">
        <v>131</v>
      </c>
      <c r="B60" s="554" t="s">
        <v>132</v>
      </c>
      <c r="C60" s="555"/>
      <c r="D60" s="555"/>
      <c r="E60" s="555"/>
      <c r="F60" s="555"/>
      <c r="G60" s="297">
        <v>1.34</v>
      </c>
      <c r="H60" s="298">
        <f>ROUND(G60*C42,2)</f>
        <v>670.94</v>
      </c>
      <c r="I60" s="89"/>
      <c r="V60" s="168" t="s">
        <v>170</v>
      </c>
      <c r="W60" s="184">
        <v>802.5300000000003</v>
      </c>
      <c r="X60" s="184">
        <v>751.05</v>
      </c>
      <c r="Y60" s="184">
        <v>804.4900000000001</v>
      </c>
      <c r="Z60" s="184">
        <v>749.0900000000003</v>
      </c>
      <c r="AA60" s="169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168" t="s">
        <v>171</v>
      </c>
      <c r="W61" s="184">
        <v>749.0900000000003</v>
      </c>
      <c r="X61" s="184">
        <v>751.0500000000001</v>
      </c>
      <c r="Y61" s="184">
        <v>758.4399999999999</v>
      </c>
      <c r="Z61" s="184">
        <v>741.7000000000004</v>
      </c>
      <c r="AA61" s="169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168" t="s">
        <v>172</v>
      </c>
      <c r="W62" s="184">
        <v>741.7000000000004</v>
      </c>
      <c r="X62" s="184">
        <v>751.0500000000001</v>
      </c>
      <c r="Y62" s="184">
        <v>470.22</v>
      </c>
      <c r="Z62" s="184">
        <v>1022.5300000000004</v>
      </c>
      <c r="AA62" s="169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168" t="s">
        <v>173</v>
      </c>
      <c r="W63" s="184">
        <v>1022.5300000000004</v>
      </c>
      <c r="X63" s="184">
        <v>751.0500000000001</v>
      </c>
      <c r="Y63" s="184">
        <v>750.27</v>
      </c>
      <c r="Z63" s="184">
        <v>1023.3100000000004</v>
      </c>
      <c r="AA63" s="169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168" t="s">
        <v>174</v>
      </c>
      <c r="W64" s="184">
        <f>Z63</f>
        <v>1023.3100000000004</v>
      </c>
      <c r="X64" s="184">
        <f>H54</f>
        <v>0</v>
      </c>
      <c r="Y64" s="184">
        <f>I54</f>
        <v>87.92</v>
      </c>
      <c r="Z64" s="184">
        <f>W64+X64-Y64</f>
        <v>935.3900000000004</v>
      </c>
      <c r="AA64" s="169"/>
    </row>
    <row r="65" spans="1:27" ht="37.5">
      <c r="A65" s="296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171" t="s">
        <v>175</v>
      </c>
      <c r="W65" s="172">
        <f>SUM(W53:W64)</f>
        <v>9293.840000000004</v>
      </c>
      <c r="X65" s="172">
        <f>SUM(X53:X64)</f>
        <v>8261.550000000001</v>
      </c>
      <c r="Y65" s="172">
        <f>SUM(Y53:Y64)</f>
        <v>7736.49</v>
      </c>
      <c r="Z65" s="172">
        <f>SUM(Z53:Z64)</f>
        <v>9818.900000000005</v>
      </c>
      <c r="AA65" s="172">
        <f>SUM(AA53:AA64)</f>
        <v>0</v>
      </c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'11 14 г'!G75:H75</f>
        <v>-38214.257999999994</v>
      </c>
      <c r="H74" s="588"/>
      <c r="I74" s="587">
        <f>'11 14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-37093.844999999994</v>
      </c>
      <c r="H75" s="562"/>
      <c r="I75" s="574">
        <f>I74+I54-K54</f>
        <v>0</v>
      </c>
      <c r="J75" s="562"/>
      <c r="K75" s="79"/>
      <c r="L75" s="140">
        <f>G75</f>
        <v>-37093.844999999994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-0.00999999999839929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8582.01</v>
      </c>
      <c r="H79" s="588"/>
      <c r="I79" s="587">
        <f>M47</f>
        <v>10238.27</v>
      </c>
      <c r="J79" s="588"/>
      <c r="L79" s="93">
        <f>G79+H47-I47</f>
        <v>10238.279999999999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12" dxfId="87" operator="equal" stopIfTrue="1">
      <formula>0</formula>
    </cfRule>
  </conditionalFormatting>
  <conditionalFormatting sqref="L47">
    <cfRule type="cellIs" priority="11" dxfId="88" operator="equal" stopIfTrue="1">
      <formula>0</formula>
    </cfRule>
  </conditionalFormatting>
  <conditionalFormatting sqref="L47:M47">
    <cfRule type="cellIs" priority="10" dxfId="89" operator="equal" stopIfTrue="1">
      <formula>0</formula>
    </cfRule>
  </conditionalFormatting>
  <conditionalFormatting sqref="M47">
    <cfRule type="cellIs" priority="7" dxfId="90" operator="equal" stopIfTrue="1">
      <formula>0</formula>
    </cfRule>
    <cfRule type="cellIs" priority="8" dxfId="87" operator="equal" stopIfTrue="1">
      <formula>326166</formula>
    </cfRule>
    <cfRule type="cellIs" priority="9" dxfId="5" operator="equal" stopIfTrue="1">
      <formula>0</formula>
    </cfRule>
  </conditionalFormatting>
  <conditionalFormatting sqref="L47:M47">
    <cfRule type="cellIs" priority="5" dxfId="91" operator="equal" stopIfTrue="1">
      <formula>0</formula>
    </cfRule>
    <cfRule type="cellIs" priority="6" dxfId="8" operator="equal" stopIfTrue="1">
      <formula>0</formula>
    </cfRule>
  </conditionalFormatting>
  <conditionalFormatting sqref="L47:M47">
    <cfRule type="cellIs" priority="2" dxfId="7" operator="equal" stopIfTrue="1">
      <formula>0</formula>
    </cfRule>
    <cfRule type="cellIs" priority="3" dxfId="6" operator="equal" stopIfTrue="1">
      <formula>0</formula>
    </cfRule>
    <cfRule type="cellIs" priority="4" dxfId="5" operator="equal" stopIfTrue="1">
      <formula>0</formula>
    </cfRule>
  </conditionalFormatting>
  <conditionalFormatting sqref="L47:O47 Q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6">
      <selection activeCell="G54" sqref="G5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02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03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156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09" t="s">
        <v>117</v>
      </c>
      <c r="K45" s="309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3904.8799999999997</v>
      </c>
      <c r="J47" s="101">
        <f>J49+J50</f>
        <v>3610.0469999999996</v>
      </c>
      <c r="K47" s="101">
        <f>K49+K50</f>
        <v>294.8330000000001</v>
      </c>
      <c r="L47" s="331">
        <v>10238.27</v>
      </c>
      <c r="M47" s="331">
        <v>12632.190000000002</v>
      </c>
      <c r="N47" s="332">
        <v>3904.8799999999997</v>
      </c>
      <c r="O47" s="332">
        <v>0</v>
      </c>
      <c r="P47" s="255">
        <v>0</v>
      </c>
      <c r="Q47" s="332">
        <v>0</v>
      </c>
      <c r="R47" s="333">
        <v>935.39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294.8299999999995</v>
      </c>
      <c r="J50" s="101">
        <f>H66</f>
        <v>0</v>
      </c>
      <c r="K50" s="101">
        <f>I50-J50</f>
        <v>294.8299999999995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07"/>
      <c r="D51" s="307"/>
      <c r="E51" s="307"/>
      <c r="F51" s="308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'12 14 г'!J54</f>
        <v>935.3900000000004</v>
      </c>
      <c r="H54" s="145">
        <f>P47</f>
        <v>0</v>
      </c>
      <c r="I54" s="145">
        <f>Q47</f>
        <v>0</v>
      </c>
      <c r="J54" s="145">
        <f>G54+H54-I54</f>
        <v>935.3900000000004</v>
      </c>
      <c r="K54" s="242">
        <f>I74+I54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01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05">
        <f>G60+G61+G63+G65</f>
        <v>7.21</v>
      </c>
      <c r="H59" s="306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04" t="s">
        <v>131</v>
      </c>
      <c r="B60" s="554" t="s">
        <v>132</v>
      </c>
      <c r="C60" s="555"/>
      <c r="D60" s="555"/>
      <c r="E60" s="555"/>
      <c r="F60" s="555"/>
      <c r="G60" s="305">
        <v>1.34</v>
      </c>
      <c r="H60" s="306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04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'12 14 г'!G75:H75</f>
        <v>-37093.844999999994</v>
      </c>
      <c r="H74" s="588"/>
      <c r="I74" s="587">
        <f>'12 14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-36799.011999999995</v>
      </c>
      <c r="H75" s="562"/>
      <c r="I75" s="574">
        <f>I74+I54-K54</f>
        <v>0</v>
      </c>
      <c r="J75" s="562"/>
      <c r="K75" s="79"/>
      <c r="L75" s="140">
        <f>G75</f>
        <v>-36799.011999999995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-0.010000000000218279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10238.27</v>
      </c>
      <c r="H79" s="588"/>
      <c r="I79" s="587">
        <f>M47</f>
        <v>12632.190000000002</v>
      </c>
      <c r="J79" s="588"/>
      <c r="L79" s="93">
        <f>G79+H47-I47</f>
        <v>12632.200000000003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15" dxfId="87" operator="equal" stopIfTrue="1">
      <formula>0</formula>
    </cfRule>
  </conditionalFormatting>
  <conditionalFormatting sqref="L47">
    <cfRule type="cellIs" priority="14" dxfId="88" operator="equal" stopIfTrue="1">
      <formula>0</formula>
    </cfRule>
  </conditionalFormatting>
  <conditionalFormatting sqref="L47:M47">
    <cfRule type="cellIs" priority="13" dxfId="89" operator="equal" stopIfTrue="1">
      <formula>0</formula>
    </cfRule>
  </conditionalFormatting>
  <conditionalFormatting sqref="M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L47:M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L47:M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L47:O47 Q47">
    <cfRule type="cellIs" priority="4" dxfId="92" operator="greaterThan" stopIfTrue="1">
      <formula>0</formula>
    </cfRule>
  </conditionalFormatting>
  <conditionalFormatting sqref="L47:M47">
    <cfRule type="cellIs" priority="3" dxfId="3" operator="greaterThan" stopIfTrue="1">
      <formula>0</formula>
    </cfRule>
  </conditionalFormatting>
  <conditionalFormatting sqref="N47:O47">
    <cfRule type="cellIs" priority="2" dxfId="17" operator="greaterThan" stopIfTrue="1">
      <formula>0</formula>
    </cfRule>
  </conditionalFormatting>
  <conditionalFormatting sqref="Q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52">
      <selection activeCell="Y77" sqref="Y77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0.5742187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23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24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177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30" t="s">
        <v>117</v>
      </c>
      <c r="K45" s="330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7273.969999999999</v>
      </c>
      <c r="J47" s="101">
        <f>J49+J50</f>
        <v>3610.0469999999996</v>
      </c>
      <c r="K47" s="101">
        <f>K49+K50</f>
        <v>3663.923</v>
      </c>
      <c r="L47" s="344">
        <v>12632.190000000002</v>
      </c>
      <c r="M47" s="344">
        <v>11657.02</v>
      </c>
      <c r="N47" s="345">
        <v>7273.969999999999</v>
      </c>
      <c r="O47" s="345">
        <v>0</v>
      </c>
      <c r="P47" s="346">
        <v>0</v>
      </c>
      <c r="Q47" s="345">
        <v>0</v>
      </c>
      <c r="R47" s="216">
        <v>935.39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3663.919999999999</v>
      </c>
      <c r="J50" s="101">
        <f>H66</f>
        <v>0</v>
      </c>
      <c r="K50" s="101">
        <f>I50-J50</f>
        <v>3663.919999999999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28"/>
      <c r="D51" s="328"/>
      <c r="E51" s="328"/>
      <c r="F51" s="329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'01 15 г'!J54</f>
        <v>935.3900000000004</v>
      </c>
      <c r="H54" s="145">
        <f>P47</f>
        <v>0</v>
      </c>
      <c r="I54" s="145">
        <f>Q47</f>
        <v>0</v>
      </c>
      <c r="J54" s="145">
        <f>G54+H54-I54</f>
        <v>935.3900000000004</v>
      </c>
      <c r="K54" s="242">
        <f>I74+I54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01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26">
        <f>G60+G61+G63+G65</f>
        <v>7.21</v>
      </c>
      <c r="H59" s="327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25" t="s">
        <v>131</v>
      </c>
      <c r="B60" s="554" t="s">
        <v>132</v>
      </c>
      <c r="C60" s="555"/>
      <c r="D60" s="555"/>
      <c r="E60" s="555"/>
      <c r="F60" s="555"/>
      <c r="G60" s="326">
        <v>1.34</v>
      </c>
      <c r="H60" s="327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25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'01 15 г'!G75:H75</f>
        <v>-36799.011999999995</v>
      </c>
      <c r="H74" s="588"/>
      <c r="I74" s="587">
        <f>'01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-33135.08899999999</v>
      </c>
      <c r="H75" s="562"/>
      <c r="I75" s="574">
        <f>I74+I54-K54</f>
        <v>0</v>
      </c>
      <c r="J75" s="562"/>
      <c r="K75" s="79"/>
      <c r="L75" s="140">
        <f>G75</f>
        <v>-33135.08899999999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-0.010000000003856258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12632.190000000002</v>
      </c>
      <c r="H79" s="588"/>
      <c r="I79" s="587">
        <f>M47</f>
        <v>11657.02</v>
      </c>
      <c r="J79" s="588"/>
      <c r="L79" s="93">
        <f>G79+H47-I47</f>
        <v>11657.030000000004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15" dxfId="87" operator="equal" stopIfTrue="1">
      <formula>0</formula>
    </cfRule>
  </conditionalFormatting>
  <conditionalFormatting sqref="L47">
    <cfRule type="cellIs" priority="14" dxfId="88" operator="equal" stopIfTrue="1">
      <formula>0</formula>
    </cfRule>
  </conditionalFormatting>
  <conditionalFormatting sqref="L47:M47">
    <cfRule type="cellIs" priority="13" dxfId="89" operator="equal" stopIfTrue="1">
      <formula>0</formula>
    </cfRule>
  </conditionalFormatting>
  <conditionalFormatting sqref="M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L47:M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L47:M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L47:O47 Q47">
    <cfRule type="cellIs" priority="4" dxfId="92" operator="greaterThan" stopIfTrue="1">
      <formula>0</formula>
    </cfRule>
  </conditionalFormatting>
  <conditionalFormatting sqref="L47:M47">
    <cfRule type="cellIs" priority="3" dxfId="3" operator="greaterThan" stopIfTrue="1">
      <formula>0</formula>
    </cfRule>
  </conditionalFormatting>
  <conditionalFormatting sqref="N47:O47">
    <cfRule type="cellIs" priority="2" dxfId="17" operator="greaterThan" stopIfTrue="1">
      <formula>0</formula>
    </cfRule>
  </conditionalFormatting>
  <conditionalFormatting sqref="Q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8">
      <selection activeCell="D55" sqref="D55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36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37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179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43" t="s">
        <v>117</v>
      </c>
      <c r="K45" s="34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5519.42</v>
      </c>
      <c r="J47" s="101">
        <f>J49+J50</f>
        <v>3610.0469999999996</v>
      </c>
      <c r="K47" s="101">
        <f>K49+K50</f>
        <v>1909.3730000000005</v>
      </c>
      <c r="L47" s="357">
        <v>11657.02</v>
      </c>
      <c r="M47" s="357">
        <v>12436.400000000001</v>
      </c>
      <c r="N47" s="358">
        <v>5519.42</v>
      </c>
      <c r="O47" s="358">
        <v>0</v>
      </c>
      <c r="P47" s="359"/>
      <c r="Q47" s="358">
        <v>0</v>
      </c>
      <c r="R47" s="216">
        <v>935.39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1909.37</v>
      </c>
      <c r="J50" s="101">
        <f>H66</f>
        <v>0</v>
      </c>
      <c r="K50" s="101">
        <f>I50-J50</f>
        <v>1909.37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41"/>
      <c r="D51" s="341"/>
      <c r="E51" s="341"/>
      <c r="F51" s="342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'02 15 г'!J54</f>
        <v>935.3900000000004</v>
      </c>
      <c r="H54" s="145">
        <f>P47</f>
        <v>0</v>
      </c>
      <c r="I54" s="145">
        <f>Q47</f>
        <v>0</v>
      </c>
      <c r="J54" s="145">
        <f>G54+H54-I54</f>
        <v>935.3900000000004</v>
      </c>
      <c r="K54" s="347">
        <f>I74+I54+D55</f>
        <v>12033.9</v>
      </c>
      <c r="V54" s="315"/>
      <c r="W54" s="317"/>
      <c r="X54" s="317"/>
      <c r="Y54" s="317"/>
      <c r="Z54" s="317"/>
      <c r="AA54" s="317"/>
    </row>
    <row r="55" spans="2:27" ht="18" customHeight="1">
      <c r="B55" s="591" t="s">
        <v>209</v>
      </c>
      <c r="C55" s="591"/>
      <c r="D55" s="348">
        <v>12033.9</v>
      </c>
      <c r="E55" s="101" t="s">
        <v>119</v>
      </c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39">
        <f>G60+G61+G63+G65</f>
        <v>7.21</v>
      </c>
      <c r="H59" s="340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38" t="s">
        <v>131</v>
      </c>
      <c r="B60" s="554" t="s">
        <v>132</v>
      </c>
      <c r="C60" s="555"/>
      <c r="D60" s="555"/>
      <c r="E60" s="555"/>
      <c r="F60" s="555"/>
      <c r="G60" s="339">
        <v>1.34</v>
      </c>
      <c r="H60" s="340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38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'02 15 г'!G75:H75</f>
        <v>-33135.08899999999</v>
      </c>
      <c r="H74" s="588"/>
      <c r="I74" s="587">
        <f>'02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-19191.81599999999</v>
      </c>
      <c r="H75" s="562"/>
      <c r="I75" s="574">
        <f>I74+I54-K54+D55</f>
        <v>0</v>
      </c>
      <c r="J75" s="562"/>
      <c r="K75" s="79"/>
      <c r="L75" s="140">
        <f>G75</f>
        <v>-19191.81599999999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-0.010000000000218279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11657.02</v>
      </c>
      <c r="H79" s="588"/>
      <c r="I79" s="587">
        <f>M47</f>
        <v>12436.400000000001</v>
      </c>
      <c r="J79" s="588"/>
      <c r="L79" s="93">
        <f>G79+H47-I47</f>
        <v>12436.410000000002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15" dxfId="87" operator="equal" stopIfTrue="1">
      <formula>0</formula>
    </cfRule>
  </conditionalFormatting>
  <conditionalFormatting sqref="L47">
    <cfRule type="cellIs" priority="14" dxfId="88" operator="equal" stopIfTrue="1">
      <formula>0</formula>
    </cfRule>
  </conditionalFormatting>
  <conditionalFormatting sqref="L47:M47">
    <cfRule type="cellIs" priority="13" dxfId="89" operator="equal" stopIfTrue="1">
      <formula>0</formula>
    </cfRule>
  </conditionalFormatting>
  <conditionalFormatting sqref="M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L47:M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L47:M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L47:O47 Q47">
    <cfRule type="cellIs" priority="4" dxfId="92" operator="greaterThan" stopIfTrue="1">
      <formula>0</formula>
    </cfRule>
  </conditionalFormatting>
  <conditionalFormatting sqref="L47:M47">
    <cfRule type="cellIs" priority="3" dxfId="3" operator="greaterThan" stopIfTrue="1">
      <formula>0</formula>
    </cfRule>
  </conditionalFormatting>
  <conditionalFormatting sqref="N47:O47">
    <cfRule type="cellIs" priority="2" dxfId="17" operator="greaterThan" stopIfTrue="1">
      <formula>0</formula>
    </cfRule>
  </conditionalFormatting>
  <conditionalFormatting sqref="Q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52">
      <selection activeCell="H68" sqref="H6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49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50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182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56" t="s">
        <v>117</v>
      </c>
      <c r="K45" s="356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5786.749999999999</v>
      </c>
      <c r="J47" s="101">
        <f>J49+J50</f>
        <v>5302.047</v>
      </c>
      <c r="K47" s="101">
        <f>K49+K50</f>
        <v>484.7029999999995</v>
      </c>
      <c r="L47" s="368">
        <v>12436.400000000001</v>
      </c>
      <c r="M47" s="368">
        <v>12948.45</v>
      </c>
      <c r="N47" s="369">
        <v>5786.749999999999</v>
      </c>
      <c r="O47" s="369">
        <v>0</v>
      </c>
      <c r="P47" s="370">
        <v>0</v>
      </c>
      <c r="Q47" s="369">
        <v>34.67</v>
      </c>
      <c r="R47" s="216">
        <v>900.72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2176.699999999999</v>
      </c>
      <c r="J50" s="101">
        <f>H66</f>
        <v>1692</v>
      </c>
      <c r="K50" s="101">
        <f>I50-J50</f>
        <v>484.6999999999989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54"/>
      <c r="D51" s="354"/>
      <c r="E51" s="354"/>
      <c r="F51" s="355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'03 15 г'!J54</f>
        <v>935.3900000000004</v>
      </c>
      <c r="H54" s="145">
        <f>P47</f>
        <v>0</v>
      </c>
      <c r="I54" s="145">
        <f>Q47</f>
        <v>34.67</v>
      </c>
      <c r="J54" s="145">
        <f>G54+H54-I54</f>
        <v>900.7200000000005</v>
      </c>
      <c r="K54" s="347">
        <f>I74+I54+D55</f>
        <v>34.67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348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5302.047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52">
        <f>G60+G61+G63+G65</f>
        <v>7.21</v>
      </c>
      <c r="H59" s="353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51" t="s">
        <v>131</v>
      </c>
      <c r="B60" s="554" t="s">
        <v>132</v>
      </c>
      <c r="C60" s="555"/>
      <c r="D60" s="555"/>
      <c r="E60" s="555"/>
      <c r="F60" s="555"/>
      <c r="G60" s="352">
        <v>1.34</v>
      </c>
      <c r="H60" s="353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51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1692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210</v>
      </c>
      <c r="C68" s="567"/>
      <c r="D68" s="567"/>
      <c r="E68" s="567"/>
      <c r="F68" s="568"/>
      <c r="G68" s="111"/>
      <c r="H68" s="123">
        <v>1692</v>
      </c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'03 15 г'!G75:H75</f>
        <v>-19191.81599999999</v>
      </c>
      <c r="H74" s="588"/>
      <c r="I74" s="587">
        <f>'03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-18672.442999999992</v>
      </c>
      <c r="H75" s="562"/>
      <c r="I75" s="574">
        <f>I74+I54-K54+D55</f>
        <v>0</v>
      </c>
      <c r="J75" s="562"/>
      <c r="K75" s="79"/>
      <c r="L75" s="140">
        <f>G75</f>
        <v>-18672.442999999992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-0.010000000002037268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12436.400000000001</v>
      </c>
      <c r="H79" s="588"/>
      <c r="I79" s="587">
        <f>M47</f>
        <v>12948.45</v>
      </c>
      <c r="J79" s="588"/>
      <c r="L79" s="93">
        <f>G79+H47-I47</f>
        <v>12948.460000000003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conditionalFormatting sqref="L47">
    <cfRule type="cellIs" priority="18" dxfId="87" operator="equal" stopIfTrue="1">
      <formula>0</formula>
    </cfRule>
  </conditionalFormatting>
  <conditionalFormatting sqref="L47">
    <cfRule type="cellIs" priority="17" dxfId="88" operator="equal" stopIfTrue="1">
      <formula>0</formula>
    </cfRule>
  </conditionalFormatting>
  <conditionalFormatting sqref="L47:M47">
    <cfRule type="cellIs" priority="16" dxfId="89" operator="equal" stopIfTrue="1">
      <formula>0</formula>
    </cfRule>
  </conditionalFormatting>
  <conditionalFormatting sqref="M47">
    <cfRule type="cellIs" priority="13" dxfId="90" operator="equal" stopIfTrue="1">
      <formula>0</formula>
    </cfRule>
    <cfRule type="cellIs" priority="14" dxfId="87" operator="equal" stopIfTrue="1">
      <formula>326166</formula>
    </cfRule>
    <cfRule type="cellIs" priority="15" dxfId="5" operator="equal" stopIfTrue="1">
      <formula>0</formula>
    </cfRule>
  </conditionalFormatting>
  <conditionalFormatting sqref="L47:M47">
    <cfRule type="cellIs" priority="11" dxfId="91" operator="equal" stopIfTrue="1">
      <formula>0</formula>
    </cfRule>
    <cfRule type="cellIs" priority="12" dxfId="8" operator="equal" stopIfTrue="1">
      <formula>0</formula>
    </cfRule>
  </conditionalFormatting>
  <conditionalFormatting sqref="L47:M47">
    <cfRule type="cellIs" priority="8" dxfId="7" operator="equal" stopIfTrue="1">
      <formula>0</formula>
    </cfRule>
    <cfRule type="cellIs" priority="9" dxfId="6" operator="equal" stopIfTrue="1">
      <formula>0</formula>
    </cfRule>
    <cfRule type="cellIs" priority="10" dxfId="5" operator="equal" stopIfTrue="1">
      <formula>0</formula>
    </cfRule>
  </conditionalFormatting>
  <conditionalFormatting sqref="L47:M47">
    <cfRule type="cellIs" priority="7" dxfId="92" operator="greaterThan" stopIfTrue="1">
      <formula>0</formula>
    </cfRule>
  </conditionalFormatting>
  <conditionalFormatting sqref="L47:M47">
    <cfRule type="cellIs" priority="6" dxfId="3" operator="greaterThan" stopIfTrue="1">
      <formula>0</formula>
    </cfRule>
  </conditionalFormatting>
  <conditionalFormatting sqref="L47:M47">
    <cfRule type="cellIs" priority="3" dxfId="93" operator="greaterThan" stopIfTrue="1">
      <formula>15</formula>
    </cfRule>
  </conditionalFormatting>
  <conditionalFormatting sqref="L47:M47">
    <cfRule type="cellIs" priority="1" dxfId="94" operator="greaterThan" stopIfTrue="1">
      <formula>15</formula>
    </cfRule>
    <cfRule type="cellIs" priority="2" dxfId="92" operator="greaterThan" stopIfTrue="1">
      <formula>15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6">
      <selection activeCell="G81" sqref="G81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0.00390625" style="70" hidden="1" customWidth="1" outlineLevel="1"/>
    <col min="17" max="17" width="11.421875" style="70" hidden="1" customWidth="1" outlineLevel="1"/>
    <col min="18" max="18" width="8.14062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65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66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167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67" t="s">
        <v>117</v>
      </c>
      <c r="K45" s="367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121</v>
      </c>
      <c r="O46" s="97" t="s">
        <v>120</v>
      </c>
      <c r="P46" s="97" t="s">
        <v>155</v>
      </c>
      <c r="Q46" s="97" t="s">
        <v>122</v>
      </c>
      <c r="R46" s="97"/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5819.09</v>
      </c>
      <c r="J47" s="101">
        <f>J49+J50</f>
        <v>3610.0469999999996</v>
      </c>
      <c r="K47" s="101">
        <f>K49+K50</f>
        <v>2209.0430000000006</v>
      </c>
      <c r="L47" s="379">
        <v>12948.45</v>
      </c>
      <c r="M47" s="379">
        <v>13428.16</v>
      </c>
      <c r="N47" s="266">
        <v>5819.09</v>
      </c>
      <c r="O47" s="266">
        <v>0</v>
      </c>
      <c r="P47" s="266">
        <v>0</v>
      </c>
      <c r="Q47" s="266">
        <v>77.47</v>
      </c>
      <c r="R47" s="266">
        <v>823.25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2209.04</v>
      </c>
      <c r="J50" s="101">
        <f>H66</f>
        <v>0</v>
      </c>
      <c r="K50" s="101">
        <f>I50-J50</f>
        <v>2209.04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60"/>
      <c r="D51" s="360"/>
      <c r="E51" s="360"/>
      <c r="F51" s="361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'04 15 г'!J54</f>
        <v>900.7200000000005</v>
      </c>
      <c r="H54" s="145">
        <f>P47</f>
        <v>0</v>
      </c>
      <c r="I54" s="145">
        <f>Q47</f>
        <v>77.47</v>
      </c>
      <c r="J54" s="145">
        <f>G54+H54-I54</f>
        <v>823.2500000000005</v>
      </c>
      <c r="K54" s="347">
        <f>I74+I54+D55</f>
        <v>77.47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348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62">
        <f>G60+G61+G63+G65</f>
        <v>7.21</v>
      </c>
      <c r="H59" s="363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64" t="s">
        <v>131</v>
      </c>
      <c r="B60" s="554" t="s">
        <v>132</v>
      </c>
      <c r="C60" s="555"/>
      <c r="D60" s="555"/>
      <c r="E60" s="555"/>
      <c r="F60" s="555"/>
      <c r="G60" s="362">
        <v>1.34</v>
      </c>
      <c r="H60" s="363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64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'04 15 г'!G75:H75</f>
        <v>-18672.442999999992</v>
      </c>
      <c r="H74" s="588"/>
      <c r="I74" s="587">
        <f>'04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-16385.92999999999</v>
      </c>
      <c r="H75" s="562"/>
      <c r="I75" s="574">
        <f>I74+I54-K54+D55</f>
        <v>0</v>
      </c>
      <c r="J75" s="562"/>
      <c r="K75" s="79"/>
      <c r="L75" s="140">
        <f>G75</f>
        <v>-16385.92999999999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-0.010000000002037268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12948.45</v>
      </c>
      <c r="H79" s="588"/>
      <c r="I79" s="587">
        <f>M47</f>
        <v>13428.16</v>
      </c>
      <c r="J79" s="588"/>
      <c r="L79" s="93">
        <f>G79+H47-I47</f>
        <v>13428.170000000002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79"/>
  <sheetViews>
    <sheetView zoomScalePageLayoutView="0" workbookViewId="0" topLeftCell="A37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76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674.2</v>
      </c>
      <c r="D8" s="4">
        <v>0</v>
      </c>
      <c r="E8" s="4">
        <v>3.53</v>
      </c>
      <c r="F8" s="2"/>
      <c r="G8" s="3">
        <f>E8</f>
        <v>3.53</v>
      </c>
      <c r="H8" s="4">
        <f>D8-E8+C8</f>
        <v>670.6700000000001</v>
      </c>
      <c r="I8" s="2"/>
    </row>
    <row r="9" spans="2:9" ht="15">
      <c r="B9" s="2" t="s">
        <v>10</v>
      </c>
      <c r="C9" s="3">
        <v>11568.21</v>
      </c>
      <c r="D9" s="3">
        <v>5337.46</v>
      </c>
      <c r="E9" s="3">
        <v>5187.11</v>
      </c>
      <c r="F9" s="2"/>
      <c r="G9" s="3">
        <f>E9</f>
        <v>5187.11</v>
      </c>
      <c r="H9" s="3">
        <f>D9-E9+C9</f>
        <v>11718.56</v>
      </c>
      <c r="I9" s="2"/>
    </row>
    <row r="10" spans="2:9" ht="15">
      <c r="B10" s="2" t="s">
        <v>11</v>
      </c>
      <c r="C10" s="2"/>
      <c r="D10" s="3">
        <f>SUM(D8:D9)</f>
        <v>5337.46</v>
      </c>
      <c r="E10" s="2"/>
      <c r="F10" s="2"/>
      <c r="G10" s="3">
        <f>SUM(G8:G9)</f>
        <v>5190.639999999999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8" t="s">
        <v>43</v>
      </c>
      <c r="D14" s="8" t="s">
        <v>42</v>
      </c>
      <c r="E14" s="2"/>
      <c r="F14" s="2"/>
      <c r="G14" s="2"/>
      <c r="H14" s="2"/>
      <c r="I14" s="2" t="s">
        <v>13</v>
      </c>
      <c r="J14" s="7"/>
      <c r="K14" s="7"/>
      <c r="L14" s="7"/>
      <c r="M14" s="7"/>
      <c r="N14" s="7"/>
    </row>
    <row r="15" spans="3:14" ht="14.25" customHeight="1">
      <c r="C15" s="2"/>
      <c r="D15" s="2"/>
      <c r="E15" s="2"/>
      <c r="F15" s="2"/>
      <c r="G15" s="2"/>
      <c r="H15" s="2"/>
      <c r="I15" s="2"/>
      <c r="J15" s="7"/>
      <c r="K15" s="7"/>
      <c r="L15" s="7"/>
      <c r="M15" s="7"/>
      <c r="N15" s="7"/>
    </row>
    <row r="16" spans="3:14" ht="0.75" customHeight="1" hidden="1">
      <c r="C16" s="2"/>
      <c r="D16" s="2"/>
      <c r="E16" s="2"/>
      <c r="F16" s="2"/>
      <c r="G16" s="2"/>
      <c r="H16" s="2"/>
      <c r="I16" s="2"/>
      <c r="J16" s="7"/>
      <c r="K16" s="7"/>
      <c r="L16" s="7"/>
      <c r="M16" s="7"/>
      <c r="N16" s="7"/>
    </row>
    <row r="17" spans="3:14" ht="15" hidden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5">
      <c r="C18" s="8" t="s">
        <v>75</v>
      </c>
      <c r="D18" s="8" t="s">
        <v>77</v>
      </c>
      <c r="E18" s="2"/>
      <c r="F18" s="2"/>
      <c r="G18" s="2"/>
      <c r="H18" s="2"/>
      <c r="I18" s="2">
        <v>1820</v>
      </c>
      <c r="J18" s="7"/>
      <c r="K18" s="7"/>
      <c r="L18" s="7"/>
      <c r="M18" s="7"/>
      <c r="N18" s="7"/>
    </row>
    <row r="19" spans="3:14" ht="15">
      <c r="C19" s="8"/>
      <c r="D19" s="8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1820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5600.285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78</v>
      </c>
      <c r="H43" s="47"/>
      <c r="I43" s="12"/>
    </row>
    <row r="44" spans="3:8" ht="15.75" thickBot="1">
      <c r="C44" s="2" t="s">
        <v>19</v>
      </c>
      <c r="D44" s="20" t="s">
        <v>20</v>
      </c>
      <c r="E44" s="20"/>
      <c r="F44" s="20"/>
      <c r="G44" s="22" t="s">
        <v>52</v>
      </c>
      <c r="H44" s="2" t="s">
        <v>21</v>
      </c>
    </row>
    <row r="45" spans="3:8" ht="19.5" thickBot="1">
      <c r="C45" s="24">
        <v>1</v>
      </c>
      <c r="D45" s="25" t="s">
        <v>22</v>
      </c>
      <c r="E45" s="26"/>
      <c r="F45" s="27"/>
      <c r="G45" s="40"/>
      <c r="H45" s="3">
        <v>5337.46</v>
      </c>
    </row>
    <row r="46" spans="3:8" ht="15.75" thickBot="1">
      <c r="C46" s="2"/>
      <c r="D46" s="21"/>
      <c r="E46" s="21"/>
      <c r="F46" s="21"/>
      <c r="G46" s="2"/>
      <c r="H46" s="2"/>
    </row>
    <row r="47" spans="3:8" ht="19.5" thickBot="1">
      <c r="C47" s="24">
        <v>2</v>
      </c>
      <c r="D47" s="25" t="s">
        <v>23</v>
      </c>
      <c r="E47" s="28"/>
      <c r="F47" s="27"/>
      <c r="G47" s="40"/>
      <c r="H47" s="3">
        <f>G10+G11</f>
        <v>5190.639999999999</v>
      </c>
    </row>
    <row r="48" spans="3:8" ht="15.75" thickBot="1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29" t="s">
        <v>24</v>
      </c>
      <c r="E49" s="30"/>
      <c r="F49" s="31"/>
      <c r="G49" s="41"/>
      <c r="H49" s="10">
        <f>I31+I49</f>
        <v>5600.285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 t="s">
        <v>72</v>
      </c>
      <c r="D66" s="8" t="s">
        <v>73</v>
      </c>
      <c r="E66" s="2"/>
      <c r="F66" s="42"/>
      <c r="G66" s="44"/>
      <c r="H66" s="2">
        <v>620</v>
      </c>
    </row>
    <row r="67" spans="3:8" ht="15">
      <c r="C67" s="8" t="s">
        <v>72</v>
      </c>
      <c r="D67" s="8" t="s">
        <v>74</v>
      </c>
      <c r="E67" s="2"/>
      <c r="F67" s="2"/>
      <c r="G67" s="9"/>
      <c r="H67" s="2">
        <v>300</v>
      </c>
    </row>
    <row r="68" spans="3:9" ht="15">
      <c r="C68" s="8"/>
      <c r="D68" s="8"/>
      <c r="E68" s="2"/>
      <c r="F68" s="2"/>
      <c r="G68" s="9"/>
      <c r="H68" s="2"/>
      <c r="I68" s="6">
        <f>H47-H49</f>
        <v>-409.64500000000044</v>
      </c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10977.86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12926.47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12516.825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35">
      <selection activeCell="R47" sqref="R47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71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72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189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78" t="s">
        <v>117</v>
      </c>
      <c r="K45" s="378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ROUND(G47*C42,2)</f>
        <v>6298.81</v>
      </c>
      <c r="I47" s="100">
        <f>N47+O47</f>
        <v>5870.15</v>
      </c>
      <c r="J47" s="101">
        <f>J49+J50</f>
        <v>3610.0469999999996</v>
      </c>
      <c r="K47" s="101">
        <f>K49+K50</f>
        <v>2260.103</v>
      </c>
      <c r="L47" s="379">
        <v>13428.16</v>
      </c>
      <c r="M47" s="379">
        <v>13856.810000000001</v>
      </c>
      <c r="N47" s="266">
        <v>5870.15</v>
      </c>
      <c r="O47" s="266">
        <v>0</v>
      </c>
      <c r="P47" s="266">
        <v>0</v>
      </c>
      <c r="Q47" s="266">
        <v>99.02</v>
      </c>
      <c r="R47" s="266">
        <v>724.23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ROUND(G49*C42,2)</f>
        <v>3610.05</v>
      </c>
      <c r="I49" s="101">
        <f>H49</f>
        <v>3610.05</v>
      </c>
      <c r="J49" s="101">
        <f>H59</f>
        <v>3610.0469999999996</v>
      </c>
      <c r="K49" s="101">
        <f>I49-J49</f>
        <v>0.0030000000006111804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ROUND(G50*C42,2)</f>
        <v>2688.76</v>
      </c>
      <c r="I50" s="101">
        <f>I47-I49</f>
        <v>2260.0999999999995</v>
      </c>
      <c r="J50" s="101">
        <f>H66</f>
        <v>0</v>
      </c>
      <c r="K50" s="101">
        <f>I50-J50</f>
        <v>2260.0999999999995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76"/>
      <c r="D51" s="376"/>
      <c r="E51" s="376"/>
      <c r="F51" s="377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'05 15 г'!J54</f>
        <v>823.2500000000005</v>
      </c>
      <c r="H54" s="145">
        <f>P47</f>
        <v>0</v>
      </c>
      <c r="I54" s="145">
        <f>Q47</f>
        <v>99.02</v>
      </c>
      <c r="J54" s="145">
        <f>G54+H54-I54</f>
        <v>724.2300000000005</v>
      </c>
      <c r="K54" s="347">
        <f>I74+I54+D55</f>
        <v>99.02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348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74">
        <f>G60+G61+G63+G65</f>
        <v>7.21</v>
      </c>
      <c r="H59" s="375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73" t="s">
        <v>131</v>
      </c>
      <c r="B60" s="554" t="s">
        <v>132</v>
      </c>
      <c r="C60" s="555"/>
      <c r="D60" s="555"/>
      <c r="E60" s="555"/>
      <c r="F60" s="555"/>
      <c r="G60" s="374">
        <v>1.34</v>
      </c>
      <c r="H60" s="375">
        <f>ROUND(G60*C42,2)</f>
        <v>670.94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>ROUND(G61*C42,2)</f>
        <v>1011.41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/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>G63*C42</f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/>
      <c r="I64" s="89"/>
      <c r="V64" s="315"/>
      <c r="W64" s="134"/>
      <c r="X64" s="134"/>
      <c r="Y64" s="134"/>
      <c r="Z64" s="134"/>
      <c r="AA64" s="320"/>
    </row>
    <row r="65" spans="1:27" ht="37.5">
      <c r="A65" s="373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>ROUND(G65*C42,2)</f>
        <v>1271.78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'05 15 г'!G75:H75</f>
        <v>-16385.92999999999</v>
      </c>
      <c r="H74" s="588"/>
      <c r="I74" s="587">
        <f>'05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-14026.80699999999</v>
      </c>
      <c r="H75" s="562"/>
      <c r="I75" s="574">
        <f>I74+I54-K54+D55</f>
        <v>0</v>
      </c>
      <c r="J75" s="562"/>
      <c r="K75" s="79"/>
      <c r="L75" s="140">
        <f>G75</f>
        <v>-14026.80699999999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-0.010000000000218279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13428.16</v>
      </c>
      <c r="H79" s="588"/>
      <c r="I79" s="587">
        <f>M47</f>
        <v>13856.810000000001</v>
      </c>
      <c r="J79" s="588"/>
      <c r="L79" s="93">
        <f>G79+H47-I47</f>
        <v>13856.820000000002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184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6">
      <selection activeCell="K54" sqref="K5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80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81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192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87" t="s">
        <v>117</v>
      </c>
      <c r="K45" s="387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G47*C42</f>
        <v>6298.806</v>
      </c>
      <c r="I47" s="100">
        <f>N47+O47</f>
        <v>5979.96</v>
      </c>
      <c r="J47" s="101">
        <f>J49+J50</f>
        <v>3610.0469999999996</v>
      </c>
      <c r="K47" s="101">
        <f>K49+K50</f>
        <v>2369.913</v>
      </c>
      <c r="L47" s="379">
        <v>13856.810000000001</v>
      </c>
      <c r="M47" s="379">
        <v>14175.65</v>
      </c>
      <c r="N47" s="266">
        <v>5979.96</v>
      </c>
      <c r="O47" s="266">
        <v>0</v>
      </c>
      <c r="P47" s="266">
        <v>0</v>
      </c>
      <c r="Q47" s="266">
        <v>144.06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G49*C42</f>
        <v>3610.047</v>
      </c>
      <c r="I49" s="101">
        <f>H49</f>
        <v>3610.047</v>
      </c>
      <c r="J49" s="101">
        <f>H59</f>
        <v>3610.0469999999996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G50*C42</f>
        <v>2688.759</v>
      </c>
      <c r="I50" s="101">
        <f>I47-I49</f>
        <v>2369.913</v>
      </c>
      <c r="J50" s="101">
        <f>H66</f>
        <v>0</v>
      </c>
      <c r="K50" s="101">
        <f>I50-J50</f>
        <v>2369.913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85"/>
      <c r="D51" s="385"/>
      <c r="E51" s="385"/>
      <c r="F51" s="386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'06 15 г'!J54</f>
        <v>724.2300000000005</v>
      </c>
      <c r="H54" s="145">
        <f>P47</f>
        <v>0</v>
      </c>
      <c r="I54" s="145">
        <f>Q47</f>
        <v>144.06</v>
      </c>
      <c r="J54" s="145">
        <f>G54+H54-I54</f>
        <v>580.1700000000005</v>
      </c>
      <c r="K54" s="347">
        <f>I74+I54+D55</f>
        <v>144.06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348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83">
        <f>G60+G61+G63+G65</f>
        <v>7.21</v>
      </c>
      <c r="H59" s="384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82" t="s">
        <v>131</v>
      </c>
      <c r="B60" s="554" t="s">
        <v>132</v>
      </c>
      <c r="C60" s="555"/>
      <c r="D60" s="555"/>
      <c r="E60" s="555"/>
      <c r="F60" s="555"/>
      <c r="G60" s="383">
        <v>1.34</v>
      </c>
      <c r="H60" s="384">
        <f aca="true" t="shared" si="0" ref="H60:H65">G60*C$42</f>
        <v>670.938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 t="shared" si="0"/>
        <v>1011.414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 t="shared" si="0"/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V64" s="315"/>
      <c r="W64" s="134"/>
      <c r="X64" s="134"/>
      <c r="Y64" s="134"/>
      <c r="Z64" s="134"/>
      <c r="AA64" s="320"/>
    </row>
    <row r="65" spans="1:27" ht="37.5">
      <c r="A65" s="382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 t="shared" si="0"/>
        <v>1271.778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H67+H68+H69+H70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'06 15 г'!G75:H75</f>
        <v>-14026.80699999999</v>
      </c>
      <c r="H74" s="588"/>
      <c r="I74" s="587">
        <f>'06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-11512.83399999999</v>
      </c>
      <c r="H75" s="562"/>
      <c r="I75" s="574">
        <f>I74+I54-K54+D55</f>
        <v>0</v>
      </c>
      <c r="J75" s="562"/>
      <c r="K75" s="79"/>
      <c r="L75" s="140">
        <f>G75</f>
        <v>-11512.83399999999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-0.00600000000304135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13856.810000000001</v>
      </c>
      <c r="H79" s="588"/>
      <c r="I79" s="587">
        <f>M47</f>
        <v>14175.65</v>
      </c>
      <c r="J79" s="588"/>
      <c r="L79" s="93">
        <f>G79+H47-I47</f>
        <v>14175.656000000003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52">
      <selection activeCell="M79" sqref="M79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394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395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193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396" t="s">
        <v>117</v>
      </c>
      <c r="K45" s="396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G47*C42</f>
        <v>6298.806</v>
      </c>
      <c r="I47" s="100">
        <f>N47+O47</f>
        <v>5688.259999999999</v>
      </c>
      <c r="J47" s="101">
        <f>J49+J50</f>
        <v>3610.0469999999996</v>
      </c>
      <c r="K47" s="101">
        <f>K49+K50</f>
        <v>2078.2129999999993</v>
      </c>
      <c r="L47" s="379">
        <v>14175.65</v>
      </c>
      <c r="M47" s="379">
        <v>14786.18</v>
      </c>
      <c r="N47" s="266">
        <v>5688.259999999999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G49*C42</f>
        <v>3610.047</v>
      </c>
      <c r="I49" s="101">
        <f>H49</f>
        <v>3610.047</v>
      </c>
      <c r="J49" s="101">
        <f>H59</f>
        <v>3610.0469999999996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G50*C42</f>
        <v>2688.759</v>
      </c>
      <c r="I50" s="101">
        <f>I47-I49</f>
        <v>2078.2129999999993</v>
      </c>
      <c r="J50" s="101">
        <f>H66</f>
        <v>0</v>
      </c>
      <c r="K50" s="101">
        <f>I50-J50</f>
        <v>2078.2129999999993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89"/>
      <c r="D51" s="389"/>
      <c r="E51" s="389"/>
      <c r="F51" s="390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'07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242">
        <f>I74+I54+D55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91">
        <f>G60+G61+G63+G65</f>
        <v>7.21</v>
      </c>
      <c r="H59" s="392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393" t="s">
        <v>131</v>
      </c>
      <c r="B60" s="554" t="s">
        <v>132</v>
      </c>
      <c r="C60" s="555"/>
      <c r="D60" s="555"/>
      <c r="E60" s="555"/>
      <c r="F60" s="555"/>
      <c r="G60" s="391">
        <v>1.34</v>
      </c>
      <c r="H60" s="392">
        <f aca="true" t="shared" si="0" ref="H60:H65">G60*C$42</f>
        <v>670.938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 t="shared" si="0"/>
        <v>1011.414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 t="shared" si="0"/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V64" s="315"/>
      <c r="W64" s="134"/>
      <c r="X64" s="134"/>
      <c r="Y64" s="134"/>
      <c r="Z64" s="134"/>
      <c r="AA64" s="320"/>
    </row>
    <row r="65" spans="1:27" ht="37.5">
      <c r="A65" s="393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 t="shared" si="0"/>
        <v>1271.778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'07 15 г'!G75:H75</f>
        <v>-11512.83399999999</v>
      </c>
      <c r="H74" s="588"/>
      <c r="I74" s="587">
        <f>'07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-9434.62099999999</v>
      </c>
      <c r="H75" s="562"/>
      <c r="I75" s="574">
        <f>I74+I54-K54+D55</f>
        <v>0</v>
      </c>
      <c r="J75" s="562"/>
      <c r="K75" s="79"/>
      <c r="L75" s="140">
        <f>G75</f>
        <v>-9434.62099999999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-0.01599999999962165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14175.65</v>
      </c>
      <c r="H79" s="588"/>
      <c r="I79" s="587">
        <f>M47</f>
        <v>14786.18</v>
      </c>
      <c r="J79" s="588"/>
      <c r="L79" s="93">
        <f>G79+H47-I47</f>
        <v>14786.196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6">
      <selection activeCell="R47" sqref="R47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02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03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196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04" t="s">
        <v>117</v>
      </c>
      <c r="K45" s="404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12.58</v>
      </c>
      <c r="H47" s="100">
        <f>G47*C42</f>
        <v>6298.806</v>
      </c>
      <c r="I47" s="100">
        <f>N47+O47</f>
        <v>5896.54</v>
      </c>
      <c r="J47" s="101">
        <f>J49+J50</f>
        <v>3610.0469999999996</v>
      </c>
      <c r="K47" s="101">
        <f>K49+K50</f>
        <v>2286.493</v>
      </c>
      <c r="L47" s="379">
        <v>14786.18</v>
      </c>
      <c r="M47" s="379">
        <v>15188.44</v>
      </c>
      <c r="N47" s="266">
        <v>5896.54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7.21</v>
      </c>
      <c r="H49" s="101">
        <f>G49*C42</f>
        <v>3610.047</v>
      </c>
      <c r="I49" s="101">
        <f>H49</f>
        <v>3610.047</v>
      </c>
      <c r="J49" s="101">
        <f>H59</f>
        <v>3610.0469999999996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5.37</v>
      </c>
      <c r="H50" s="101">
        <f>G50*C42</f>
        <v>2688.759</v>
      </c>
      <c r="I50" s="101">
        <f>I47-I49</f>
        <v>2286.493</v>
      </c>
      <c r="J50" s="101">
        <f>H66</f>
        <v>0</v>
      </c>
      <c r="K50" s="101">
        <f>I50-J50</f>
        <v>2286.493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397"/>
      <c r="D51" s="397"/>
      <c r="E51" s="397"/>
      <c r="F51" s="398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'08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3610.0469999999996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399">
        <f>G60+G61+G63+G65</f>
        <v>7.21</v>
      </c>
      <c r="H59" s="400">
        <f>H60+H61+H63+H65</f>
        <v>3610.0469999999996</v>
      </c>
      <c r="I59" s="89"/>
      <c r="V59" s="315"/>
      <c r="W59" s="134"/>
      <c r="X59" s="134"/>
      <c r="Y59" s="134"/>
      <c r="Z59" s="134"/>
      <c r="AA59" s="320"/>
    </row>
    <row r="60" spans="1:27" ht="37.5">
      <c r="A60" s="401" t="s">
        <v>131</v>
      </c>
      <c r="B60" s="554" t="s">
        <v>132</v>
      </c>
      <c r="C60" s="555"/>
      <c r="D60" s="555"/>
      <c r="E60" s="555"/>
      <c r="F60" s="555"/>
      <c r="G60" s="399">
        <v>1.34</v>
      </c>
      <c r="H60" s="400">
        <f aca="true" t="shared" si="0" ref="H60:H65">G60*C$42</f>
        <v>670.938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2.02</v>
      </c>
      <c r="H61" s="560">
        <f t="shared" si="0"/>
        <v>1011.414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1.31</v>
      </c>
      <c r="H63" s="560">
        <f t="shared" si="0"/>
        <v>655.917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V64" s="315"/>
      <c r="W64" s="134"/>
      <c r="X64" s="134"/>
      <c r="Y64" s="134"/>
      <c r="Z64" s="134"/>
      <c r="AA64" s="320"/>
    </row>
    <row r="65" spans="1:27" ht="37.5">
      <c r="A65" s="401" t="s">
        <v>137</v>
      </c>
      <c r="B65" s="558" t="s">
        <v>138</v>
      </c>
      <c r="C65" s="558"/>
      <c r="D65" s="558"/>
      <c r="E65" s="558"/>
      <c r="F65" s="558"/>
      <c r="G65" s="111">
        <v>2.54</v>
      </c>
      <c r="H65" s="123">
        <f t="shared" si="0"/>
        <v>1271.778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'08 15 г'!G75:H75</f>
        <v>-9434.62099999999</v>
      </c>
      <c r="H74" s="588"/>
      <c r="I74" s="587">
        <f>'08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-7148.12799999999</v>
      </c>
      <c r="H75" s="562"/>
      <c r="I75" s="574">
        <f>I74+I54-K54+D55</f>
        <v>0</v>
      </c>
      <c r="J75" s="562"/>
      <c r="K75" s="79"/>
      <c r="L75" s="140">
        <f>G75</f>
        <v>-7148.12799999999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-0.0059999999994033715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14786.18</v>
      </c>
      <c r="H79" s="588"/>
      <c r="I79" s="587">
        <f>M47</f>
        <v>15188.44</v>
      </c>
      <c r="J79" s="588"/>
      <c r="L79" s="93">
        <f>G79+H47-I47</f>
        <v>15188.446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9">
      <selection activeCell="H68" sqref="H6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06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07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114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13" t="s">
        <v>117</v>
      </c>
      <c r="K45" s="41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4441.92</v>
      </c>
      <c r="J47" s="100">
        <f>J49+J50</f>
        <v>5557.124</v>
      </c>
      <c r="K47" s="101">
        <f>K49+K50</f>
        <v>-1115.2040000000002</v>
      </c>
      <c r="L47" s="379">
        <v>15188.44</v>
      </c>
      <c r="M47" s="379">
        <v>17045.33</v>
      </c>
      <c r="N47" s="266">
        <v>4441.92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776.7959999999998</v>
      </c>
      <c r="J50" s="101">
        <f>H66</f>
        <v>1892</v>
      </c>
      <c r="K50" s="101">
        <f>I50-J50</f>
        <v>-1115.2040000000002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11"/>
      <c r="D51" s="411"/>
      <c r="E51" s="411"/>
      <c r="F51" s="412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'09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5557.124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09">
        <f>G60+G61+G63+G65</f>
        <v>7.32</v>
      </c>
      <c r="H59" s="410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08" t="s">
        <v>131</v>
      </c>
      <c r="B60" s="554" t="s">
        <v>132</v>
      </c>
      <c r="C60" s="555"/>
      <c r="D60" s="555"/>
      <c r="E60" s="555"/>
      <c r="F60" s="555"/>
      <c r="G60" s="409">
        <v>1.53</v>
      </c>
      <c r="H60" s="410">
        <f aca="true" t="shared" si="0" ref="H60:H65">G60*C$42</f>
        <v>766.071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V64" s="315"/>
      <c r="W64" s="134"/>
      <c r="X64" s="134"/>
      <c r="Y64" s="134"/>
      <c r="Z64" s="134"/>
      <c r="AA64" s="320"/>
    </row>
    <row r="65" spans="1:27" ht="37.5">
      <c r="A65" s="408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1892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217</v>
      </c>
      <c r="C68" s="567"/>
      <c r="D68" s="567"/>
      <c r="E68" s="567"/>
      <c r="F68" s="568"/>
      <c r="G68" s="111"/>
      <c r="H68" s="123">
        <v>1892</v>
      </c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'09 15 г'!G75:H75</f>
        <v>-7148.12799999999</v>
      </c>
      <c r="H74" s="588"/>
      <c r="I74" s="587">
        <f>'09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-8263.33199999999</v>
      </c>
      <c r="H75" s="562"/>
      <c r="I75" s="574">
        <f>I74+I54-K54+D55</f>
        <v>0</v>
      </c>
      <c r="J75" s="562"/>
      <c r="K75" s="79"/>
      <c r="L75" s="140">
        <f>G75</f>
        <v>-8263.33199999999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16154.088000000003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15188.44</v>
      </c>
      <c r="H79" s="588"/>
      <c r="I79" s="587">
        <f>M47</f>
        <v>17045.33</v>
      </c>
      <c r="J79" s="588"/>
      <c r="L79" s="93">
        <f>G79+H47-I47-I79</f>
        <v>891.2419999999984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67">
      <selection activeCell="H68" sqref="H6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14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15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147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21" t="s">
        <v>117</v>
      </c>
      <c r="K45" s="421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6723.650000000001</v>
      </c>
      <c r="J47" s="100">
        <f>J49+J50</f>
        <v>3665.1240000000003</v>
      </c>
      <c r="K47" s="101">
        <f>K49+K50</f>
        <v>3058.5260000000003</v>
      </c>
      <c r="L47" s="379">
        <v>17045.33</v>
      </c>
      <c r="M47" s="379">
        <v>18402.989999999998</v>
      </c>
      <c r="N47" s="266">
        <v>6723.650000000001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3058.5260000000003</v>
      </c>
      <c r="J50" s="101">
        <f>H66</f>
        <v>0</v>
      </c>
      <c r="K50" s="101">
        <f>I50-J50</f>
        <v>3058.5260000000003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19"/>
      <c r="D51" s="419"/>
      <c r="E51" s="419"/>
      <c r="F51" s="420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'10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17">
        <f>G60+G61+G63+G65</f>
        <v>7.32</v>
      </c>
      <c r="H59" s="418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16" t="s">
        <v>131</v>
      </c>
      <c r="B60" s="554" t="s">
        <v>132</v>
      </c>
      <c r="C60" s="555"/>
      <c r="D60" s="555"/>
      <c r="E60" s="555"/>
      <c r="F60" s="555"/>
      <c r="G60" s="417">
        <v>1.53</v>
      </c>
      <c r="H60" s="418">
        <f aca="true" t="shared" si="0" ref="H60:H65">G60*C$42</f>
        <v>766.071</v>
      </c>
      <c r="I60" s="89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V64" s="315"/>
      <c r="W64" s="134"/>
      <c r="X64" s="134"/>
      <c r="Y64" s="134"/>
      <c r="Z64" s="134"/>
      <c r="AA64" s="320"/>
    </row>
    <row r="65" spans="1:27" ht="37.5">
      <c r="A65" s="416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V65" s="321"/>
      <c r="W65" s="322"/>
      <c r="X65" s="322"/>
      <c r="Y65" s="322"/>
      <c r="Z65" s="322"/>
      <c r="AA65" s="322"/>
    </row>
    <row r="66" spans="1:9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'10 15 г'!G75:H75</f>
        <v>-8263.33199999999</v>
      </c>
      <c r="H74" s="588"/>
      <c r="I74" s="587">
        <f>'10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-5204.80599999999</v>
      </c>
      <c r="H75" s="562"/>
      <c r="I75" s="574">
        <f>I74+I54-K54+D55</f>
        <v>0</v>
      </c>
      <c r="J75" s="562"/>
      <c r="K75" s="79"/>
      <c r="L75" s="140">
        <f>G75</f>
        <v>-5204.80599999999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19294.247999999996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17045.33</v>
      </c>
      <c r="H79" s="588"/>
      <c r="I79" s="587">
        <f>M47</f>
        <v>18402.989999999998</v>
      </c>
      <c r="J79" s="588"/>
      <c r="L79" s="93">
        <f>G79+H47-I47-I79</f>
        <v>-891.257999999998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E33DCB"/>
  </sheetPr>
  <dimension ref="A2:AA91"/>
  <sheetViews>
    <sheetView view="pageBreakPreview" zoomScale="80" zoomScaleSheetLayoutView="80" zoomScalePageLayoutView="0" workbookViewId="0" topLeftCell="A48">
      <selection activeCell="L80" sqref="L80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22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23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154</v>
      </c>
      <c r="D43" s="89" t="s">
        <v>208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29" t="s">
        <v>117</v>
      </c>
      <c r="K45" s="429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6262.599999999999</v>
      </c>
      <c r="J47" s="100">
        <f>J49+J50</f>
        <v>3665.1240000000003</v>
      </c>
      <c r="K47" s="101">
        <f>K49+K50</f>
        <v>2597.475999999999</v>
      </c>
      <c r="L47" s="379">
        <v>18402.989999999998</v>
      </c>
      <c r="M47" s="379">
        <v>19330.45</v>
      </c>
      <c r="N47" s="266">
        <v>6262.599999999999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2597.475999999999</v>
      </c>
      <c r="J50" s="101">
        <f>H66</f>
        <v>0</v>
      </c>
      <c r="K50" s="101">
        <f>I50-J50</f>
        <v>2597.475999999999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27"/>
      <c r="D51" s="427"/>
      <c r="E51" s="427"/>
      <c r="F51" s="428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'11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25">
        <f>G60+G61+G63+G65</f>
        <v>7.32</v>
      </c>
      <c r="H59" s="426">
        <f>H60+H61+H63+H65</f>
        <v>3665.1240000000003</v>
      </c>
      <c r="I59" s="89"/>
      <c r="M59" s="71" t="s">
        <v>218</v>
      </c>
      <c r="V59" s="315"/>
      <c r="W59" s="134"/>
      <c r="X59" s="134"/>
      <c r="Y59" s="134"/>
      <c r="Z59" s="134"/>
      <c r="AA59" s="320"/>
    </row>
    <row r="60" spans="1:27" ht="37.5">
      <c r="A60" s="424" t="s">
        <v>131</v>
      </c>
      <c r="B60" s="554" t="s">
        <v>132</v>
      </c>
      <c r="C60" s="555"/>
      <c r="D60" s="555"/>
      <c r="E60" s="555"/>
      <c r="F60" s="555"/>
      <c r="G60" s="425">
        <v>1.53</v>
      </c>
      <c r="H60" s="426">
        <f aca="true" t="shared" si="0" ref="H60:H65">G60*C$42</f>
        <v>766.071</v>
      </c>
      <c r="I60" s="89"/>
      <c r="M60" s="93">
        <f>H60+'11 15 г'!H60+'10 15 г'!H60+'09 15 г'!H60+'08 15 г'!H60+'07 15 г'!H60+'06 15 г'!H60+'05 15 г'!H60+'04 15 г'!H60+'03 15 г'!H60+'02 15 г'!H60+'01 15 г'!H60</f>
        <v>8336.667000000003</v>
      </c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>
        <f>H61+'11 15 г'!H61+'10 15 г'!H61+'09 15 г'!H61+'08 15 г'!H61+'07 15 г'!H61+'06 15 г'!H61+'05 15 г'!H61+'04 15 г'!H61+'03 15 г'!H61+'02 15 г'!H61+'01 15 г'!H61</f>
        <v>12557.532</v>
      </c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>
        <f>H63+'11 15 г'!H63+'10 15 г'!H63+'09 15 г'!H63+'08 15 г'!H63+'07 15 г'!H63+'06 15 г'!H63+'05 15 г'!H63+'04 15 г'!H63+'03 15 г'!H63+'02 15 г'!H63+'01 15 г'!H63</f>
        <v>8141.382000000002</v>
      </c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>
        <f>H64+'11 15 г'!H64+'10 15 г'!H64+'09 15 г'!H64+'08 15 г'!H64+'07 15 г'!H64+'06 15 г'!H64+'05 15 г'!H64+'04 15 г'!H64+'03 15 г'!H64+'02 15 г'!H64+'01 15 г'!H64</f>
        <v>0</v>
      </c>
      <c r="V64" s="315"/>
      <c r="W64" s="134"/>
      <c r="X64" s="134"/>
      <c r="Y64" s="134"/>
      <c r="Z64" s="134"/>
      <c r="AA64" s="320"/>
    </row>
    <row r="65" spans="1:27" ht="37.5">
      <c r="A65" s="424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>
        <f>H65+'11 15 г'!H65+'10 15 г'!H65+'09 15 г'!H65+'08 15 г'!H65+'07 15 г'!H65+'06 15 г'!H65+'05 15 г'!H65+'04 15 г'!H65+'03 15 г'!H65+'02 15 г'!H65+'01 15 г'!H65</f>
        <v>14450.214000000004</v>
      </c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L66" s="71" t="s">
        <v>144</v>
      </c>
      <c r="M66" s="93">
        <f>H66+'11 15 г'!H66+'10 15 г'!H66+'09 15 г'!H66+'08 15 г'!H66+'07 15 г'!H66+'06 15 г'!H66+'05 15 г'!H66+'04 15 г'!H66+'03 15 г'!H66+'02 15 г'!H66+'01 15 г'!H66</f>
        <v>3584</v>
      </c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'11 15 г'!G75:H75</f>
        <v>-5204.80599999999</v>
      </c>
      <c r="H74" s="588"/>
      <c r="I74" s="587">
        <f>'11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-2607.3299999999904</v>
      </c>
      <c r="H75" s="562"/>
      <c r="I75" s="574">
        <f>I74+I54-K54+D55</f>
        <v>0</v>
      </c>
      <c r="J75" s="562"/>
      <c r="K75" s="79"/>
      <c r="L75" s="140">
        <f>G75</f>
        <v>-2607.3299999999904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19330.458000000002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18402.989999999998</v>
      </c>
      <c r="H79" s="588"/>
      <c r="I79" s="587">
        <f>M47</f>
        <v>19330.45</v>
      </c>
      <c r="J79" s="588"/>
      <c r="L79" s="93">
        <f>G79+H47-I47-I79</f>
        <v>-0.008000000001629815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2">
      <selection activeCell="L66" sqref="L66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35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36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156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37" t="s">
        <v>117</v>
      </c>
      <c r="K45" s="437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8267.21</v>
      </c>
      <c r="J47" s="100">
        <f>J49+J50</f>
        <v>3665.1240000000003</v>
      </c>
      <c r="K47" s="101">
        <f>K49+K50</f>
        <v>4602.085999999999</v>
      </c>
      <c r="L47" s="379">
        <v>19330.45</v>
      </c>
      <c r="M47" s="379">
        <v>18253.3</v>
      </c>
      <c r="N47" s="266">
        <v>8267.21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4602.085999999999</v>
      </c>
      <c r="J50" s="101">
        <f>H66</f>
        <v>0</v>
      </c>
      <c r="K50" s="101">
        <f>I50-J50</f>
        <v>4602.085999999999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30"/>
      <c r="D51" s="430"/>
      <c r="E51" s="430"/>
      <c r="F51" s="431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'12 15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32">
        <f>G60+G61+G63+G65</f>
        <v>7.32</v>
      </c>
      <c r="H59" s="433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34" t="s">
        <v>131</v>
      </c>
      <c r="B60" s="554" t="s">
        <v>132</v>
      </c>
      <c r="C60" s="555"/>
      <c r="D60" s="555"/>
      <c r="E60" s="555"/>
      <c r="F60" s="555"/>
      <c r="G60" s="432">
        <v>1.53</v>
      </c>
      <c r="H60" s="433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34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'12 15 г'!G75:H75</f>
        <v>-2607.3299999999904</v>
      </c>
      <c r="H74" s="588"/>
      <c r="I74" s="587">
        <f>'12 15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1994.756000000008</v>
      </c>
      <c r="H75" s="562"/>
      <c r="I75" s="574">
        <f>I74+I54-K54+D55</f>
        <v>0</v>
      </c>
      <c r="J75" s="562"/>
      <c r="K75" s="79"/>
      <c r="L75" s="140">
        <f>G75</f>
        <v>1994.756000000008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18253.307999999997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19330.45</v>
      </c>
      <c r="H79" s="588"/>
      <c r="I79" s="587">
        <f>M47</f>
        <v>18253.3</v>
      </c>
      <c r="J79" s="588"/>
      <c r="L79" s="93">
        <f>G79+H47-I47-I79</f>
        <v>-0.007999999997991836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48">
      <selection activeCell="R48" sqref="R4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43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44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177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45" t="s">
        <v>117</v>
      </c>
      <c r="K45" s="445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10195.759999999998</v>
      </c>
      <c r="J47" s="100">
        <f>J49+J50</f>
        <v>3665.1240000000003</v>
      </c>
      <c r="K47" s="101">
        <f>K49+K50</f>
        <v>6530.635999999999</v>
      </c>
      <c r="L47" s="379">
        <v>18253.3</v>
      </c>
      <c r="M47" s="379">
        <v>15247.6</v>
      </c>
      <c r="N47" s="266">
        <v>10195.759999999998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6530.635999999999</v>
      </c>
      <c r="J50" s="101">
        <f>H66</f>
        <v>0</v>
      </c>
      <c r="K50" s="101">
        <f>I50-J50</f>
        <v>6530.635999999999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38"/>
      <c r="D51" s="438"/>
      <c r="E51" s="438"/>
      <c r="F51" s="439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'01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40">
        <f>G60+G61+G63+G65</f>
        <v>7.32</v>
      </c>
      <c r="H59" s="441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42" t="s">
        <v>131</v>
      </c>
      <c r="B60" s="554" t="s">
        <v>132</v>
      </c>
      <c r="C60" s="555"/>
      <c r="D60" s="555"/>
      <c r="E60" s="555"/>
      <c r="F60" s="555"/>
      <c r="G60" s="440">
        <v>1.53</v>
      </c>
      <c r="H60" s="441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42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'01 16 г'!G75:H75</f>
        <v>1994.756000000008</v>
      </c>
      <c r="H74" s="588"/>
      <c r="I74" s="587">
        <f>'01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8525.392000000007</v>
      </c>
      <c r="H75" s="562"/>
      <c r="I75" s="574">
        <f>I74+I54-K54+D55</f>
        <v>0</v>
      </c>
      <c r="J75" s="562"/>
      <c r="K75" s="79"/>
      <c r="L75" s="140">
        <f>G75</f>
        <v>8525.392000000007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15247.608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18253.3</v>
      </c>
      <c r="H79" s="588"/>
      <c r="I79" s="587">
        <f>M47</f>
        <v>15247.6</v>
      </c>
      <c r="J79" s="588"/>
      <c r="L79" s="93">
        <f>G79+H47-I47-I79</f>
        <v>-0.007999999999810825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5">
      <selection activeCell="I74" sqref="I74:J7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51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52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179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53" t="s">
        <v>117</v>
      </c>
      <c r="K45" s="45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9097.77</v>
      </c>
      <c r="J47" s="100">
        <f>J49+J50</f>
        <v>3665.1240000000003</v>
      </c>
      <c r="K47" s="101">
        <f>K49+K50</f>
        <v>5432.646000000001</v>
      </c>
      <c r="L47" s="379">
        <v>15247.6</v>
      </c>
      <c r="M47" s="379">
        <v>13339.89</v>
      </c>
      <c r="N47" s="266">
        <v>9097.77</v>
      </c>
      <c r="O47" s="266">
        <v>0</v>
      </c>
      <c r="P47" s="266">
        <v>0</v>
      </c>
      <c r="Q47" s="266">
        <v>0</v>
      </c>
      <c r="R47" s="266">
        <v>580.17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5432.646000000001</v>
      </c>
      <c r="J50" s="101">
        <f>H66</f>
        <v>0</v>
      </c>
      <c r="K50" s="101">
        <f>I50-J50</f>
        <v>5432.646000000001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46"/>
      <c r="D51" s="446"/>
      <c r="E51" s="446"/>
      <c r="F51" s="447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'02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48">
        <f>G60+G61+G63+G65</f>
        <v>7.32</v>
      </c>
      <c r="H59" s="449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50" t="s">
        <v>131</v>
      </c>
      <c r="B60" s="554" t="s">
        <v>132</v>
      </c>
      <c r="C60" s="555"/>
      <c r="D60" s="555"/>
      <c r="E60" s="555"/>
      <c r="F60" s="555"/>
      <c r="G60" s="448">
        <v>1.53</v>
      </c>
      <c r="H60" s="449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50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142</v>
      </c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 t="s">
        <v>142</v>
      </c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 t="s">
        <v>142</v>
      </c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'02 16 г'!G75:H75</f>
        <v>8525.392000000007</v>
      </c>
      <c r="H74" s="588"/>
      <c r="I74" s="587">
        <f>'02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13958.038000000008</v>
      </c>
      <c r="H75" s="562"/>
      <c r="I75" s="574">
        <f>I74+I54-K54+D55</f>
        <v>0</v>
      </c>
      <c r="J75" s="562"/>
      <c r="K75" s="79"/>
      <c r="L75" s="140">
        <f>G75</f>
        <v>13958.038000000008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13339.897999999997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15247.6</v>
      </c>
      <c r="H79" s="588"/>
      <c r="I79" s="587">
        <f>M47</f>
        <v>13339.89</v>
      </c>
      <c r="J79" s="588"/>
      <c r="L79" s="93">
        <f>G79+H47-I47-I79</f>
        <v>-0.007999999997991836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N80"/>
  <sheetViews>
    <sheetView zoomScalePageLayoutView="0" workbookViewId="0" topLeftCell="A37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79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670.57</v>
      </c>
      <c r="D8" s="4">
        <v>0</v>
      </c>
      <c r="E8" s="4">
        <v>1.15</v>
      </c>
      <c r="F8" s="2"/>
      <c r="G8" s="3">
        <f>E8</f>
        <v>1.15</v>
      </c>
      <c r="H8" s="4">
        <f>D8-E8+C8</f>
        <v>669.4200000000001</v>
      </c>
      <c r="I8" s="2"/>
    </row>
    <row r="9" spans="2:9" ht="15">
      <c r="B9" s="2" t="s">
        <v>10</v>
      </c>
      <c r="C9" s="3">
        <v>11718.56</v>
      </c>
      <c r="D9" s="3">
        <v>5337.47</v>
      </c>
      <c r="E9" s="3">
        <v>4764.81</v>
      </c>
      <c r="F9" s="2"/>
      <c r="G9" s="3">
        <f>E9</f>
        <v>4764.81</v>
      </c>
      <c r="H9" s="3">
        <f>D9-E9+C9</f>
        <v>12291.22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4765.96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" hidden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/>
      <c r="D19" s="8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3780.285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79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4765.96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f>I31+I49</f>
        <v>3780.285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9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  <c r="I60" s="6">
        <f>H47-H49</f>
        <v>985.6750000000002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/>
      <c r="D66" s="8"/>
      <c r="E66" s="2"/>
      <c r="F66" s="42"/>
      <c r="G66" s="44"/>
      <c r="H66" s="2"/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11644.55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12516.82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13502.494999999999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2">
      <selection activeCell="B69" sqref="B69:F69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59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60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182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61" t="s">
        <v>117</v>
      </c>
      <c r="K45" s="461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6997.0599999999995</v>
      </c>
      <c r="J47" s="100">
        <f>J49+J50</f>
        <v>3665.1240000000003</v>
      </c>
      <c r="K47" s="101">
        <f>K49+K50</f>
        <v>3331.9359999999992</v>
      </c>
      <c r="L47" s="379">
        <v>13339.89</v>
      </c>
      <c r="M47" s="379">
        <v>13532.890000000001</v>
      </c>
      <c r="N47" s="266">
        <v>6997.0599999999995</v>
      </c>
      <c r="O47" s="266">
        <v>0</v>
      </c>
      <c r="P47" s="266"/>
      <c r="Q47" s="266">
        <v>0</v>
      </c>
      <c r="R47" s="266"/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3331.9359999999992</v>
      </c>
      <c r="J50" s="101">
        <f>H66</f>
        <v>0</v>
      </c>
      <c r="K50" s="101">
        <f>I50-J50</f>
        <v>3331.9359999999992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54"/>
      <c r="D51" s="454"/>
      <c r="E51" s="454"/>
      <c r="F51" s="455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'03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56">
        <f>G60+G61+G63+G65</f>
        <v>7.32</v>
      </c>
      <c r="H59" s="457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58" t="s">
        <v>131</v>
      </c>
      <c r="B60" s="554" t="s">
        <v>132</v>
      </c>
      <c r="C60" s="555"/>
      <c r="D60" s="555"/>
      <c r="E60" s="555"/>
      <c r="F60" s="555"/>
      <c r="G60" s="456">
        <v>1.53</v>
      </c>
      <c r="H60" s="457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58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'03 16 г'!G75:H75</f>
        <v>13958.038000000008</v>
      </c>
      <c r="H74" s="588"/>
      <c r="I74" s="587">
        <f>'03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17289.974000000006</v>
      </c>
      <c r="H75" s="562"/>
      <c r="I75" s="574">
        <f>I74+I54-K54+D55</f>
        <v>0</v>
      </c>
      <c r="J75" s="562"/>
      <c r="K75" s="79"/>
      <c r="L75" s="140">
        <f>G75</f>
        <v>17289.974000000006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13532.898000000003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13339.89</v>
      </c>
      <c r="H79" s="588"/>
      <c r="I79" s="587">
        <f>M47</f>
        <v>13532.890000000001</v>
      </c>
      <c r="J79" s="588"/>
      <c r="L79" s="93">
        <f>G79+H47-I47-I79</f>
        <v>-0.008000000001629815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40">
      <selection activeCell="M47" sqref="M47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62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63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167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69" t="s">
        <v>117</v>
      </c>
      <c r="K45" s="469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7217.4400000000005</v>
      </c>
      <c r="J47" s="100">
        <f>J49+J50</f>
        <v>3665.1240000000003</v>
      </c>
      <c r="K47" s="101">
        <f>K49+K50</f>
        <v>3552.3160000000003</v>
      </c>
      <c r="L47" s="379">
        <v>13532.890000000001</v>
      </c>
      <c r="M47" s="379">
        <v>13505.51</v>
      </c>
      <c r="N47" s="266">
        <v>7217.4400000000005</v>
      </c>
      <c r="O47" s="266">
        <v>0</v>
      </c>
      <c r="P47" s="266">
        <v>0</v>
      </c>
      <c r="Q47" s="266">
        <v>0</v>
      </c>
      <c r="R47" s="266"/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3552.3160000000003</v>
      </c>
      <c r="J50" s="101">
        <f>H66</f>
        <v>0</v>
      </c>
      <c r="K50" s="101">
        <f>I50-J50</f>
        <v>3552.3160000000003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67"/>
      <c r="D51" s="467"/>
      <c r="E51" s="467"/>
      <c r="F51" s="468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'04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65">
        <f>G60+G61+G63+G65</f>
        <v>7.32</v>
      </c>
      <c r="H59" s="466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64" t="s">
        <v>131</v>
      </c>
      <c r="B60" s="554" t="s">
        <v>132</v>
      </c>
      <c r="C60" s="555"/>
      <c r="D60" s="555"/>
      <c r="E60" s="555"/>
      <c r="F60" s="555"/>
      <c r="G60" s="465">
        <v>1.53</v>
      </c>
      <c r="H60" s="466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64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'04 16 г'!G75:H75</f>
        <v>17289.974000000006</v>
      </c>
      <c r="H74" s="588"/>
      <c r="I74" s="587">
        <f>'04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20842.290000000005</v>
      </c>
      <c r="H75" s="562"/>
      <c r="I75" s="574">
        <f>I74+I54-K54+D55</f>
        <v>0</v>
      </c>
      <c r="J75" s="562"/>
      <c r="K75" s="79"/>
      <c r="L75" s="140">
        <f>G75</f>
        <v>20842.290000000005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13505.517999999998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13532.890000000001</v>
      </c>
      <c r="H79" s="588"/>
      <c r="I79" s="587">
        <f>M47</f>
        <v>13505.51</v>
      </c>
      <c r="J79" s="588"/>
      <c r="L79" s="93">
        <f>G79+H47-I47-I79</f>
        <v>-0.007999999997991836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35">
      <selection activeCell="S48" sqref="S4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70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71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189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77" t="s">
        <v>117</v>
      </c>
      <c r="K45" s="477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6254.92</v>
      </c>
      <c r="J47" s="100">
        <f>J49+J50</f>
        <v>3665.1240000000003</v>
      </c>
      <c r="K47" s="101">
        <f>K49+K50</f>
        <v>2589.796</v>
      </c>
      <c r="L47" s="379">
        <v>13505.51</v>
      </c>
      <c r="M47" s="379">
        <v>14440.65</v>
      </c>
      <c r="N47" s="266">
        <v>6254.92</v>
      </c>
      <c r="O47" s="266">
        <v>0</v>
      </c>
      <c r="P47" s="266">
        <v>0</v>
      </c>
      <c r="Q47" s="266">
        <v>0</v>
      </c>
      <c r="R47" s="266">
        <v>0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2589.796</v>
      </c>
      <c r="J50" s="101">
        <f>H66</f>
        <v>0</v>
      </c>
      <c r="K50" s="101">
        <f>I50-J50</f>
        <v>2589.796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75"/>
      <c r="D51" s="475"/>
      <c r="E51" s="475"/>
      <c r="F51" s="476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'05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73">
        <f>G60+G61+G63+G65</f>
        <v>7.32</v>
      </c>
      <c r="H59" s="474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72" t="s">
        <v>131</v>
      </c>
      <c r="B60" s="554" t="s">
        <v>132</v>
      </c>
      <c r="C60" s="555"/>
      <c r="D60" s="555"/>
      <c r="E60" s="555"/>
      <c r="F60" s="555"/>
      <c r="G60" s="473">
        <v>1.53</v>
      </c>
      <c r="H60" s="474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72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'05 16 г'!G75:H75</f>
        <v>20842.290000000005</v>
      </c>
      <c r="H74" s="588"/>
      <c r="I74" s="587">
        <f>'05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23432.086000000007</v>
      </c>
      <c r="H75" s="562"/>
      <c r="I75" s="574">
        <f>I74+I54-K54+D55</f>
        <v>0</v>
      </c>
      <c r="J75" s="562"/>
      <c r="K75" s="79"/>
      <c r="L75" s="140">
        <f>G75</f>
        <v>23432.086000000007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14440.658000000001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13505.51</v>
      </c>
      <c r="H79" s="588"/>
      <c r="I79" s="587">
        <f>M47</f>
        <v>14440.65</v>
      </c>
      <c r="J79" s="588"/>
      <c r="L79" s="93">
        <f>G79+H47-I47-I79</f>
        <v>-0.008000000001629815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39">
      <selection activeCell="I74" sqref="I74:J7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78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79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192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85" t="s">
        <v>117</v>
      </c>
      <c r="K45" s="485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5309.639999999999</v>
      </c>
      <c r="J47" s="100">
        <f>J49+J50</f>
        <v>3665.1240000000003</v>
      </c>
      <c r="K47" s="101">
        <f>K49+K50</f>
        <v>1644.5159999999992</v>
      </c>
      <c r="L47" s="379">
        <v>14440.65</v>
      </c>
      <c r="M47" s="379">
        <v>16321.070000000002</v>
      </c>
      <c r="N47" s="266">
        <v>5309.639999999999</v>
      </c>
      <c r="O47" s="266">
        <v>0</v>
      </c>
      <c r="P47" s="266">
        <v>0</v>
      </c>
      <c r="Q47" s="266">
        <v>0</v>
      </c>
      <c r="R47" s="266">
        <v>0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1644.5159999999992</v>
      </c>
      <c r="J50" s="101">
        <f>H66</f>
        <v>0</v>
      </c>
      <c r="K50" s="101">
        <f>I50-J50</f>
        <v>1644.5159999999992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83"/>
      <c r="D51" s="483"/>
      <c r="E51" s="483"/>
      <c r="F51" s="484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'06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81">
        <f>G60+G61+G63+G65</f>
        <v>7.32</v>
      </c>
      <c r="H59" s="482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80" t="s">
        <v>131</v>
      </c>
      <c r="B60" s="554" t="s">
        <v>132</v>
      </c>
      <c r="C60" s="555"/>
      <c r="D60" s="555"/>
      <c r="E60" s="555"/>
      <c r="F60" s="555"/>
      <c r="G60" s="481">
        <v>1.53</v>
      </c>
      <c r="H60" s="482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80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'06 16 г'!G75:H75</f>
        <v>23432.086000000007</v>
      </c>
      <c r="H74" s="588"/>
      <c r="I74" s="587">
        <f>'06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25076.602000000006</v>
      </c>
      <c r="H75" s="562"/>
      <c r="I75" s="574">
        <f>I74+I54-K54+D55</f>
        <v>0</v>
      </c>
      <c r="J75" s="562"/>
      <c r="K75" s="79"/>
      <c r="L75" s="140">
        <f>G75</f>
        <v>25076.602000000006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16321.078000000005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14440.65</v>
      </c>
      <c r="H79" s="588"/>
      <c r="I79" s="587">
        <f>M47</f>
        <v>16321.070000000002</v>
      </c>
      <c r="J79" s="588"/>
      <c r="L79" s="93">
        <f>G79+H47-I47-I79</f>
        <v>-0.008000000003448804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0">
      <selection activeCell="I74" sqref="I74:J7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91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92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193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493" t="s">
        <v>117</v>
      </c>
      <c r="K45" s="49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11395.730000000001</v>
      </c>
      <c r="J47" s="100">
        <f>J49+J50</f>
        <v>3665.1240000000003</v>
      </c>
      <c r="K47" s="101">
        <f>K49+K50</f>
        <v>7730.606000000002</v>
      </c>
      <c r="L47" s="379">
        <v>16321.070000000002</v>
      </c>
      <c r="M47" s="379">
        <v>12115.4</v>
      </c>
      <c r="N47" s="266">
        <v>11395.730000000001</v>
      </c>
      <c r="O47" s="266">
        <v>0</v>
      </c>
      <c r="P47" s="266">
        <v>0</v>
      </c>
      <c r="Q47" s="266">
        <v>0</v>
      </c>
      <c r="R47" s="266">
        <v>0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7730.606000000002</v>
      </c>
      <c r="J50" s="101">
        <f>H66</f>
        <v>0</v>
      </c>
      <c r="K50" s="101">
        <f>I50-J50</f>
        <v>7730.606000000002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86"/>
      <c r="D51" s="486"/>
      <c r="E51" s="486"/>
      <c r="F51" s="487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'07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88">
        <f>G60+G61+G63+G65</f>
        <v>7.32</v>
      </c>
      <c r="H59" s="489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90" t="s">
        <v>131</v>
      </c>
      <c r="B60" s="554" t="s">
        <v>132</v>
      </c>
      <c r="C60" s="555"/>
      <c r="D60" s="555"/>
      <c r="E60" s="555"/>
      <c r="F60" s="555"/>
      <c r="G60" s="488">
        <v>1.53</v>
      </c>
      <c r="H60" s="489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90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'07 16 г'!G75:H75</f>
        <v>25076.602000000006</v>
      </c>
      <c r="H74" s="588"/>
      <c r="I74" s="587">
        <f>'07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32807.208000000006</v>
      </c>
      <c r="H75" s="562"/>
      <c r="I75" s="574">
        <f>I74+I54-K54+D55</f>
        <v>0</v>
      </c>
      <c r="J75" s="562"/>
      <c r="K75" s="79"/>
      <c r="L75" s="140">
        <f>G75</f>
        <v>32807.208000000006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12115.407999999998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16321.070000000002</v>
      </c>
      <c r="H79" s="588"/>
      <c r="I79" s="587">
        <f>M47</f>
        <v>12115.4</v>
      </c>
      <c r="J79" s="588"/>
      <c r="L79" s="93">
        <f>G79+H47-I47-I79</f>
        <v>-0.007999999997991836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2">
      <selection activeCell="J84" sqref="J8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494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495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196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501" t="s">
        <v>117</v>
      </c>
      <c r="K45" s="501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7043.27</v>
      </c>
      <c r="J47" s="100">
        <f>J49+J50</f>
        <v>3665.1240000000003</v>
      </c>
      <c r="K47" s="101">
        <f>K49+K50</f>
        <v>3378.146</v>
      </c>
      <c r="L47" s="379">
        <v>12115.4</v>
      </c>
      <c r="M47" s="379">
        <v>12262.19</v>
      </c>
      <c r="N47" s="266">
        <v>7043.27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3378.146</v>
      </c>
      <c r="J50" s="101">
        <f>H66</f>
        <v>0</v>
      </c>
      <c r="K50" s="101">
        <f>I50-J50</f>
        <v>3378.146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499"/>
      <c r="D51" s="499"/>
      <c r="E51" s="499"/>
      <c r="F51" s="500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'08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497">
        <f>G60+G61+G63+G65</f>
        <v>7.32</v>
      </c>
      <c r="H59" s="498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496" t="s">
        <v>131</v>
      </c>
      <c r="B60" s="554" t="s">
        <v>132</v>
      </c>
      <c r="C60" s="555"/>
      <c r="D60" s="555"/>
      <c r="E60" s="555"/>
      <c r="F60" s="555"/>
      <c r="G60" s="497">
        <v>1.53</v>
      </c>
      <c r="H60" s="498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496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'08 16 г'!G75:H75</f>
        <v>32807.208000000006</v>
      </c>
      <c r="H74" s="588"/>
      <c r="I74" s="587">
        <f>'08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36185.354</v>
      </c>
      <c r="H75" s="562"/>
      <c r="I75" s="574">
        <f>I74+I54-K54+D55</f>
        <v>0</v>
      </c>
      <c r="J75" s="562"/>
      <c r="K75" s="79"/>
      <c r="L75" s="140">
        <f>G75</f>
        <v>36185.354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12262.198000000004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12115.4</v>
      </c>
      <c r="H79" s="588"/>
      <c r="I79" s="587">
        <f>M47</f>
        <v>12262.19</v>
      </c>
      <c r="J79" s="588"/>
      <c r="L79" s="93">
        <f>G79+H47-I47-I79</f>
        <v>-0.008000000003448804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42">
      <selection activeCell="I74" sqref="I74:J7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502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503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114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509" t="s">
        <v>117</v>
      </c>
      <c r="K45" s="509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5673.760000000001</v>
      </c>
      <c r="J47" s="100">
        <f>J49+J50</f>
        <v>7168.064</v>
      </c>
      <c r="K47" s="101">
        <f>K49+K50</f>
        <v>-1494.3039999999992</v>
      </c>
      <c r="L47" s="379">
        <v>12262.19</v>
      </c>
      <c r="M47" s="379">
        <v>13778.480000000001</v>
      </c>
      <c r="N47" s="266">
        <v>5673.760000000001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2008.6360000000009</v>
      </c>
      <c r="J50" s="101">
        <f>H66</f>
        <v>3502.94</v>
      </c>
      <c r="K50" s="101">
        <f>I50-J50</f>
        <v>-1494.3039999999992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507"/>
      <c r="D51" s="507"/>
      <c r="E51" s="507"/>
      <c r="F51" s="508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'09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7168.064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505">
        <f>G60+G61+G63+G65</f>
        <v>7.32</v>
      </c>
      <c r="H59" s="506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504" t="s">
        <v>131</v>
      </c>
      <c r="B60" s="554" t="s">
        <v>132</v>
      </c>
      <c r="C60" s="555"/>
      <c r="D60" s="555"/>
      <c r="E60" s="555"/>
      <c r="F60" s="555"/>
      <c r="G60" s="505">
        <v>1.53</v>
      </c>
      <c r="H60" s="506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504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3502.94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 t="s">
        <v>220</v>
      </c>
      <c r="C68" s="567"/>
      <c r="D68" s="567"/>
      <c r="E68" s="567"/>
      <c r="F68" s="568"/>
      <c r="G68" s="111"/>
      <c r="H68" s="123">
        <v>3502.94</v>
      </c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'09 16 г'!G75:H75</f>
        <v>36185.354</v>
      </c>
      <c r="H74" s="588"/>
      <c r="I74" s="587">
        <f>'09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34691.05</v>
      </c>
      <c r="H75" s="562"/>
      <c r="I75" s="574">
        <f>I74+I54-K54+D55</f>
        <v>0</v>
      </c>
      <c r="J75" s="562"/>
      <c r="K75" s="79"/>
      <c r="L75" s="140">
        <f>G75</f>
        <v>34691.05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13778.478000000006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12262.19</v>
      </c>
      <c r="H79" s="588"/>
      <c r="I79" s="587">
        <f>M47</f>
        <v>13778.480000000001</v>
      </c>
      <c r="J79" s="588"/>
      <c r="L79" s="93">
        <f>G79+H47-I47-I79</f>
        <v>0.0019999999949504854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58">
      <selection activeCell="B68" sqref="B68:H68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510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511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147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517" t="s">
        <v>117</v>
      </c>
      <c r="K45" s="517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7863.68</v>
      </c>
      <c r="J47" s="100">
        <f>J49+J50</f>
        <v>3665.1240000000003</v>
      </c>
      <c r="K47" s="101">
        <f>K49+K50</f>
        <v>4198.5560000000005</v>
      </c>
      <c r="L47" s="379">
        <v>13778.480000000001</v>
      </c>
      <c r="M47" s="379">
        <v>13104.860000000002</v>
      </c>
      <c r="N47" s="266">
        <v>7863.68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4198.5560000000005</v>
      </c>
      <c r="J50" s="101">
        <f>H66</f>
        <v>0</v>
      </c>
      <c r="K50" s="101">
        <f>I50-J50</f>
        <v>4198.5560000000005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515"/>
      <c r="D51" s="515"/>
      <c r="E51" s="515"/>
      <c r="F51" s="516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'10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513">
        <f>G60+G61+G63+G65</f>
        <v>7.32</v>
      </c>
      <c r="H59" s="514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512" t="s">
        <v>131</v>
      </c>
      <c r="B60" s="554" t="s">
        <v>132</v>
      </c>
      <c r="C60" s="555"/>
      <c r="D60" s="555"/>
      <c r="E60" s="555"/>
      <c r="F60" s="555"/>
      <c r="G60" s="513">
        <v>1.53</v>
      </c>
      <c r="H60" s="514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512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'10 16 г'!G75:H75</f>
        <v>34691.05</v>
      </c>
      <c r="H74" s="588"/>
      <c r="I74" s="587">
        <f>'10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38889.606</v>
      </c>
      <c r="H75" s="562"/>
      <c r="I75" s="574">
        <f>I74+I54-K54+D55</f>
        <v>0</v>
      </c>
      <c r="J75" s="562"/>
      <c r="K75" s="79"/>
      <c r="L75" s="140">
        <f>G75</f>
        <v>38889.606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13104.868000000006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13778.480000000001</v>
      </c>
      <c r="H79" s="588"/>
      <c r="I79" s="587">
        <f>M47</f>
        <v>13104.860000000002</v>
      </c>
      <c r="J79" s="588"/>
      <c r="L79" s="93">
        <f>G79+H47-I47-I79</f>
        <v>-0.008000000003448804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view="pageBreakPreview" zoomScale="80" zoomScaleSheetLayoutView="80" zoomScalePageLayoutView="0" workbookViewId="0" topLeftCell="A35">
      <selection activeCell="R47" sqref="R47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523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524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500.7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154</v>
      </c>
      <c r="D43" s="89" t="s">
        <v>219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525" t="s">
        <v>117</v>
      </c>
      <c r="K45" s="525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7190.052</v>
      </c>
      <c r="I47" s="100">
        <f>I49+I50</f>
        <v>8473.710000000001</v>
      </c>
      <c r="J47" s="100">
        <f>J49+J50</f>
        <v>3665.1240000000003</v>
      </c>
      <c r="K47" s="101">
        <f>K49+K50</f>
        <v>4808.586000000001</v>
      </c>
      <c r="L47" s="379">
        <v>13104.860000000002</v>
      </c>
      <c r="M47" s="379">
        <v>11821.210000000001</v>
      </c>
      <c r="N47" s="266">
        <v>8473.710000000001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3665.1240000000003</v>
      </c>
      <c r="I49" s="101">
        <f>H49</f>
        <v>3665.1240000000003</v>
      </c>
      <c r="J49" s="101">
        <f>H59</f>
        <v>3665.1240000000003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3524.928</v>
      </c>
      <c r="I50" s="101">
        <f>N47-I49</f>
        <v>4808.586000000001</v>
      </c>
      <c r="J50" s="101">
        <f>H66</f>
        <v>0</v>
      </c>
      <c r="K50" s="101">
        <f>I50-J50</f>
        <v>4808.586000000001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518"/>
      <c r="D51" s="518"/>
      <c r="E51" s="518"/>
      <c r="F51" s="519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'11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3665.1240000000003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520">
        <f>G60+G61+G63+G65</f>
        <v>7.32</v>
      </c>
      <c r="H59" s="521">
        <f>H60+H61+H63+H65</f>
        <v>3665.1240000000003</v>
      </c>
      <c r="I59" s="89"/>
      <c r="V59" s="315"/>
      <c r="W59" s="134"/>
      <c r="X59" s="134"/>
      <c r="Y59" s="134"/>
      <c r="Z59" s="134"/>
      <c r="AA59" s="320"/>
    </row>
    <row r="60" spans="1:27" ht="37.5">
      <c r="A60" s="522" t="s">
        <v>131</v>
      </c>
      <c r="B60" s="554" t="s">
        <v>132</v>
      </c>
      <c r="C60" s="555"/>
      <c r="D60" s="555"/>
      <c r="E60" s="555"/>
      <c r="F60" s="555"/>
      <c r="G60" s="520">
        <v>1.53</v>
      </c>
      <c r="H60" s="521">
        <f aca="true" t="shared" si="0" ref="H60:H65">G60*C$42</f>
        <v>766.071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1151.61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746.043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522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1001.4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'11 16 г'!G75:H75</f>
        <v>38889.606</v>
      </c>
      <c r="H74" s="588"/>
      <c r="I74" s="587">
        <f>'11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43698.191999999995</v>
      </c>
      <c r="H75" s="562"/>
      <c r="I75" s="574">
        <f>I74+I54-K54+D55</f>
        <v>0</v>
      </c>
      <c r="J75" s="562"/>
      <c r="K75" s="79"/>
      <c r="L75" s="140">
        <f>G75</f>
        <v>43698.191999999995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11821.217999999999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13104.860000000002</v>
      </c>
      <c r="H79" s="588"/>
      <c r="I79" s="587">
        <f>M47</f>
        <v>11821.210000000001</v>
      </c>
      <c r="J79" s="588"/>
      <c r="L79" s="93">
        <f>G79+H47-I47-I79</f>
        <v>-0.007999999997991836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2"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  <mergeCell ref="G72:H72"/>
    <mergeCell ref="I72:J72"/>
    <mergeCell ref="G73:H73"/>
    <mergeCell ref="I73:J73"/>
    <mergeCell ref="B74:F74"/>
    <mergeCell ref="G74:H74"/>
    <mergeCell ref="I74:J74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W50:AA50"/>
    <mergeCell ref="B54:F54"/>
    <mergeCell ref="B55:C55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A91"/>
  <sheetViews>
    <sheetView tabSelected="1" view="pageBreakPreview" zoomScale="80" zoomScaleSheetLayoutView="80" zoomScalePageLayoutView="0" workbookViewId="0" topLeftCell="A35">
      <selection activeCell="I74" sqref="I74:J74"/>
    </sheetView>
  </sheetViews>
  <sheetFormatPr defaultColWidth="9.140625" defaultRowHeight="15" outlineLevelCol="1"/>
  <cols>
    <col min="1" max="1" width="7.28125" style="70" customWidth="1"/>
    <col min="2" max="2" width="12.140625" style="70" customWidth="1"/>
    <col min="3" max="3" width="11.421875" style="70" customWidth="1"/>
    <col min="4" max="4" width="12.8515625" style="70" customWidth="1"/>
    <col min="5" max="5" width="10.28125" style="70" customWidth="1"/>
    <col min="6" max="6" width="8.7109375" style="70" customWidth="1"/>
    <col min="7" max="7" width="13.28125" style="70" customWidth="1"/>
    <col min="8" max="8" width="13.8515625" style="70" bestFit="1" customWidth="1"/>
    <col min="9" max="9" width="13.421875" style="70" customWidth="1"/>
    <col min="10" max="10" width="15.421875" style="70" customWidth="1"/>
    <col min="11" max="11" width="18.8515625" style="70" customWidth="1"/>
    <col min="12" max="12" width="12.421875" style="71" hidden="1" customWidth="1" outlineLevel="1"/>
    <col min="13" max="15" width="14.00390625" style="71" hidden="1" customWidth="1" outlineLevel="1"/>
    <col min="16" max="16" width="13.28125" style="70" hidden="1" customWidth="1" outlineLevel="1"/>
    <col min="17" max="17" width="11.421875" style="70" hidden="1" customWidth="1" outlineLevel="1"/>
    <col min="18" max="18" width="11.7109375" style="70" hidden="1" customWidth="1" outlineLevel="1"/>
    <col min="19" max="19" width="10.28125" style="70" hidden="1" customWidth="1" outlineLevel="1"/>
    <col min="20" max="20" width="10.00390625" style="70" hidden="1" customWidth="1" outlineLevel="1"/>
    <col min="21" max="21" width="9.140625" style="68" customWidth="1" collapsed="1"/>
    <col min="22" max="22" width="12.7109375" style="68" customWidth="1"/>
    <col min="23" max="23" width="9.8515625" style="68" bestFit="1" customWidth="1"/>
    <col min="24" max="24" width="9.140625" style="68" customWidth="1"/>
    <col min="25" max="16384" width="9.140625" style="68" customWidth="1"/>
  </cols>
  <sheetData>
    <row r="1" ht="12.75" customHeight="1" hidden="1"/>
    <row r="2" spans="2:8" ht="18.75" hidden="1">
      <c r="B2" s="72" t="s">
        <v>103</v>
      </c>
      <c r="C2" s="72"/>
      <c r="D2" s="72" t="s">
        <v>104</v>
      </c>
      <c r="E2" s="72"/>
      <c r="F2" s="72" t="s">
        <v>105</v>
      </c>
      <c r="G2" s="72"/>
      <c r="H2" s="72"/>
    </row>
    <row r="3" ht="18.75" hidden="1"/>
    <row r="4" ht="1.5" customHeight="1" hidden="1"/>
    <row r="5" ht="18.75" hidden="1"/>
    <row r="6" spans="2:10" ht="18.75" hidden="1">
      <c r="B6" s="73"/>
      <c r="C6" s="74" t="s">
        <v>0</v>
      </c>
      <c r="D6" s="74" t="s">
        <v>1</v>
      </c>
      <c r="E6" s="74"/>
      <c r="F6" s="74" t="s">
        <v>2</v>
      </c>
      <c r="G6" s="74" t="s">
        <v>3</v>
      </c>
      <c r="H6" s="74" t="s">
        <v>4</v>
      </c>
      <c r="I6" s="74" t="s">
        <v>5</v>
      </c>
      <c r="J6" s="74"/>
    </row>
    <row r="7" spans="2:10" ht="18.75" hidden="1">
      <c r="B7" s="73"/>
      <c r="C7" s="74" t="s">
        <v>6</v>
      </c>
      <c r="D7" s="74"/>
      <c r="E7" s="74"/>
      <c r="F7" s="74"/>
      <c r="G7" s="74" t="s">
        <v>7</v>
      </c>
      <c r="H7" s="74" t="s">
        <v>8</v>
      </c>
      <c r="I7" s="74" t="s">
        <v>9</v>
      </c>
      <c r="J7" s="74"/>
    </row>
    <row r="8" spans="2:10" ht="18.75" hidden="1">
      <c r="B8" s="73" t="s">
        <v>38</v>
      </c>
      <c r="C8" s="75">
        <v>48.28</v>
      </c>
      <c r="D8" s="75">
        <v>0</v>
      </c>
      <c r="E8" s="75"/>
      <c r="F8" s="76"/>
      <c r="G8" s="73"/>
      <c r="H8" s="75">
        <v>0</v>
      </c>
      <c r="I8" s="76">
        <v>48.28</v>
      </c>
      <c r="J8" s="73"/>
    </row>
    <row r="9" spans="2:10" ht="18.75" hidden="1">
      <c r="B9" s="73" t="s">
        <v>10</v>
      </c>
      <c r="C9" s="75">
        <v>4790.06</v>
      </c>
      <c r="D9" s="75">
        <v>3707.55</v>
      </c>
      <c r="E9" s="75"/>
      <c r="F9" s="76">
        <v>2795.32</v>
      </c>
      <c r="G9" s="73"/>
      <c r="H9" s="75">
        <v>2795.32</v>
      </c>
      <c r="I9" s="76">
        <v>5702.29</v>
      </c>
      <c r="J9" s="73"/>
    </row>
    <row r="10" spans="2:10" ht="18.75" hidden="1">
      <c r="B10" s="73" t="s">
        <v>11</v>
      </c>
      <c r="C10" s="73"/>
      <c r="D10" s="75">
        <f>SUM(D8:D9)</f>
        <v>3707.55</v>
      </c>
      <c r="E10" s="75"/>
      <c r="F10" s="73"/>
      <c r="G10" s="73"/>
      <c r="H10" s="75">
        <f>SUM(H8:H9)</f>
        <v>2795.32</v>
      </c>
      <c r="I10" s="73"/>
      <c r="J10" s="73"/>
    </row>
    <row r="11" ht="18.75" hidden="1">
      <c r="B11" s="70" t="s">
        <v>12</v>
      </c>
    </row>
    <row r="12" ht="7.5" customHeight="1" hidden="1"/>
    <row r="13" ht="8.25" customHeight="1" hidden="1"/>
    <row r="14" spans="2:19" ht="18.75" hidden="1">
      <c r="B14" s="77" t="s">
        <v>43</v>
      </c>
      <c r="C14" s="536" t="s">
        <v>84</v>
      </c>
      <c r="D14" s="537"/>
      <c r="E14" s="526"/>
      <c r="F14" s="74"/>
      <c r="G14" s="74"/>
      <c r="H14" s="74"/>
      <c r="I14" s="74" t="s">
        <v>13</v>
      </c>
      <c r="J14" s="79"/>
      <c r="K14" s="79"/>
      <c r="L14" s="80"/>
      <c r="M14" s="80"/>
      <c r="N14" s="80"/>
      <c r="O14" s="80"/>
      <c r="P14" s="79"/>
      <c r="Q14" s="79"/>
      <c r="R14" s="79"/>
      <c r="S14" s="79"/>
    </row>
    <row r="15" spans="2:19" ht="14.25" customHeight="1" hidden="1">
      <c r="B15" s="81"/>
      <c r="C15" s="538"/>
      <c r="D15" s="539"/>
      <c r="E15" s="527"/>
      <c r="F15" s="74"/>
      <c r="G15" s="74"/>
      <c r="H15" s="74" t="s">
        <v>85</v>
      </c>
      <c r="I15" s="74"/>
      <c r="J15" s="79"/>
      <c r="K15" s="79"/>
      <c r="L15" s="80"/>
      <c r="M15" s="80"/>
      <c r="N15" s="80"/>
      <c r="O15" s="80"/>
      <c r="P15" s="79"/>
      <c r="Q15" s="79"/>
      <c r="R15" s="79"/>
      <c r="S15" s="79"/>
    </row>
    <row r="16" spans="2:19" ht="3.75" customHeight="1" hidden="1">
      <c r="B16" s="83"/>
      <c r="C16" s="73"/>
      <c r="D16" s="73"/>
      <c r="E16" s="73"/>
      <c r="F16" s="73"/>
      <c r="G16" s="73"/>
      <c r="H16" s="73"/>
      <c r="I16" s="73"/>
      <c r="J16" s="79"/>
      <c r="K16" s="79"/>
      <c r="L16" s="80"/>
      <c r="M16" s="80"/>
      <c r="N16" s="80"/>
      <c r="O16" s="80"/>
      <c r="P16" s="79"/>
      <c r="Q16" s="79"/>
      <c r="R16" s="79"/>
      <c r="S16" s="79"/>
    </row>
    <row r="17" spans="2:19" ht="13.5" customHeight="1" hidden="1">
      <c r="B17" s="73"/>
      <c r="C17" s="73"/>
      <c r="D17" s="73"/>
      <c r="E17" s="73"/>
      <c r="F17" s="73"/>
      <c r="G17" s="73"/>
      <c r="H17" s="73"/>
      <c r="I17" s="73"/>
      <c r="J17" s="79"/>
      <c r="K17" s="79"/>
      <c r="L17" s="80"/>
      <c r="M17" s="80"/>
      <c r="N17" s="80"/>
      <c r="O17" s="80"/>
      <c r="P17" s="79"/>
      <c r="Q17" s="79"/>
      <c r="R17" s="79"/>
      <c r="S17" s="79"/>
    </row>
    <row r="18" spans="2:19" ht="0.75" customHeight="1" hidden="1">
      <c r="B18" s="73"/>
      <c r="C18" s="73"/>
      <c r="D18" s="73"/>
      <c r="E18" s="73"/>
      <c r="F18" s="73"/>
      <c r="G18" s="73"/>
      <c r="H18" s="73"/>
      <c r="I18" s="73"/>
      <c r="J18" s="79"/>
      <c r="K18" s="79"/>
      <c r="L18" s="80"/>
      <c r="M18" s="80"/>
      <c r="N18" s="80"/>
      <c r="O18" s="80"/>
      <c r="P18" s="79"/>
      <c r="Q18" s="79"/>
      <c r="R18" s="79"/>
      <c r="S18" s="79"/>
    </row>
    <row r="19" spans="2:19" ht="14.25" customHeight="1" hidden="1" thickBot="1">
      <c r="B19" s="73"/>
      <c r="C19" s="73"/>
      <c r="D19" s="73"/>
      <c r="E19" s="73"/>
      <c r="F19" s="73"/>
      <c r="G19" s="73"/>
      <c r="H19" s="73"/>
      <c r="I19" s="73"/>
      <c r="J19" s="79"/>
      <c r="K19" s="79"/>
      <c r="L19" s="80"/>
      <c r="M19" s="80"/>
      <c r="N19" s="80"/>
      <c r="O19" s="80"/>
      <c r="P19" s="79"/>
      <c r="Q19" s="79"/>
      <c r="R19" s="79"/>
      <c r="S19" s="79"/>
    </row>
    <row r="20" spans="2:19" ht="0.75" customHeight="1" hidden="1">
      <c r="B20" s="73"/>
      <c r="C20" s="73"/>
      <c r="D20" s="73"/>
      <c r="E20" s="73"/>
      <c r="F20" s="73"/>
      <c r="G20" s="73"/>
      <c r="H20" s="73"/>
      <c r="I20" s="73"/>
      <c r="J20" s="79"/>
      <c r="K20" s="79"/>
      <c r="L20" s="80"/>
      <c r="M20" s="80"/>
      <c r="N20" s="80"/>
      <c r="O20" s="80"/>
      <c r="P20" s="79"/>
      <c r="Q20" s="79"/>
      <c r="R20" s="79"/>
      <c r="S20" s="79"/>
    </row>
    <row r="21" spans="2:19" ht="19.5" hidden="1" thickBot="1">
      <c r="B21" s="73"/>
      <c r="C21" s="73"/>
      <c r="D21" s="73"/>
      <c r="E21" s="73"/>
      <c r="F21" s="73"/>
      <c r="G21" s="84" t="s">
        <v>106</v>
      </c>
      <c r="H21" s="85" t="s">
        <v>52</v>
      </c>
      <c r="I21" s="73"/>
      <c r="J21" s="79"/>
      <c r="K21" s="79"/>
      <c r="L21" s="80"/>
      <c r="M21" s="80"/>
      <c r="N21" s="80"/>
      <c r="O21" s="80"/>
      <c r="P21" s="79"/>
      <c r="Q21" s="79"/>
      <c r="R21" s="79"/>
      <c r="S21" s="79"/>
    </row>
    <row r="22" spans="2:19" ht="18.75" hidden="1">
      <c r="B22" s="86" t="s">
        <v>44</v>
      </c>
      <c r="C22" s="86"/>
      <c r="D22" s="86"/>
      <c r="E22" s="86"/>
      <c r="F22" s="75"/>
      <c r="G22" s="73">
        <v>347.8</v>
      </c>
      <c r="H22" s="73">
        <v>7.55</v>
      </c>
      <c r="I22" s="76">
        <f>G22*H22</f>
        <v>2625.89</v>
      </c>
      <c r="J22" s="79"/>
      <c r="K22" s="79"/>
      <c r="L22" s="80"/>
      <c r="M22" s="80"/>
      <c r="N22" s="80"/>
      <c r="O22" s="80"/>
      <c r="P22" s="79"/>
      <c r="Q22" s="79"/>
      <c r="R22" s="79"/>
      <c r="S22" s="79"/>
    </row>
    <row r="23" spans="2:19" ht="18.75" hidden="1">
      <c r="B23" s="86" t="s">
        <v>45</v>
      </c>
      <c r="C23" s="86"/>
      <c r="D23" s="86"/>
      <c r="E23" s="86"/>
      <c r="F23" s="73"/>
      <c r="G23" s="73"/>
      <c r="H23" s="73"/>
      <c r="I23" s="73"/>
      <c r="J23" s="79"/>
      <c r="K23" s="79"/>
      <c r="L23" s="80"/>
      <c r="M23" s="80"/>
      <c r="N23" s="80"/>
      <c r="O23" s="80"/>
      <c r="P23" s="79"/>
      <c r="Q23" s="79"/>
      <c r="R23" s="79"/>
      <c r="S23" s="79"/>
    </row>
    <row r="24" spans="2:19" ht="2.25" customHeight="1" hidden="1">
      <c r="B24" s="86" t="s">
        <v>46</v>
      </c>
      <c r="C24" s="86" t="s">
        <v>47</v>
      </c>
      <c r="D24" s="86"/>
      <c r="E24" s="86"/>
      <c r="F24" s="73"/>
      <c r="G24" s="73"/>
      <c r="H24" s="73"/>
      <c r="I24" s="73"/>
      <c r="J24" s="79"/>
      <c r="K24" s="79"/>
      <c r="L24" s="80"/>
      <c r="M24" s="80"/>
      <c r="N24" s="80"/>
      <c r="O24" s="80"/>
      <c r="P24" s="79"/>
      <c r="Q24" s="79"/>
      <c r="R24" s="79"/>
      <c r="S24" s="79"/>
    </row>
    <row r="25" spans="2:19" ht="14.25" customHeight="1" hidden="1">
      <c r="B25" s="86" t="s">
        <v>48</v>
      </c>
      <c r="C25" s="86"/>
      <c r="D25" s="86"/>
      <c r="E25" s="86"/>
      <c r="F25" s="73"/>
      <c r="G25" s="73"/>
      <c r="H25" s="73"/>
      <c r="I25" s="73"/>
      <c r="J25" s="79"/>
      <c r="K25" s="79"/>
      <c r="L25" s="80"/>
      <c r="M25" s="80"/>
      <c r="N25" s="80"/>
      <c r="O25" s="80"/>
      <c r="P25" s="79"/>
      <c r="Q25" s="79"/>
      <c r="R25" s="79"/>
      <c r="S25" s="79"/>
    </row>
    <row r="26" spans="2:19" ht="18.75" hidden="1">
      <c r="B26" s="73"/>
      <c r="C26" s="73"/>
      <c r="D26" s="73"/>
      <c r="E26" s="73"/>
      <c r="F26" s="73"/>
      <c r="G26" s="73"/>
      <c r="H26" s="73"/>
      <c r="I26" s="73"/>
      <c r="J26" s="79"/>
      <c r="K26" s="79"/>
      <c r="L26" s="80"/>
      <c r="M26" s="80"/>
      <c r="N26" s="80"/>
      <c r="O26" s="80"/>
      <c r="P26" s="79"/>
      <c r="Q26" s="79"/>
      <c r="R26" s="79"/>
      <c r="S26" s="79"/>
    </row>
    <row r="27" spans="2:19" ht="0.75" customHeight="1" hidden="1">
      <c r="B27" s="73"/>
      <c r="C27" s="73"/>
      <c r="D27" s="73"/>
      <c r="E27" s="73"/>
      <c r="F27" s="73"/>
      <c r="G27" s="73"/>
      <c r="H27" s="73"/>
      <c r="I27" s="73"/>
      <c r="J27" s="79"/>
      <c r="K27" s="79"/>
      <c r="L27" s="80"/>
      <c r="M27" s="80"/>
      <c r="N27" s="80"/>
      <c r="O27" s="80"/>
      <c r="P27" s="79"/>
      <c r="Q27" s="79"/>
      <c r="R27" s="79"/>
      <c r="S27" s="79"/>
    </row>
    <row r="28" spans="2:19" ht="3.75" customHeight="1" hidden="1">
      <c r="B28" s="73"/>
      <c r="C28" s="73"/>
      <c r="D28" s="73"/>
      <c r="E28" s="73"/>
      <c r="F28" s="73"/>
      <c r="G28" s="73"/>
      <c r="H28" s="73"/>
      <c r="I28" s="73"/>
      <c r="J28" s="79"/>
      <c r="K28" s="79"/>
      <c r="L28" s="80"/>
      <c r="M28" s="80"/>
      <c r="N28" s="80"/>
      <c r="O28" s="80"/>
      <c r="P28" s="79"/>
      <c r="Q28" s="79"/>
      <c r="R28" s="79"/>
      <c r="S28" s="79"/>
    </row>
    <row r="29" spans="2:19" ht="18.75" hidden="1">
      <c r="B29" s="73"/>
      <c r="C29" s="73"/>
      <c r="D29" s="73"/>
      <c r="E29" s="73"/>
      <c r="F29" s="73"/>
      <c r="G29" s="73"/>
      <c r="H29" s="73"/>
      <c r="I29" s="73"/>
      <c r="J29" s="79"/>
      <c r="K29" s="79"/>
      <c r="L29" s="80"/>
      <c r="M29" s="80"/>
      <c r="N29" s="80"/>
      <c r="O29" s="80"/>
      <c r="P29" s="79"/>
      <c r="Q29" s="79"/>
      <c r="R29" s="79"/>
      <c r="S29" s="79"/>
    </row>
    <row r="30" spans="2:19" ht="0.75" customHeight="1" hidden="1">
      <c r="B30" s="73"/>
      <c r="C30" s="73"/>
      <c r="D30" s="73"/>
      <c r="E30" s="73"/>
      <c r="F30" s="73"/>
      <c r="G30" s="73"/>
      <c r="H30" s="73"/>
      <c r="I30" s="73"/>
      <c r="J30" s="79"/>
      <c r="K30" s="79"/>
      <c r="L30" s="80"/>
      <c r="M30" s="80"/>
      <c r="N30" s="80"/>
      <c r="O30" s="80"/>
      <c r="P30" s="79"/>
      <c r="Q30" s="79"/>
      <c r="R30" s="79"/>
      <c r="S30" s="79"/>
    </row>
    <row r="31" spans="2:19" ht="18.75" hidden="1">
      <c r="B31" s="73"/>
      <c r="C31" s="73"/>
      <c r="D31" s="73"/>
      <c r="E31" s="73"/>
      <c r="F31" s="73"/>
      <c r="G31" s="73"/>
      <c r="H31" s="73"/>
      <c r="I31" s="73"/>
      <c r="J31" s="79"/>
      <c r="K31" s="79"/>
      <c r="L31" s="80"/>
      <c r="M31" s="80"/>
      <c r="N31" s="80"/>
      <c r="O31" s="80"/>
      <c r="P31" s="79"/>
      <c r="Q31" s="79"/>
      <c r="R31" s="79"/>
      <c r="S31" s="79"/>
    </row>
    <row r="32" spans="2:19" ht="18.75" hidden="1">
      <c r="B32" s="73"/>
      <c r="C32" s="73"/>
      <c r="D32" s="73"/>
      <c r="E32" s="73"/>
      <c r="F32" s="73"/>
      <c r="G32" s="73"/>
      <c r="H32" s="73"/>
      <c r="I32" s="73"/>
      <c r="J32" s="79"/>
      <c r="K32" s="79"/>
      <c r="L32" s="80"/>
      <c r="M32" s="80"/>
      <c r="N32" s="80"/>
      <c r="O32" s="80"/>
      <c r="P32" s="79"/>
      <c r="Q32" s="79"/>
      <c r="R32" s="79"/>
      <c r="S32" s="79"/>
    </row>
    <row r="33" spans="2:19" ht="18.75" hidden="1">
      <c r="B33" s="73"/>
      <c r="C33" s="73"/>
      <c r="D33" s="73"/>
      <c r="E33" s="73"/>
      <c r="F33" s="73"/>
      <c r="G33" s="74"/>
      <c r="H33" s="74"/>
      <c r="I33" s="87"/>
      <c r="J33" s="79"/>
      <c r="K33" s="79"/>
      <c r="L33" s="80"/>
      <c r="M33" s="80"/>
      <c r="N33" s="80"/>
      <c r="O33" s="80"/>
      <c r="P33" s="79"/>
      <c r="Q33" s="79"/>
      <c r="R33" s="79"/>
      <c r="S33" s="79"/>
    </row>
    <row r="34" spans="2:19" ht="18.75" hidden="1">
      <c r="B34" s="73"/>
      <c r="C34" s="73"/>
      <c r="D34" s="73"/>
      <c r="E34" s="73"/>
      <c r="F34" s="73"/>
      <c r="G34" s="73"/>
      <c r="H34" s="73" t="s">
        <v>14</v>
      </c>
      <c r="I34" s="88">
        <f>SUM(I17:I33)</f>
        <v>2625.89</v>
      </c>
      <c r="J34" s="79"/>
      <c r="K34" s="79"/>
      <c r="L34" s="80"/>
      <c r="M34" s="80"/>
      <c r="N34" s="80"/>
      <c r="O34" s="80"/>
      <c r="P34" s="79"/>
      <c r="Q34" s="79"/>
      <c r="R34" s="79"/>
      <c r="S34" s="79"/>
    </row>
    <row r="35" spans="1:11" ht="18.75">
      <c r="A35" s="540" t="s">
        <v>107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</row>
    <row r="36" spans="1:11" ht="18.75">
      <c r="A36" s="540"/>
      <c r="B36" s="540"/>
      <c r="C36" s="540"/>
      <c r="D36" s="540"/>
      <c r="E36" s="540"/>
      <c r="F36" s="540"/>
      <c r="G36" s="540"/>
      <c r="H36" s="540"/>
      <c r="I36" s="540"/>
      <c r="J36" s="540"/>
      <c r="K36" s="540"/>
    </row>
    <row r="37" ht="18.75" hidden="1"/>
    <row r="38" ht="18.75" hidden="1"/>
    <row r="39" spans="1:9" ht="18.75">
      <c r="A39" s="89"/>
      <c r="B39" s="90"/>
      <c r="C39" s="90"/>
      <c r="D39" s="90"/>
      <c r="E39" s="90"/>
      <c r="F39" s="90"/>
      <c r="G39" s="90"/>
      <c r="H39" s="89"/>
      <c r="I39" s="89"/>
    </row>
    <row r="40" spans="1:9" ht="18.75">
      <c r="A40" s="89"/>
      <c r="B40" s="91" t="s">
        <v>108</v>
      </c>
      <c r="C40" s="90"/>
      <c r="D40" s="90"/>
      <c r="E40" s="90"/>
      <c r="F40" s="90"/>
      <c r="G40" s="89"/>
      <c r="H40" s="90"/>
      <c r="I40" s="89"/>
    </row>
    <row r="41" spans="1:9" ht="18.75">
      <c r="A41" s="89"/>
      <c r="B41" s="90" t="s">
        <v>109</v>
      </c>
      <c r="C41" s="89" t="s">
        <v>110</v>
      </c>
      <c r="D41" s="89"/>
      <c r="E41" s="89"/>
      <c r="F41" s="90"/>
      <c r="G41" s="89"/>
      <c r="H41" s="90"/>
      <c r="I41" s="89"/>
    </row>
    <row r="42" spans="1:9" ht="18.75">
      <c r="A42" s="89"/>
      <c r="B42" s="90" t="s">
        <v>111</v>
      </c>
      <c r="C42" s="92">
        <v>501.3</v>
      </c>
      <c r="D42" s="89" t="s">
        <v>112</v>
      </c>
      <c r="E42" s="89"/>
      <c r="F42" s="90"/>
      <c r="G42" s="89"/>
      <c r="H42" s="90"/>
      <c r="I42" s="89"/>
    </row>
    <row r="43" spans="1:9" ht="18" customHeight="1">
      <c r="A43" s="89"/>
      <c r="B43" s="90" t="s">
        <v>113</v>
      </c>
      <c r="C43" s="93" t="s">
        <v>156</v>
      </c>
      <c r="D43" s="89" t="s">
        <v>221</v>
      </c>
      <c r="E43" s="89"/>
      <c r="F43" s="89"/>
      <c r="G43" s="90"/>
      <c r="H43" s="90"/>
      <c r="I43" s="89"/>
    </row>
    <row r="44" spans="1:9" ht="18" customHeight="1">
      <c r="A44" s="89"/>
      <c r="B44" s="90"/>
      <c r="C44" s="93"/>
      <c r="D44" s="89"/>
      <c r="E44" s="89"/>
      <c r="F44" s="89"/>
      <c r="G44" s="90"/>
      <c r="H44" s="90"/>
      <c r="I44" s="89"/>
    </row>
    <row r="45" spans="1:18" ht="65.25" customHeight="1">
      <c r="A45" s="89"/>
      <c r="B45" s="90"/>
      <c r="C45" s="93"/>
      <c r="D45" s="89"/>
      <c r="E45" s="89"/>
      <c r="F45" s="89"/>
      <c r="G45" s="151" t="s">
        <v>116</v>
      </c>
      <c r="H45" s="145" t="s">
        <v>1</v>
      </c>
      <c r="I45" s="145" t="s">
        <v>2</v>
      </c>
      <c r="J45" s="533" t="s">
        <v>117</v>
      </c>
      <c r="K45" s="533" t="s">
        <v>118</v>
      </c>
      <c r="M45" s="97"/>
      <c r="N45" s="97"/>
      <c r="O45" s="97"/>
      <c r="P45" s="97"/>
      <c r="Q45" s="97"/>
      <c r="R45" s="97"/>
    </row>
    <row r="46" spans="1:18" ht="18.75">
      <c r="A46" s="89"/>
      <c r="B46" s="90"/>
      <c r="C46" s="93"/>
      <c r="D46" s="89"/>
      <c r="E46" s="89"/>
      <c r="F46" s="89"/>
      <c r="G46" s="98" t="s">
        <v>119</v>
      </c>
      <c r="H46" s="98" t="s">
        <v>119</v>
      </c>
      <c r="I46" s="98" t="s">
        <v>119</v>
      </c>
      <c r="J46" s="98" t="s">
        <v>119</v>
      </c>
      <c r="K46" s="98" t="s">
        <v>119</v>
      </c>
      <c r="L46" s="264" t="s">
        <v>197</v>
      </c>
      <c r="M46" s="264" t="s">
        <v>198</v>
      </c>
      <c r="N46" s="97" t="s">
        <v>211</v>
      </c>
      <c r="O46" s="97" t="s">
        <v>212</v>
      </c>
      <c r="P46" s="97" t="s">
        <v>213</v>
      </c>
      <c r="Q46" s="97" t="s">
        <v>214</v>
      </c>
      <c r="R46" s="388" t="s">
        <v>215</v>
      </c>
    </row>
    <row r="47" spans="1:18" ht="33" customHeight="1">
      <c r="A47" s="89"/>
      <c r="B47" s="541" t="s">
        <v>123</v>
      </c>
      <c r="C47" s="541"/>
      <c r="D47" s="541"/>
      <c r="E47" s="541"/>
      <c r="F47" s="541"/>
      <c r="G47" s="99">
        <f>G49+G50</f>
        <v>14.36</v>
      </c>
      <c r="H47" s="100">
        <f>H49+H50</f>
        <v>7198.668</v>
      </c>
      <c r="I47" s="100">
        <f>I49+I50</f>
        <v>5964.8</v>
      </c>
      <c r="J47" s="100">
        <f>J49+J50</f>
        <v>3669.516</v>
      </c>
      <c r="K47" s="101">
        <f>K49+K50</f>
        <v>2295.284</v>
      </c>
      <c r="L47" s="379">
        <v>11821.210000000001</v>
      </c>
      <c r="M47" s="379">
        <v>13055.09</v>
      </c>
      <c r="N47" s="266">
        <v>5964.8</v>
      </c>
      <c r="O47" s="266">
        <v>0</v>
      </c>
      <c r="P47" s="266">
        <v>0</v>
      </c>
      <c r="Q47" s="266">
        <v>0</v>
      </c>
      <c r="R47" s="266">
        <v>580.1700000000005</v>
      </c>
    </row>
    <row r="48" spans="1:11" ht="18" customHeight="1">
      <c r="A48" s="89"/>
      <c r="B48" s="542" t="s">
        <v>124</v>
      </c>
      <c r="C48" s="543"/>
      <c r="D48" s="543"/>
      <c r="E48" s="543"/>
      <c r="F48" s="544"/>
      <c r="G48" s="99"/>
      <c r="H48" s="101"/>
      <c r="I48" s="101"/>
      <c r="J48" s="73"/>
      <c r="K48" s="73"/>
    </row>
    <row r="49" spans="1:27" ht="18" customHeight="1">
      <c r="A49" s="89"/>
      <c r="B49" s="545" t="s">
        <v>10</v>
      </c>
      <c r="C49" s="545"/>
      <c r="D49" s="545"/>
      <c r="E49" s="545"/>
      <c r="F49" s="545"/>
      <c r="G49" s="99">
        <f>G59</f>
        <v>7.32</v>
      </c>
      <c r="H49" s="101">
        <f>G49*C42</f>
        <v>3669.516</v>
      </c>
      <c r="I49" s="101">
        <f>H49</f>
        <v>3669.516</v>
      </c>
      <c r="J49" s="101">
        <f>H59</f>
        <v>3669.516</v>
      </c>
      <c r="K49" s="101">
        <f>I49-J49</f>
        <v>0</v>
      </c>
      <c r="V49" s="69"/>
      <c r="W49" s="69"/>
      <c r="X49" s="69"/>
      <c r="Y49" s="69"/>
      <c r="Z49" s="69"/>
      <c r="AA49" s="69"/>
    </row>
    <row r="50" spans="1:27" ht="18" customHeight="1">
      <c r="A50" s="89"/>
      <c r="B50" s="545" t="s">
        <v>25</v>
      </c>
      <c r="C50" s="545"/>
      <c r="D50" s="545"/>
      <c r="E50" s="545"/>
      <c r="F50" s="545"/>
      <c r="G50" s="99">
        <v>7.04</v>
      </c>
      <c r="H50" s="101">
        <f>G50*C42</f>
        <v>3529.152</v>
      </c>
      <c r="I50" s="101">
        <f>N47-I49</f>
        <v>2295.284</v>
      </c>
      <c r="J50" s="101">
        <f>H66</f>
        <v>0</v>
      </c>
      <c r="K50" s="101">
        <f>I50-J50</f>
        <v>2295.284</v>
      </c>
      <c r="V50" s="69"/>
      <c r="W50" s="600"/>
      <c r="X50" s="600"/>
      <c r="Y50" s="600"/>
      <c r="Z50" s="600"/>
      <c r="AA50" s="600"/>
    </row>
    <row r="51" spans="1:27" ht="18" customHeight="1" hidden="1">
      <c r="A51" s="89"/>
      <c r="B51" s="103"/>
      <c r="C51" s="531"/>
      <c r="D51" s="531"/>
      <c r="E51" s="531"/>
      <c r="F51" s="532"/>
      <c r="G51" s="99"/>
      <c r="H51" s="101"/>
      <c r="I51" s="101"/>
      <c r="J51" s="101"/>
      <c r="K51" s="101"/>
      <c r="V51" s="69"/>
      <c r="W51" s="69"/>
      <c r="X51" s="69"/>
      <c r="Y51" s="69"/>
      <c r="Z51" s="69"/>
      <c r="AA51" s="69"/>
    </row>
    <row r="52" spans="1:27" ht="28.5" customHeight="1">
      <c r="A52" s="89"/>
      <c r="V52" s="313"/>
      <c r="W52" s="314"/>
      <c r="X52" s="314"/>
      <c r="Y52" s="314"/>
      <c r="Z52" s="314"/>
      <c r="AA52" s="314"/>
    </row>
    <row r="53" spans="1:27" ht="28.5" customHeight="1">
      <c r="A53" s="89"/>
      <c r="G53" s="147" t="s">
        <v>151</v>
      </c>
      <c r="H53" s="147" t="s">
        <v>1</v>
      </c>
      <c r="I53" s="147" t="s">
        <v>2</v>
      </c>
      <c r="J53" s="147" t="s">
        <v>152</v>
      </c>
      <c r="K53" s="147" t="s">
        <v>190</v>
      </c>
      <c r="V53" s="315"/>
      <c r="W53" s="316"/>
      <c r="X53" s="316"/>
      <c r="Y53" s="316"/>
      <c r="Z53" s="316"/>
      <c r="AA53" s="316"/>
    </row>
    <row r="54" spans="2:27" ht="18" customHeight="1">
      <c r="B54" s="546" t="s">
        <v>150</v>
      </c>
      <c r="C54" s="547"/>
      <c r="D54" s="547"/>
      <c r="E54" s="547"/>
      <c r="F54" s="547"/>
      <c r="G54" s="145">
        <f>'12 16 г'!J54</f>
        <v>580.1700000000005</v>
      </c>
      <c r="H54" s="145">
        <f>P47</f>
        <v>0</v>
      </c>
      <c r="I54" s="145">
        <f>Q47</f>
        <v>0</v>
      </c>
      <c r="J54" s="145">
        <f>G54+H54-I54</f>
        <v>580.1700000000005</v>
      </c>
      <c r="K54" s="405">
        <f>I74+I54+D55</f>
        <v>0</v>
      </c>
      <c r="M54" s="93">
        <f>I54+'11 15 г'!I54+'10 15 г'!I54+'09 15 г'!I54+'08 15 г'!I54+'07 15 г'!I54+'06 15 г'!I54+'05 15 г'!I54+'04 15 г'!I54+'03 15 г'!I54+'02 15 г'!I54+'01 15 г'!I54</f>
        <v>355.21999999999997</v>
      </c>
      <c r="V54" s="315"/>
      <c r="W54" s="317"/>
      <c r="X54" s="317"/>
      <c r="Y54" s="317"/>
      <c r="Z54" s="317"/>
      <c r="AA54" s="317"/>
    </row>
    <row r="55" spans="2:27" ht="18" customHeight="1">
      <c r="B55" s="591"/>
      <c r="C55" s="591"/>
      <c r="D55" s="123"/>
      <c r="E55" s="101"/>
      <c r="F55" s="89"/>
      <c r="G55" s="90"/>
      <c r="H55" s="90"/>
      <c r="I55" s="334"/>
      <c r="K55" s="335" t="s">
        <v>191</v>
      </c>
      <c r="V55" s="315"/>
      <c r="W55" s="317"/>
      <c r="X55" s="317"/>
      <c r="Y55" s="317"/>
      <c r="Z55" s="317"/>
      <c r="AA55" s="318"/>
    </row>
    <row r="56" spans="1:27" ht="18.75">
      <c r="A56" s="89"/>
      <c r="B56" s="108"/>
      <c r="C56" s="109"/>
      <c r="D56" s="110"/>
      <c r="E56" s="110"/>
      <c r="F56" s="110"/>
      <c r="G56" s="111" t="s">
        <v>116</v>
      </c>
      <c r="H56" s="111" t="s">
        <v>126</v>
      </c>
      <c r="I56" s="89"/>
      <c r="V56" s="315"/>
      <c r="W56" s="317"/>
      <c r="X56" s="319"/>
      <c r="Y56" s="319"/>
      <c r="Z56" s="317"/>
      <c r="AA56" s="319"/>
    </row>
    <row r="57" spans="1:27" ht="18.75">
      <c r="A57" s="108"/>
      <c r="B57" s="112"/>
      <c r="C57" s="109"/>
      <c r="D57" s="110"/>
      <c r="E57" s="110"/>
      <c r="F57" s="110"/>
      <c r="G57" s="98" t="s">
        <v>119</v>
      </c>
      <c r="H57" s="98" t="s">
        <v>119</v>
      </c>
      <c r="I57" s="89"/>
      <c r="V57" s="315"/>
      <c r="W57" s="317"/>
      <c r="X57" s="317"/>
      <c r="Y57" s="317"/>
      <c r="Z57" s="317"/>
      <c r="AA57" s="318"/>
    </row>
    <row r="58" spans="1:27" ht="44.25" customHeight="1">
      <c r="A58" s="113" t="s">
        <v>127</v>
      </c>
      <c r="B58" s="581" t="s">
        <v>149</v>
      </c>
      <c r="C58" s="582"/>
      <c r="D58" s="582"/>
      <c r="E58" s="582"/>
      <c r="F58" s="582"/>
      <c r="G58" s="114"/>
      <c r="H58" s="115">
        <f>H59+H66</f>
        <v>3669.516</v>
      </c>
      <c r="I58" s="89"/>
      <c r="V58" s="315"/>
      <c r="W58" s="134"/>
      <c r="X58" s="134"/>
      <c r="Y58" s="134"/>
      <c r="Z58" s="134"/>
      <c r="AA58" s="320"/>
    </row>
    <row r="59" spans="1:27" ht="18.75">
      <c r="A59" s="116" t="s">
        <v>129</v>
      </c>
      <c r="B59" s="551" t="s">
        <v>130</v>
      </c>
      <c r="C59" s="552"/>
      <c r="D59" s="552"/>
      <c r="E59" s="552"/>
      <c r="F59" s="553"/>
      <c r="G59" s="529">
        <f>G60+G61+G63+G65</f>
        <v>7.32</v>
      </c>
      <c r="H59" s="530">
        <f>H60+H61+H63+H65</f>
        <v>3669.516</v>
      </c>
      <c r="I59" s="89"/>
      <c r="V59" s="315"/>
      <c r="W59" s="134"/>
      <c r="X59" s="134"/>
      <c r="Y59" s="134"/>
      <c r="Z59" s="134"/>
      <c r="AA59" s="320"/>
    </row>
    <row r="60" spans="1:27" ht="37.5">
      <c r="A60" s="528" t="s">
        <v>131</v>
      </c>
      <c r="B60" s="554" t="s">
        <v>132</v>
      </c>
      <c r="C60" s="555"/>
      <c r="D60" s="555"/>
      <c r="E60" s="555"/>
      <c r="F60" s="555"/>
      <c r="G60" s="529">
        <v>1.53</v>
      </c>
      <c r="H60" s="530">
        <f aca="true" t="shared" si="0" ref="H60:H65">G60*C$42</f>
        <v>766.989</v>
      </c>
      <c r="I60" s="89"/>
      <c r="M60" s="93"/>
      <c r="V60" s="315"/>
      <c r="W60" s="134"/>
      <c r="X60" s="134"/>
      <c r="Y60" s="134"/>
      <c r="Z60" s="134"/>
      <c r="AA60" s="320"/>
    </row>
    <row r="61" spans="1:27" ht="18.75">
      <c r="A61" s="556" t="s">
        <v>133</v>
      </c>
      <c r="B61" s="557" t="s">
        <v>134</v>
      </c>
      <c r="C61" s="558"/>
      <c r="D61" s="558"/>
      <c r="E61" s="558"/>
      <c r="F61" s="558"/>
      <c r="G61" s="559">
        <v>2.3</v>
      </c>
      <c r="H61" s="560">
        <f t="shared" si="0"/>
        <v>1152.99</v>
      </c>
      <c r="I61" s="89"/>
      <c r="M61" s="93"/>
      <c r="V61" s="315"/>
      <c r="W61" s="134"/>
      <c r="X61" s="134"/>
      <c r="Y61" s="134"/>
      <c r="Z61" s="134"/>
      <c r="AA61" s="320"/>
    </row>
    <row r="62" spans="1:27" ht="18.75" customHeight="1">
      <c r="A62" s="556"/>
      <c r="B62" s="558"/>
      <c r="C62" s="558"/>
      <c r="D62" s="558"/>
      <c r="E62" s="558"/>
      <c r="F62" s="558"/>
      <c r="G62" s="559"/>
      <c r="H62" s="560">
        <f t="shared" si="0"/>
        <v>0</v>
      </c>
      <c r="I62" s="89"/>
      <c r="M62" s="93"/>
      <c r="V62" s="315"/>
      <c r="W62" s="134"/>
      <c r="X62" s="134"/>
      <c r="Y62" s="134"/>
      <c r="Z62" s="134"/>
      <c r="AA62" s="320"/>
    </row>
    <row r="63" spans="1:27" ht="21" customHeight="1">
      <c r="A63" s="556" t="s">
        <v>135</v>
      </c>
      <c r="B63" s="557" t="s">
        <v>136</v>
      </c>
      <c r="C63" s="558"/>
      <c r="D63" s="558"/>
      <c r="E63" s="558"/>
      <c r="F63" s="558"/>
      <c r="G63" s="559">
        <v>1.49</v>
      </c>
      <c r="H63" s="560">
        <f t="shared" si="0"/>
        <v>746.937</v>
      </c>
      <c r="I63" s="89"/>
      <c r="M63" s="93"/>
      <c r="V63" s="315"/>
      <c r="W63" s="134"/>
      <c r="X63" s="134"/>
      <c r="Y63" s="134"/>
      <c r="Z63" s="134"/>
      <c r="AA63" s="320"/>
    </row>
    <row r="64" spans="1:27" ht="18.75">
      <c r="A64" s="556"/>
      <c r="B64" s="558"/>
      <c r="C64" s="558"/>
      <c r="D64" s="558"/>
      <c r="E64" s="558"/>
      <c r="F64" s="558"/>
      <c r="G64" s="559"/>
      <c r="H64" s="560">
        <f t="shared" si="0"/>
        <v>0</v>
      </c>
      <c r="I64" s="89"/>
      <c r="M64" s="93"/>
      <c r="V64" s="315"/>
      <c r="W64" s="134"/>
      <c r="X64" s="134"/>
      <c r="Y64" s="134"/>
      <c r="Z64" s="134"/>
      <c r="AA64" s="320"/>
    </row>
    <row r="65" spans="1:27" ht="37.5">
      <c r="A65" s="528" t="s">
        <v>137</v>
      </c>
      <c r="B65" s="558" t="s">
        <v>138</v>
      </c>
      <c r="C65" s="558"/>
      <c r="D65" s="558"/>
      <c r="E65" s="558"/>
      <c r="F65" s="558"/>
      <c r="G65" s="111">
        <v>2</v>
      </c>
      <c r="H65" s="123">
        <f t="shared" si="0"/>
        <v>1002.6</v>
      </c>
      <c r="I65" s="89"/>
      <c r="M65" s="93"/>
      <c r="V65" s="321"/>
      <c r="W65" s="322"/>
      <c r="X65" s="322"/>
      <c r="Y65" s="322"/>
      <c r="Z65" s="322"/>
      <c r="AA65" s="322"/>
    </row>
    <row r="66" spans="1:13" ht="18.75">
      <c r="A66" s="115" t="s">
        <v>139</v>
      </c>
      <c r="B66" s="563" t="s">
        <v>148</v>
      </c>
      <c r="C66" s="564"/>
      <c r="D66" s="564"/>
      <c r="E66" s="564"/>
      <c r="F66" s="564"/>
      <c r="G66" s="100"/>
      <c r="H66" s="100">
        <f>SUM(H67:H70)</f>
        <v>0</v>
      </c>
      <c r="I66" s="89"/>
      <c r="M66" s="93"/>
    </row>
    <row r="67" spans="1:9" ht="18.75">
      <c r="A67" s="124"/>
      <c r="B67" s="565" t="s">
        <v>141</v>
      </c>
      <c r="C67" s="555"/>
      <c r="D67" s="555"/>
      <c r="E67" s="555"/>
      <c r="F67" s="555"/>
      <c r="G67" s="125"/>
      <c r="H67" s="125"/>
      <c r="I67" s="89"/>
    </row>
    <row r="68" spans="1:15" ht="18.75" customHeight="1">
      <c r="A68" s="124"/>
      <c r="B68" s="566"/>
      <c r="C68" s="567"/>
      <c r="D68" s="567"/>
      <c r="E68" s="567"/>
      <c r="F68" s="568"/>
      <c r="G68" s="111"/>
      <c r="H68" s="123"/>
      <c r="I68" s="89"/>
      <c r="M68" s="93"/>
      <c r="N68" s="93"/>
      <c r="O68" s="93"/>
    </row>
    <row r="69" spans="1:9" ht="18.75" customHeight="1">
      <c r="A69" s="124"/>
      <c r="B69" s="566"/>
      <c r="C69" s="567"/>
      <c r="D69" s="567"/>
      <c r="E69" s="567"/>
      <c r="F69" s="568"/>
      <c r="G69" s="111"/>
      <c r="H69" s="123"/>
      <c r="I69" s="219"/>
    </row>
    <row r="70" spans="1:9" ht="18.75" customHeight="1">
      <c r="A70" s="124"/>
      <c r="B70" s="566"/>
      <c r="C70" s="567"/>
      <c r="D70" s="567"/>
      <c r="E70" s="567"/>
      <c r="F70" s="568"/>
      <c r="G70" s="111"/>
      <c r="H70" s="123"/>
      <c r="I70" s="219"/>
    </row>
    <row r="71" spans="1:9" ht="18.75">
      <c r="A71" s="124"/>
      <c r="B71" s="128"/>
      <c r="C71" s="129"/>
      <c r="D71" s="129"/>
      <c r="E71" s="129"/>
      <c r="F71" s="129"/>
      <c r="H71" s="89"/>
      <c r="I71" s="89"/>
    </row>
    <row r="72" spans="1:18" ht="18.75" customHeight="1">
      <c r="A72" s="124"/>
      <c r="B72" s="131"/>
      <c r="C72" s="132"/>
      <c r="D72" s="132"/>
      <c r="E72" s="132"/>
      <c r="F72" s="132"/>
      <c r="G72" s="569" t="s">
        <v>25</v>
      </c>
      <c r="H72" s="570"/>
      <c r="I72" s="578" t="s">
        <v>125</v>
      </c>
      <c r="J72" s="570"/>
      <c r="Q72" s="133" t="s">
        <v>119</v>
      </c>
      <c r="R72" s="133"/>
    </row>
    <row r="73" spans="1:20" s="67" customFormat="1" ht="15">
      <c r="A73" s="134"/>
      <c r="B73" s="135"/>
      <c r="C73" s="136"/>
      <c r="D73" s="136"/>
      <c r="E73" s="136"/>
      <c r="F73" s="136"/>
      <c r="G73" s="579" t="s">
        <v>119</v>
      </c>
      <c r="H73" s="580"/>
      <c r="I73" s="579" t="s">
        <v>119</v>
      </c>
      <c r="J73" s="580"/>
      <c r="K73" s="137"/>
      <c r="L73" s="138"/>
      <c r="M73" s="138"/>
      <c r="N73" s="138"/>
      <c r="O73" s="138"/>
      <c r="P73" s="137"/>
      <c r="Q73" s="137"/>
      <c r="R73" s="137"/>
      <c r="S73" s="137"/>
      <c r="T73" s="137"/>
    </row>
    <row r="74" spans="1:20" s="45" customFormat="1" ht="23.25" customHeight="1">
      <c r="A74" s="173"/>
      <c r="B74" s="597" t="s">
        <v>204</v>
      </c>
      <c r="C74" s="598"/>
      <c r="D74" s="598"/>
      <c r="E74" s="598"/>
      <c r="F74" s="599"/>
      <c r="G74" s="587">
        <f>'12 16 г'!G75:H75</f>
        <v>43698.191999999995</v>
      </c>
      <c r="H74" s="588"/>
      <c r="I74" s="587">
        <f>'12 16 г'!I75:J75</f>
        <v>0</v>
      </c>
      <c r="J74" s="588"/>
      <c r="K74" s="174"/>
      <c r="L74" s="175" t="s">
        <v>144</v>
      </c>
      <c r="M74" s="175" t="s">
        <v>145</v>
      </c>
      <c r="N74" s="175"/>
      <c r="O74" s="175"/>
      <c r="P74" s="174"/>
      <c r="Q74" s="174"/>
      <c r="R74" s="174"/>
      <c r="S74" s="174"/>
      <c r="T74" s="174"/>
    </row>
    <row r="75" spans="1:23" s="69" customFormat="1" ht="28.5" customHeight="1">
      <c r="A75" s="124"/>
      <c r="B75" s="594" t="s">
        <v>205</v>
      </c>
      <c r="C75" s="595"/>
      <c r="D75" s="595"/>
      <c r="E75" s="595"/>
      <c r="F75" s="596"/>
      <c r="G75" s="561">
        <f>G74+I47-H58+K54</f>
        <v>45993.475999999995</v>
      </c>
      <c r="H75" s="562"/>
      <c r="I75" s="574">
        <f>I74+I54-K54+D55</f>
        <v>0</v>
      </c>
      <c r="J75" s="562"/>
      <c r="K75" s="79"/>
      <c r="L75" s="140">
        <f>G75</f>
        <v>45993.475999999995</v>
      </c>
      <c r="M75" s="140">
        <f>I75</f>
        <v>0</v>
      </c>
      <c r="N75" s="140"/>
      <c r="O75" s="140"/>
      <c r="P75" s="79"/>
      <c r="Q75" s="79"/>
      <c r="R75" s="79"/>
      <c r="S75" s="79"/>
      <c r="T75" s="79"/>
      <c r="V75" s="218"/>
      <c r="W75" s="218"/>
    </row>
    <row r="76" spans="1:9" ht="18.75">
      <c r="A76" s="90"/>
      <c r="B76" s="575"/>
      <c r="C76" s="576"/>
      <c r="D76" s="576"/>
      <c r="E76" s="576"/>
      <c r="F76" s="576"/>
      <c r="G76" s="141"/>
      <c r="H76" s="124"/>
      <c r="I76" s="89"/>
    </row>
    <row r="77" spans="1:20" ht="18.75">
      <c r="A77" s="89"/>
      <c r="B77" s="89"/>
      <c r="C77" s="89"/>
      <c r="D77" s="89"/>
      <c r="E77" s="89"/>
      <c r="F77" s="89"/>
      <c r="G77" s="92"/>
      <c r="H77" s="92"/>
      <c r="I77" s="89"/>
      <c r="M77" s="80"/>
      <c r="N77" s="80"/>
      <c r="O77" s="80"/>
      <c r="P77" s="79"/>
      <c r="Q77" s="79"/>
      <c r="R77" s="79"/>
      <c r="S77" s="79"/>
      <c r="T77" s="79"/>
    </row>
    <row r="78" spans="1:20" ht="18.75">
      <c r="A78" s="89"/>
      <c r="B78" s="135"/>
      <c r="C78" s="136"/>
      <c r="D78" s="136"/>
      <c r="E78" s="136"/>
      <c r="F78" s="136"/>
      <c r="G78" s="592" t="s">
        <v>200</v>
      </c>
      <c r="H78" s="593"/>
      <c r="I78" s="592" t="s">
        <v>201</v>
      </c>
      <c r="J78" s="593"/>
      <c r="L78" s="264" t="s">
        <v>202</v>
      </c>
      <c r="M78" s="268">
        <f>I79-L79</f>
        <v>13055.101999999999</v>
      </c>
      <c r="N78" s="267"/>
      <c r="O78" s="267"/>
      <c r="P78" s="129"/>
      <c r="Q78" s="129"/>
      <c r="R78" s="129"/>
      <c r="S78" s="129"/>
      <c r="T78" s="129"/>
    </row>
    <row r="79" spans="1:20" ht="18.75">
      <c r="A79" s="89"/>
      <c r="B79" s="584" t="s">
        <v>199</v>
      </c>
      <c r="C79" s="585"/>
      <c r="D79" s="585"/>
      <c r="E79" s="585"/>
      <c r="F79" s="586"/>
      <c r="G79" s="587">
        <f>L47</f>
        <v>11821.210000000001</v>
      </c>
      <c r="H79" s="588"/>
      <c r="I79" s="587">
        <f>M47</f>
        <v>13055.09</v>
      </c>
      <c r="J79" s="588"/>
      <c r="L79" s="93">
        <f>G79+H47-I47-I79</f>
        <v>-0.011999999998806743</v>
      </c>
      <c r="M79" s="201"/>
      <c r="N79" s="201"/>
      <c r="O79" s="201"/>
      <c r="P79" s="202"/>
      <c r="Q79" s="201"/>
      <c r="R79" s="201"/>
      <c r="S79" s="201"/>
      <c r="T79" s="203"/>
    </row>
    <row r="80" spans="1:20" ht="18.75">
      <c r="A80" s="89"/>
      <c r="H80" s="89"/>
      <c r="I80" s="89"/>
      <c r="M80" s="204"/>
      <c r="N80" s="204"/>
      <c r="O80" s="204"/>
      <c r="P80" s="205"/>
      <c r="Q80" s="205"/>
      <c r="R80" s="205"/>
      <c r="S80" s="205"/>
      <c r="T80" s="205"/>
    </row>
    <row r="81" spans="1:20" ht="18.75">
      <c r="A81" s="89"/>
      <c r="H81" s="89"/>
      <c r="I81" s="89"/>
      <c r="M81" s="204"/>
      <c r="N81" s="204"/>
      <c r="O81" s="204"/>
      <c r="P81" s="205"/>
      <c r="Q81" s="205"/>
      <c r="R81" s="205"/>
      <c r="S81" s="205"/>
      <c r="T81" s="205"/>
    </row>
    <row r="82" spans="1:20" ht="18.75">
      <c r="A82" s="89"/>
      <c r="H82" s="89"/>
      <c r="I82" s="89"/>
      <c r="M82" s="204"/>
      <c r="N82" s="204"/>
      <c r="O82" s="204"/>
      <c r="P82" s="205"/>
      <c r="Q82" s="205"/>
      <c r="R82" s="205"/>
      <c r="S82" s="205"/>
      <c r="T82" s="205"/>
    </row>
    <row r="83" spans="1:20" ht="18.75">
      <c r="A83" s="89"/>
      <c r="H83" s="89"/>
      <c r="I83" s="89"/>
      <c r="M83" s="204"/>
      <c r="N83" s="204"/>
      <c r="O83" s="204"/>
      <c r="P83" s="205"/>
      <c r="Q83" s="205"/>
      <c r="R83" s="205"/>
      <c r="S83" s="205"/>
      <c r="T83" s="205"/>
    </row>
    <row r="84" spans="1:20" ht="18.75">
      <c r="A84" s="89"/>
      <c r="H84" s="89"/>
      <c r="I84" s="89"/>
      <c r="M84" s="204"/>
      <c r="N84" s="204"/>
      <c r="O84" s="204"/>
      <c r="P84" s="205"/>
      <c r="Q84" s="205"/>
      <c r="R84" s="205"/>
      <c r="S84" s="205"/>
      <c r="T84" s="205"/>
    </row>
    <row r="85" spans="1:20" ht="18.75">
      <c r="A85" s="89"/>
      <c r="H85" s="89"/>
      <c r="I85" s="89"/>
      <c r="M85" s="204"/>
      <c r="N85" s="204"/>
      <c r="O85" s="204"/>
      <c r="P85" s="205"/>
      <c r="Q85" s="205"/>
      <c r="R85" s="205"/>
      <c r="S85" s="205"/>
      <c r="T85" s="205"/>
    </row>
    <row r="86" spans="13:20" ht="18.75">
      <c r="M86" s="204"/>
      <c r="N86" s="204"/>
      <c r="O86" s="204"/>
      <c r="P86" s="205"/>
      <c r="Q86" s="173"/>
      <c r="R86" s="173"/>
      <c r="S86" s="173"/>
      <c r="T86" s="79"/>
    </row>
    <row r="87" ht="18.75">
      <c r="C87" s="124"/>
    </row>
    <row r="90" spans="1:9" ht="18.75">
      <c r="A90" s="70" t="s">
        <v>216</v>
      </c>
      <c r="I90" s="70" t="s">
        <v>29</v>
      </c>
    </row>
    <row r="91" spans="1:9" ht="18.75">
      <c r="A91" s="70" t="s">
        <v>203</v>
      </c>
      <c r="I91" s="70" t="s">
        <v>30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W50:AA50"/>
    <mergeCell ref="B54:F54"/>
    <mergeCell ref="B55:C55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G72:H72"/>
    <mergeCell ref="I72:J72"/>
    <mergeCell ref="G73:H73"/>
    <mergeCell ref="I73:J73"/>
    <mergeCell ref="B74:F74"/>
    <mergeCell ref="G74:H74"/>
    <mergeCell ref="I74:J74"/>
    <mergeCell ref="B79:F79"/>
    <mergeCell ref="G79:H79"/>
    <mergeCell ref="I79:J79"/>
    <mergeCell ref="B75:F75"/>
    <mergeCell ref="G75:H75"/>
    <mergeCell ref="I75:J75"/>
    <mergeCell ref="B76:F76"/>
    <mergeCell ref="G78:H78"/>
    <mergeCell ref="I78:J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81"/>
  <sheetViews>
    <sheetView zoomScalePageLayoutView="0" workbookViewId="0" topLeftCell="A34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86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669.52</v>
      </c>
      <c r="D8" s="4">
        <v>0</v>
      </c>
      <c r="E8" s="4">
        <v>0</v>
      </c>
      <c r="F8" s="2"/>
      <c r="G8" s="3">
        <f>E8</f>
        <v>0</v>
      </c>
      <c r="H8" s="4">
        <f>D8-E8+C8</f>
        <v>669.52</v>
      </c>
      <c r="I8" s="2"/>
    </row>
    <row r="9" spans="2:9" ht="15">
      <c r="B9" s="2" t="s">
        <v>10</v>
      </c>
      <c r="C9" s="3">
        <v>12291.22</v>
      </c>
      <c r="D9" s="3">
        <v>5337.46</v>
      </c>
      <c r="E9" s="3">
        <v>4006.6</v>
      </c>
      <c r="F9" s="2"/>
      <c r="G9" s="3">
        <v>4006.6</v>
      </c>
      <c r="H9" s="3">
        <f>D9-E9+C9</f>
        <v>13622.08</v>
      </c>
      <c r="I9" s="2"/>
    </row>
    <row r="10" spans="2:9" ht="15">
      <c r="B10" s="2" t="s">
        <v>11</v>
      </c>
      <c r="C10" s="2"/>
      <c r="D10" s="3">
        <f>SUM(D8:D9)</f>
        <v>5337.46</v>
      </c>
      <c r="E10" s="2"/>
      <c r="F10" s="2"/>
      <c r="G10" s="3">
        <f>SUM(G8:G9)</f>
        <v>4006.6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.75" hidden="1" thickBot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/>
      <c r="D19" s="8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3780.285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86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4006.6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f>I31+I49</f>
        <v>3780.285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9" ht="15">
      <c r="C57" s="52"/>
      <c r="D57" s="13" t="s">
        <v>58</v>
      </c>
      <c r="E57" s="13"/>
      <c r="F57" s="13"/>
      <c r="G57" s="53"/>
      <c r="H57" s="2"/>
      <c r="I57" s="6">
        <f>H47-H49</f>
        <v>226.31500000000005</v>
      </c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/>
      <c r="D66" s="8"/>
      <c r="E66" s="2"/>
      <c r="F66" s="42"/>
      <c r="G66" s="44"/>
      <c r="H66" s="2"/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12201.95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13502.5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13728.814999999999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  <row r="81" spans="3:8" ht="15">
      <c r="C81" s="8" t="s">
        <v>87</v>
      </c>
      <c r="D81" s="2">
        <v>1859.67</v>
      </c>
      <c r="E81" s="2">
        <v>751.05</v>
      </c>
      <c r="F81" s="2"/>
      <c r="G81" s="2">
        <v>557.4</v>
      </c>
      <c r="H81" s="2">
        <v>2053.32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82"/>
  <sheetViews>
    <sheetView zoomScalePageLayoutView="0" workbookViewId="0" topLeftCell="A33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88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669.52</v>
      </c>
      <c r="D8" s="4">
        <v>0</v>
      </c>
      <c r="E8" s="4">
        <v>0</v>
      </c>
      <c r="F8" s="2"/>
      <c r="G8" s="3">
        <f>E8</f>
        <v>0</v>
      </c>
      <c r="H8" s="4">
        <v>669.52</v>
      </c>
      <c r="I8" s="2"/>
    </row>
    <row r="9" spans="2:9" ht="15">
      <c r="B9" s="2" t="s">
        <v>10</v>
      </c>
      <c r="C9" s="3">
        <v>13622.08</v>
      </c>
      <c r="D9" s="3">
        <v>5337.47</v>
      </c>
      <c r="E9" s="3">
        <v>3308.44</v>
      </c>
      <c r="F9" s="2"/>
      <c r="G9" s="3">
        <v>3308.44</v>
      </c>
      <c r="H9" s="3">
        <v>15651.11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3308.44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.75" hidden="1" thickBot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/>
      <c r="D19" s="8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3:14" ht="15">
      <c r="C20" s="2"/>
      <c r="D20" s="2"/>
      <c r="E20" s="2"/>
      <c r="F20" s="2"/>
      <c r="G20" s="2"/>
      <c r="H20" s="2" t="s">
        <v>15</v>
      </c>
      <c r="I20" s="2">
        <f>SUM(I18:I19)</f>
        <v>0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/>
      <c r="I21" s="2"/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SUM(I20:I30)</f>
        <v>3780.285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90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3308.44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f>I31+I49</f>
        <v>3780.285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9" ht="15">
      <c r="C57" s="52"/>
      <c r="D57" s="13" t="s">
        <v>58</v>
      </c>
      <c r="E57" s="13"/>
      <c r="F57" s="13"/>
      <c r="G57" s="53"/>
      <c r="H57" s="2"/>
      <c r="I57" s="6">
        <f>H47-H49</f>
        <v>-471.8449999999998</v>
      </c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/>
      <c r="D66" s="8"/>
      <c r="E66" s="2"/>
      <c r="F66" s="42"/>
      <c r="G66" s="44"/>
      <c r="H66" s="2"/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13133.05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13728.82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H70+G10-I31</f>
        <v>13256.974999999999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  <row r="81" spans="3:8" ht="15">
      <c r="C81" s="8" t="s">
        <v>87</v>
      </c>
      <c r="D81" s="2">
        <v>1859.67</v>
      </c>
      <c r="E81" s="2">
        <v>751.05</v>
      </c>
      <c r="F81" s="2"/>
      <c r="G81" s="2">
        <v>557.4</v>
      </c>
      <c r="H81" s="2">
        <v>2053.32</v>
      </c>
    </row>
    <row r="82" spans="3:8" ht="15">
      <c r="C82" s="8" t="s">
        <v>89</v>
      </c>
      <c r="D82" s="2">
        <v>2053.32</v>
      </c>
      <c r="E82" s="2">
        <v>751.05</v>
      </c>
      <c r="F82" s="2"/>
      <c r="G82" s="2">
        <v>465.55</v>
      </c>
      <c r="H82" s="2">
        <v>2338.82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N83"/>
  <sheetViews>
    <sheetView zoomScalePageLayoutView="0" workbookViewId="0" topLeftCell="A34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91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669.52</v>
      </c>
      <c r="D8" s="4">
        <v>0</v>
      </c>
      <c r="E8" s="4">
        <v>0</v>
      </c>
      <c r="F8" s="2"/>
      <c r="G8" s="3">
        <f>E8</f>
        <v>0</v>
      </c>
      <c r="H8" s="4">
        <v>669.52</v>
      </c>
      <c r="I8" s="2"/>
    </row>
    <row r="9" spans="2:9" ht="15">
      <c r="B9" s="2" t="s">
        <v>10</v>
      </c>
      <c r="C9" s="3">
        <v>15651.11</v>
      </c>
      <c r="D9" s="3">
        <v>5337.47</v>
      </c>
      <c r="E9" s="3">
        <v>4569.3</v>
      </c>
      <c r="F9" s="2"/>
      <c r="G9" s="3">
        <f>E9+F9</f>
        <v>4569.3</v>
      </c>
      <c r="H9" s="3">
        <v>16419.28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4569.3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.75" hidden="1" thickBot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 t="s">
        <v>94</v>
      </c>
      <c r="D19" s="8" t="s">
        <v>95</v>
      </c>
      <c r="E19" s="2"/>
      <c r="F19" s="2"/>
      <c r="G19" s="2"/>
      <c r="H19" s="2"/>
      <c r="I19" s="2">
        <v>1738</v>
      </c>
      <c r="J19" s="7"/>
      <c r="K19" s="7"/>
      <c r="L19" s="7"/>
      <c r="M19" s="7"/>
      <c r="N19" s="7"/>
    </row>
    <row r="20" spans="3:14" ht="15">
      <c r="C20" s="8" t="s">
        <v>94</v>
      </c>
      <c r="D20" s="8" t="s">
        <v>96</v>
      </c>
      <c r="E20" s="2"/>
      <c r="F20" s="2"/>
      <c r="G20" s="2"/>
      <c r="H20" s="2"/>
      <c r="I20" s="2">
        <v>4376</v>
      </c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 t="s">
        <v>15</v>
      </c>
      <c r="I21" s="2">
        <f>SUM(I19:I20)</f>
        <v>6114</v>
      </c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SUM(I21:I30)</f>
        <v>9894.285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92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4569.3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f>I31+I49</f>
        <v>9894.285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9" ht="15">
      <c r="C61" s="52"/>
      <c r="D61" s="13" t="s">
        <v>62</v>
      </c>
      <c r="E61" s="13"/>
      <c r="F61" s="13"/>
      <c r="G61" s="53"/>
      <c r="H61" s="2"/>
      <c r="I61" s="6">
        <f>H47-H49</f>
        <v>-5324.985</v>
      </c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 t="s">
        <v>94</v>
      </c>
      <c r="D66" s="8" t="s">
        <v>95</v>
      </c>
      <c r="E66" s="2"/>
      <c r="F66" s="42"/>
      <c r="G66" s="44"/>
      <c r="H66" s="2">
        <v>1738</v>
      </c>
    </row>
    <row r="67" spans="3:8" ht="15">
      <c r="C67" s="8" t="s">
        <v>94</v>
      </c>
      <c r="D67" s="8" t="s">
        <v>96</v>
      </c>
      <c r="E67" s="2"/>
      <c r="F67" s="2"/>
      <c r="G67" s="9"/>
      <c r="H67" s="2">
        <v>4376</v>
      </c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13776.05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13256.98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7931.994999999999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  <row r="81" spans="3:8" ht="15">
      <c r="C81" s="8" t="s">
        <v>87</v>
      </c>
      <c r="D81" s="2">
        <v>1859.67</v>
      </c>
      <c r="E81" s="2">
        <v>751.05</v>
      </c>
      <c r="F81" s="2"/>
      <c r="G81" s="2">
        <v>557.4</v>
      </c>
      <c r="H81" s="2">
        <v>2053.32</v>
      </c>
    </row>
    <row r="82" spans="3:8" ht="15">
      <c r="C82" s="8" t="s">
        <v>89</v>
      </c>
      <c r="D82" s="2">
        <v>2053.32</v>
      </c>
      <c r="E82" s="2">
        <v>751.05</v>
      </c>
      <c r="F82" s="2"/>
      <c r="G82" s="2">
        <v>465.55</v>
      </c>
      <c r="H82" s="2">
        <v>2338.82</v>
      </c>
    </row>
    <row r="83" spans="3:8" ht="15">
      <c r="C83" s="8" t="s">
        <v>93</v>
      </c>
      <c r="D83" s="2">
        <v>2338.82</v>
      </c>
      <c r="E83" s="2">
        <v>751.05</v>
      </c>
      <c r="F83" s="2"/>
      <c r="G83" s="2">
        <v>643</v>
      </c>
      <c r="H83" s="2">
        <v>2446.87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N84"/>
  <sheetViews>
    <sheetView zoomScalePageLayoutView="0" workbookViewId="0" topLeftCell="A34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97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669.52</v>
      </c>
      <c r="D8" s="4">
        <v>0</v>
      </c>
      <c r="E8" s="4">
        <v>0</v>
      </c>
      <c r="F8" s="2"/>
      <c r="G8" s="3">
        <v>668.89</v>
      </c>
      <c r="H8" s="4"/>
      <c r="I8" s="2"/>
    </row>
    <row r="9" spans="2:9" ht="15">
      <c r="B9" s="2" t="s">
        <v>10</v>
      </c>
      <c r="C9" s="3">
        <v>16419.28</v>
      </c>
      <c r="D9" s="3">
        <v>5337.48</v>
      </c>
      <c r="E9" s="3"/>
      <c r="F9" s="2"/>
      <c r="G9" s="3">
        <v>17791.84</v>
      </c>
      <c r="H9" s="3">
        <v>3964.92</v>
      </c>
      <c r="I9" s="2"/>
    </row>
    <row r="10" spans="2:9" ht="15">
      <c r="B10" s="2" t="s">
        <v>11</v>
      </c>
      <c r="C10" s="2"/>
      <c r="D10" s="3">
        <f>SUM(D8:D9)</f>
        <v>5337.48</v>
      </c>
      <c r="E10" s="2"/>
      <c r="F10" s="2"/>
      <c r="G10" s="3">
        <f>SUM(G8:G9)</f>
        <v>18460.73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.75" hidden="1" thickBot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 t="s">
        <v>98</v>
      </c>
      <c r="D19" s="8" t="s">
        <v>96</v>
      </c>
      <c r="E19" s="2"/>
      <c r="F19" s="8" t="s">
        <v>99</v>
      </c>
      <c r="G19" s="2"/>
      <c r="H19" s="2"/>
      <c r="I19" s="2">
        <v>8688</v>
      </c>
      <c r="J19" s="7"/>
      <c r="K19" s="7"/>
      <c r="L19" s="7"/>
      <c r="M19" s="7"/>
      <c r="N19" s="7"/>
    </row>
    <row r="20" spans="3:14" ht="15">
      <c r="C20" s="8"/>
      <c r="D20" s="8"/>
      <c r="E20" s="2"/>
      <c r="F20" s="2"/>
      <c r="G20" s="2"/>
      <c r="H20" s="2"/>
      <c r="I20" s="2"/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 t="s">
        <v>15</v>
      </c>
      <c r="I21" s="2">
        <f>SUM(I19:I20)</f>
        <v>8688</v>
      </c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SUM(I21:I30)</f>
        <v>12468.285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97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18460.73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v>12468.29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9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  <c r="I60" s="6">
        <f>H47-H49</f>
        <v>5992.439999999999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8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 t="s">
        <v>98</v>
      </c>
      <c r="D66" s="8" t="s">
        <v>96</v>
      </c>
      <c r="E66" s="2"/>
      <c r="F66" s="42" t="s">
        <v>99</v>
      </c>
      <c r="G66" s="44"/>
      <c r="H66" s="2">
        <v>8688</v>
      </c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8" ht="15.75">
      <c r="C69" s="23" t="s">
        <v>39</v>
      </c>
      <c r="D69" s="23" t="s">
        <v>26</v>
      </c>
      <c r="E69" s="23"/>
      <c r="F69" s="23"/>
      <c r="G69" s="39">
        <v>1.5</v>
      </c>
      <c r="H69" s="3">
        <v>16415.98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7932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13924.439999999999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  <row r="81" spans="3:8" ht="15">
      <c r="C81" s="8" t="s">
        <v>87</v>
      </c>
      <c r="D81" s="2">
        <v>1859.67</v>
      </c>
      <c r="E81" s="2">
        <v>751.05</v>
      </c>
      <c r="F81" s="2"/>
      <c r="G81" s="2">
        <v>557.4</v>
      </c>
      <c r="H81" s="2">
        <v>2053.32</v>
      </c>
    </row>
    <row r="82" spans="3:8" ht="15">
      <c r="C82" s="8" t="s">
        <v>89</v>
      </c>
      <c r="D82" s="2">
        <v>2053.32</v>
      </c>
      <c r="E82" s="2">
        <v>751.05</v>
      </c>
      <c r="F82" s="2"/>
      <c r="G82" s="2">
        <v>465.55</v>
      </c>
      <c r="H82" s="2">
        <v>2338.82</v>
      </c>
    </row>
    <row r="83" spans="3:8" ht="15">
      <c r="C83" s="8" t="s">
        <v>93</v>
      </c>
      <c r="D83" s="2">
        <v>2338.82</v>
      </c>
      <c r="E83" s="2">
        <v>751.05</v>
      </c>
      <c r="F83" s="2"/>
      <c r="G83" s="2">
        <v>643</v>
      </c>
      <c r="H83" s="2">
        <v>2446.87</v>
      </c>
    </row>
    <row r="84" spans="3:8" ht="15">
      <c r="C84" s="8" t="s">
        <v>98</v>
      </c>
      <c r="D84" s="2">
        <v>2446.87</v>
      </c>
      <c r="E84" s="2">
        <v>751.05</v>
      </c>
      <c r="F84" s="2"/>
      <c r="G84" s="2">
        <v>2639.93</v>
      </c>
      <c r="H84" s="2">
        <v>557.99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52">
      <selection activeCell="I72" sqref="I72:J72"/>
    </sheetView>
  </sheetViews>
  <sheetFormatPr defaultColWidth="12.8515625" defaultRowHeight="15"/>
  <cols>
    <col min="1" max="1" width="3.28125" style="1" customWidth="1"/>
    <col min="2" max="2" width="14.140625" style="1" customWidth="1"/>
    <col min="3" max="3" width="10.140625" style="1" customWidth="1"/>
    <col min="4" max="5" width="12.8515625" style="1" customWidth="1"/>
    <col min="6" max="6" width="9.7109375" style="1" customWidth="1"/>
    <col min="7" max="7" width="15.00390625" style="1" customWidth="1"/>
    <col min="8" max="8" width="12.8515625" style="1" customWidth="1"/>
    <col min="9" max="9" width="14.8515625" style="1" customWidth="1"/>
    <col min="10" max="10" width="13.7109375" style="1" customWidth="1"/>
    <col min="11" max="14" width="8.57421875" style="1" customWidth="1"/>
    <col min="15" max="16384" width="12.8515625" style="1" customWidth="1"/>
  </cols>
  <sheetData>
    <row r="1" ht="5.25" customHeight="1"/>
    <row r="2" spans="2:5" ht="15">
      <c r="B2" s="1" t="s">
        <v>31</v>
      </c>
      <c r="C2" s="12" t="s">
        <v>100</v>
      </c>
      <c r="E2" s="1" t="s">
        <v>37</v>
      </c>
    </row>
    <row r="4" ht="3" customHeight="1"/>
    <row r="5" ht="15" hidden="1"/>
    <row r="6" spans="2:9" ht="15">
      <c r="B6" s="2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/>
    </row>
    <row r="7" spans="2:9" ht="15">
      <c r="B7" s="2"/>
      <c r="C7" s="2" t="s">
        <v>6</v>
      </c>
      <c r="D7" s="2"/>
      <c r="E7" s="2"/>
      <c r="F7" s="2" t="s">
        <v>7</v>
      </c>
      <c r="G7" s="2" t="s">
        <v>8</v>
      </c>
      <c r="H7" s="2" t="s">
        <v>9</v>
      </c>
      <c r="I7" s="2"/>
    </row>
    <row r="8" spans="2:9" ht="15">
      <c r="B8" s="8" t="s">
        <v>38</v>
      </c>
      <c r="C8" s="3">
        <v>0.37</v>
      </c>
      <c r="D8" s="4">
        <v>0</v>
      </c>
      <c r="E8" s="4">
        <v>0</v>
      </c>
      <c r="F8" s="2"/>
      <c r="G8" s="3">
        <v>0</v>
      </c>
      <c r="H8" s="4">
        <v>0.37</v>
      </c>
      <c r="I8" s="2"/>
    </row>
    <row r="9" spans="2:9" ht="15">
      <c r="B9" s="2" t="s">
        <v>10</v>
      </c>
      <c r="C9" s="3">
        <v>3964.92</v>
      </c>
      <c r="D9" s="3">
        <v>5337.47</v>
      </c>
      <c r="E9" s="3"/>
      <c r="F9" s="2"/>
      <c r="G9" s="3">
        <v>4056.45</v>
      </c>
      <c r="H9" s="3">
        <v>5245.94</v>
      </c>
      <c r="I9" s="2"/>
    </row>
    <row r="10" spans="2:9" ht="15">
      <c r="B10" s="2" t="s">
        <v>11</v>
      </c>
      <c r="C10" s="2"/>
      <c r="D10" s="3">
        <f>SUM(D8:D9)</f>
        <v>5337.47</v>
      </c>
      <c r="E10" s="2"/>
      <c r="F10" s="2"/>
      <c r="G10" s="3">
        <f>SUM(G8:G9)</f>
        <v>4056.45</v>
      </c>
      <c r="H10" s="2"/>
      <c r="I10" s="2"/>
    </row>
    <row r="11" ht="12.75" customHeight="1">
      <c r="B11" s="1" t="s">
        <v>12</v>
      </c>
    </row>
    <row r="12" ht="15" hidden="1"/>
    <row r="14" spans="3:14" ht="15">
      <c r="C14" s="59" t="s">
        <v>43</v>
      </c>
      <c r="D14" s="534" t="s">
        <v>84</v>
      </c>
      <c r="E14" s="534"/>
      <c r="F14" s="62"/>
      <c r="G14" s="63"/>
      <c r="H14" s="60" t="s">
        <v>85</v>
      </c>
      <c r="I14" s="2" t="s">
        <v>13</v>
      </c>
      <c r="J14" s="7"/>
      <c r="K14" s="7"/>
      <c r="L14" s="7"/>
      <c r="M14" s="7"/>
      <c r="N14" s="7"/>
    </row>
    <row r="15" spans="3:14" ht="14.25" customHeight="1" thickBot="1">
      <c r="C15" s="15"/>
      <c r="D15" s="535"/>
      <c r="E15" s="535"/>
      <c r="F15" s="64"/>
      <c r="G15" s="65"/>
      <c r="H15" s="61"/>
      <c r="I15" s="2"/>
      <c r="J15" s="7"/>
      <c r="K15" s="7"/>
      <c r="L15" s="7"/>
      <c r="M15" s="7"/>
      <c r="N15" s="7"/>
    </row>
    <row r="16" spans="3:14" ht="0.75" customHeight="1" hidden="1">
      <c r="C16" s="15"/>
      <c r="D16" s="2"/>
      <c r="E16" s="2"/>
      <c r="F16" s="15"/>
      <c r="G16" s="15"/>
      <c r="H16" s="2"/>
      <c r="I16" s="2"/>
      <c r="J16" s="7"/>
      <c r="K16" s="7"/>
      <c r="L16" s="7"/>
      <c r="M16" s="7"/>
      <c r="N16" s="7"/>
    </row>
    <row r="17" spans="3:14" ht="15.75" hidden="1" thickBot="1"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3:14" ht="19.5" thickBot="1">
      <c r="C18" s="8"/>
      <c r="D18" s="66" t="s">
        <v>25</v>
      </c>
      <c r="E18" s="28"/>
      <c r="F18" s="2"/>
      <c r="G18" s="2"/>
      <c r="H18" s="2"/>
      <c r="I18" s="2"/>
      <c r="J18" s="7"/>
      <c r="K18" s="7"/>
      <c r="L18" s="7"/>
      <c r="M18" s="7"/>
      <c r="N18" s="7"/>
    </row>
    <row r="19" spans="3:14" ht="15">
      <c r="C19" s="8"/>
      <c r="D19" s="8"/>
      <c r="E19" s="2"/>
      <c r="F19" s="8"/>
      <c r="G19" s="2"/>
      <c r="H19" s="2"/>
      <c r="I19" s="2"/>
      <c r="J19" s="7"/>
      <c r="K19" s="7"/>
      <c r="L19" s="7"/>
      <c r="M19" s="7"/>
      <c r="N19" s="7"/>
    </row>
    <row r="20" spans="3:14" ht="15">
      <c r="C20" s="8"/>
      <c r="D20" s="8"/>
      <c r="E20" s="2"/>
      <c r="F20" s="2"/>
      <c r="G20" s="2"/>
      <c r="H20" s="2"/>
      <c r="I20" s="2"/>
      <c r="J20" s="7"/>
      <c r="K20" s="7"/>
      <c r="L20" s="7"/>
      <c r="M20" s="7"/>
      <c r="N20" s="7"/>
    </row>
    <row r="21" spans="3:14" ht="15">
      <c r="C21" s="2"/>
      <c r="D21" s="2"/>
      <c r="E21" s="2"/>
      <c r="F21" s="2"/>
      <c r="G21" s="2"/>
      <c r="H21" s="2" t="s">
        <v>15</v>
      </c>
      <c r="I21" s="2">
        <f>SUM(I19:I20)</f>
        <v>0</v>
      </c>
      <c r="J21" s="7"/>
      <c r="K21" s="7"/>
      <c r="L21" s="7"/>
      <c r="M21" s="7"/>
      <c r="N21" s="7"/>
    </row>
    <row r="22" spans="3:14" ht="15" hidden="1">
      <c r="C22" s="2"/>
      <c r="D22" s="2"/>
      <c r="E22" s="2"/>
      <c r="F22" s="2"/>
      <c r="G22" s="2"/>
      <c r="H22" s="2"/>
      <c r="I22" s="2"/>
      <c r="J22" s="7"/>
      <c r="K22" s="7"/>
      <c r="L22" s="7"/>
      <c r="M22" s="7"/>
      <c r="N22" s="7"/>
    </row>
    <row r="23" spans="3:14" ht="15">
      <c r="C23" s="2"/>
      <c r="D23" s="2"/>
      <c r="E23" s="2"/>
      <c r="F23" s="2"/>
      <c r="G23" s="2"/>
      <c r="H23" s="2"/>
      <c r="I23" s="2"/>
      <c r="J23" s="7"/>
      <c r="K23" s="7"/>
      <c r="L23" s="7"/>
      <c r="M23" s="7"/>
      <c r="N23" s="7"/>
    </row>
    <row r="24" spans="3:14" ht="15">
      <c r="C24" s="2"/>
      <c r="D24" s="13" t="s">
        <v>44</v>
      </c>
      <c r="E24" s="14"/>
      <c r="F24" s="14"/>
      <c r="G24" s="8">
        <v>500.7</v>
      </c>
      <c r="H24" s="8">
        <v>7.55</v>
      </c>
      <c r="I24" s="4">
        <f>G24*H24</f>
        <v>3780.285</v>
      </c>
      <c r="J24" s="7"/>
      <c r="K24" s="7"/>
      <c r="L24" s="7"/>
      <c r="M24" s="7"/>
      <c r="N24" s="7"/>
    </row>
    <row r="25" spans="3:14" ht="15">
      <c r="C25" s="2"/>
      <c r="D25" s="13" t="s">
        <v>45</v>
      </c>
      <c r="E25" s="14"/>
      <c r="F25" s="14"/>
      <c r="G25" s="2"/>
      <c r="H25" s="2"/>
      <c r="I25" s="2"/>
      <c r="J25" s="7"/>
      <c r="K25" s="7"/>
      <c r="L25" s="7"/>
      <c r="M25" s="7"/>
      <c r="N25" s="7"/>
    </row>
    <row r="26" spans="3:14" ht="15">
      <c r="C26" s="2"/>
      <c r="D26" s="13" t="s">
        <v>46</v>
      </c>
      <c r="E26" s="13" t="s">
        <v>47</v>
      </c>
      <c r="F26" s="14"/>
      <c r="G26" s="2"/>
      <c r="H26" s="2"/>
      <c r="I26" s="2"/>
      <c r="J26" s="7"/>
      <c r="K26" s="7"/>
      <c r="L26" s="7"/>
      <c r="M26" s="7"/>
      <c r="N26" s="7"/>
    </row>
    <row r="27" spans="3:14" ht="15">
      <c r="C27" s="2"/>
      <c r="D27" s="13" t="s">
        <v>48</v>
      </c>
      <c r="E27" s="14"/>
      <c r="F27" s="14"/>
      <c r="G27" s="2"/>
      <c r="H27" s="2"/>
      <c r="I27" s="2"/>
      <c r="J27" s="7"/>
      <c r="K27" s="7"/>
      <c r="L27" s="7"/>
      <c r="M27" s="7"/>
      <c r="N27" s="7"/>
    </row>
    <row r="28" spans="3:14" ht="16.5" customHeight="1"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</row>
    <row r="29" spans="3:14" ht="15" hidden="1"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</row>
    <row r="30" spans="3:14" ht="15" hidden="1">
      <c r="C30" s="2"/>
      <c r="D30" s="2"/>
      <c r="E30" s="2"/>
      <c r="F30" s="2"/>
      <c r="G30" s="2"/>
      <c r="H30" s="2"/>
      <c r="I30" s="2"/>
      <c r="J30" s="7"/>
      <c r="K30" s="7"/>
      <c r="L30" s="7"/>
      <c r="M30" s="7"/>
      <c r="N30" s="7"/>
    </row>
    <row r="31" spans="3:14" ht="15">
      <c r="C31" s="2"/>
      <c r="D31" s="2"/>
      <c r="E31" s="2"/>
      <c r="F31" s="2"/>
      <c r="G31" s="9" t="s">
        <v>14</v>
      </c>
      <c r="H31" s="9"/>
      <c r="I31" s="10">
        <f>SUM(I21:I30)</f>
        <v>3780.285</v>
      </c>
      <c r="J31" s="7"/>
      <c r="K31" s="7"/>
      <c r="L31" s="7"/>
      <c r="M31" s="7"/>
      <c r="N31" s="7"/>
    </row>
    <row r="32" spans="3:14" ht="15">
      <c r="C32" s="2"/>
      <c r="D32" s="2"/>
      <c r="E32" s="2"/>
      <c r="F32" s="2"/>
      <c r="G32" s="2"/>
      <c r="H32" s="2"/>
      <c r="I32" s="2"/>
      <c r="J32" s="7"/>
      <c r="K32" s="7"/>
      <c r="L32" s="7"/>
      <c r="M32" s="7"/>
      <c r="N32" s="7"/>
    </row>
    <row r="33" spans="10:14" ht="12" customHeight="1">
      <c r="J33" s="7"/>
      <c r="K33" s="7"/>
      <c r="L33" s="7"/>
      <c r="M33" s="7"/>
      <c r="N33" s="7"/>
    </row>
    <row r="36" ht="15">
      <c r="E36" s="1" t="s">
        <v>16</v>
      </c>
    </row>
    <row r="37" ht="15">
      <c r="E37" s="1" t="s">
        <v>17</v>
      </c>
    </row>
    <row r="41" spans="4:7" ht="18.75">
      <c r="D41" s="45"/>
      <c r="E41" s="45"/>
      <c r="F41" s="45"/>
      <c r="G41" s="45"/>
    </row>
    <row r="42" spans="4:8" ht="18.75">
      <c r="D42" s="46" t="s">
        <v>18</v>
      </c>
      <c r="E42" s="46"/>
      <c r="F42" s="46" t="s">
        <v>54</v>
      </c>
      <c r="G42" s="46"/>
      <c r="H42" s="46"/>
    </row>
    <row r="43" spans="3:9" ht="18.75">
      <c r="C43" s="48">
        <v>500.7</v>
      </c>
      <c r="D43" s="46"/>
      <c r="E43" s="46" t="s">
        <v>32</v>
      </c>
      <c r="F43" s="46"/>
      <c r="G43" s="46" t="s">
        <v>101</v>
      </c>
      <c r="H43" s="47"/>
      <c r="I43" s="12"/>
    </row>
    <row r="44" spans="3:8" ht="15">
      <c r="C44" s="2" t="s">
        <v>19</v>
      </c>
      <c r="D44" s="20"/>
      <c r="E44" s="20"/>
      <c r="F44" s="20"/>
      <c r="G44" s="22" t="s">
        <v>52</v>
      </c>
      <c r="H44" s="2" t="s">
        <v>21</v>
      </c>
    </row>
    <row r="45" spans="3:8" ht="18.75">
      <c r="C45" s="24">
        <v>1</v>
      </c>
      <c r="D45" s="55" t="s">
        <v>81</v>
      </c>
      <c r="E45" s="56"/>
      <c r="F45" s="56"/>
      <c r="G45" s="41">
        <v>10.66</v>
      </c>
      <c r="H45" s="3">
        <v>5337.46</v>
      </c>
    </row>
    <row r="46" spans="3:8" ht="15">
      <c r="C46" s="2"/>
      <c r="D46" s="21"/>
      <c r="E46" s="21"/>
      <c r="F46" s="21"/>
      <c r="G46" s="2"/>
      <c r="H46" s="2"/>
    </row>
    <row r="47" spans="3:8" ht="18.75">
      <c r="C47" s="24">
        <v>2</v>
      </c>
      <c r="D47" s="57" t="s">
        <v>82</v>
      </c>
      <c r="E47" s="58"/>
      <c r="F47" s="58"/>
      <c r="G47" s="40"/>
      <c r="H47" s="3">
        <f>G10+G11</f>
        <v>4056.45</v>
      </c>
    </row>
    <row r="48" spans="3:8" ht="15">
      <c r="C48" s="2"/>
      <c r="D48" s="21"/>
      <c r="E48" s="21"/>
      <c r="F48" s="21"/>
      <c r="G48" s="2"/>
      <c r="H48" s="2"/>
    </row>
    <row r="49" spans="3:9" ht="18.75">
      <c r="C49" s="32">
        <v>3</v>
      </c>
      <c r="D49" s="57" t="s">
        <v>83</v>
      </c>
      <c r="E49" s="58"/>
      <c r="F49" s="58"/>
      <c r="G49" s="57"/>
      <c r="H49" s="10">
        <v>3780.29</v>
      </c>
      <c r="I49" s="11"/>
    </row>
    <row r="50" spans="3:8" ht="15.75">
      <c r="C50" s="2"/>
      <c r="D50" s="49" t="s">
        <v>44</v>
      </c>
      <c r="E50" s="49"/>
      <c r="F50" s="49"/>
      <c r="G50" s="37">
        <v>7.55</v>
      </c>
      <c r="H50" s="2">
        <v>3780.29</v>
      </c>
    </row>
    <row r="51" spans="3:8" ht="15">
      <c r="C51" s="8"/>
      <c r="D51" s="50" t="s">
        <v>45</v>
      </c>
      <c r="E51" s="50"/>
      <c r="F51" s="50"/>
      <c r="G51" s="9"/>
      <c r="H51" s="4"/>
    </row>
    <row r="52" spans="3:8" ht="15">
      <c r="C52" s="8"/>
      <c r="D52" s="50" t="s">
        <v>46</v>
      </c>
      <c r="E52" s="50" t="s">
        <v>47</v>
      </c>
      <c r="F52" s="50"/>
      <c r="G52" s="9" t="s">
        <v>64</v>
      </c>
      <c r="H52" s="4"/>
    </row>
    <row r="53" spans="3:8" ht="15">
      <c r="C53" s="2"/>
      <c r="D53" s="51" t="s">
        <v>48</v>
      </c>
      <c r="E53" s="51"/>
      <c r="F53" s="51"/>
      <c r="G53" s="9" t="s">
        <v>65</v>
      </c>
      <c r="H53" s="2"/>
    </row>
    <row r="54" spans="3:8" ht="15">
      <c r="C54" s="52"/>
      <c r="D54" s="13" t="s">
        <v>55</v>
      </c>
      <c r="E54" s="13"/>
      <c r="F54" s="13"/>
      <c r="G54" s="53">
        <v>2.22</v>
      </c>
      <c r="H54" s="2">
        <f>C43*G54</f>
        <v>1111.554</v>
      </c>
    </row>
    <row r="55" spans="3:8" ht="15">
      <c r="C55" s="52"/>
      <c r="D55" s="13" t="s">
        <v>56</v>
      </c>
      <c r="E55" s="13"/>
      <c r="F55" s="13"/>
      <c r="G55" s="53"/>
      <c r="H55" s="2"/>
    </row>
    <row r="56" spans="3:8" ht="15">
      <c r="C56" s="52"/>
      <c r="D56" s="13" t="s">
        <v>57</v>
      </c>
      <c r="E56" s="13"/>
      <c r="F56" s="13"/>
      <c r="G56" s="53">
        <v>0.69</v>
      </c>
      <c r="H56" s="2">
        <f>C43*G56</f>
        <v>345.48299999999995</v>
      </c>
    </row>
    <row r="57" spans="3:8" ht="15">
      <c r="C57" s="52"/>
      <c r="D57" s="13" t="s">
        <v>58</v>
      </c>
      <c r="E57" s="13"/>
      <c r="F57" s="13"/>
      <c r="G57" s="53"/>
      <c r="H57" s="2"/>
    </row>
    <row r="58" spans="3:8" ht="15">
      <c r="C58" s="52"/>
      <c r="D58" s="13" t="s">
        <v>59</v>
      </c>
      <c r="E58" s="13"/>
      <c r="F58" s="13"/>
      <c r="G58" s="53">
        <v>3.68</v>
      </c>
      <c r="H58" s="2">
        <f>C43*G58</f>
        <v>1842.576</v>
      </c>
    </row>
    <row r="59" spans="3:8" ht="15">
      <c r="C59" s="52"/>
      <c r="D59" s="13" t="s">
        <v>60</v>
      </c>
      <c r="E59" s="13"/>
      <c r="F59" s="13" t="s">
        <v>61</v>
      </c>
      <c r="G59" s="53"/>
      <c r="H59" s="2"/>
    </row>
    <row r="60" spans="3:8" ht="15">
      <c r="C60" s="52"/>
      <c r="D60" s="13" t="s">
        <v>57</v>
      </c>
      <c r="E60" s="13"/>
      <c r="F60" s="13"/>
      <c r="G60" s="53">
        <v>0.57</v>
      </c>
      <c r="H60" s="2">
        <f>C43*G60</f>
        <v>285.39899999999994</v>
      </c>
    </row>
    <row r="61" spans="3:8" ht="15">
      <c r="C61" s="52"/>
      <c r="D61" s="13" t="s">
        <v>62</v>
      </c>
      <c r="E61" s="13"/>
      <c r="F61" s="13"/>
      <c r="G61" s="53"/>
      <c r="H61" s="2"/>
    </row>
    <row r="62" spans="3:8" ht="15.75" thickBot="1">
      <c r="C62" s="52"/>
      <c r="D62" s="13" t="s">
        <v>63</v>
      </c>
      <c r="E62" s="13"/>
      <c r="F62" s="13"/>
      <c r="G62" s="53">
        <v>0.39</v>
      </c>
      <c r="H62" s="2">
        <f>C43*G62</f>
        <v>195.273</v>
      </c>
    </row>
    <row r="63" spans="3:9" ht="19.5" thickBot="1">
      <c r="C63" s="24"/>
      <c r="D63" s="25" t="s">
        <v>25</v>
      </c>
      <c r="E63" s="28"/>
      <c r="F63" s="33" t="s">
        <v>34</v>
      </c>
      <c r="G63" s="38">
        <v>3.11</v>
      </c>
      <c r="H63" s="3">
        <f>G63*C43</f>
        <v>1557.177</v>
      </c>
      <c r="I63" s="6">
        <f>H47-H49</f>
        <v>276.15999999999985</v>
      </c>
    </row>
    <row r="64" spans="3:8" ht="15">
      <c r="C64" s="34"/>
      <c r="D64" s="35"/>
      <c r="E64" s="35"/>
      <c r="F64" s="36" t="s">
        <v>35</v>
      </c>
      <c r="G64" s="9"/>
      <c r="H64" s="2"/>
    </row>
    <row r="65" spans="3:8" ht="15.75">
      <c r="C65" s="42" t="s">
        <v>53</v>
      </c>
      <c r="D65" s="42"/>
      <c r="E65" s="42"/>
      <c r="F65" s="42"/>
      <c r="G65" s="43"/>
      <c r="H65" s="43"/>
    </row>
    <row r="66" spans="3:8" ht="15.75">
      <c r="C66" s="8"/>
      <c r="D66" s="8"/>
      <c r="E66" s="2"/>
      <c r="F66" s="42"/>
      <c r="G66" s="44"/>
      <c r="H66" s="2"/>
    </row>
    <row r="67" spans="3:8" ht="15">
      <c r="C67" s="8"/>
      <c r="D67" s="8"/>
      <c r="E67" s="2"/>
      <c r="F67" s="2"/>
      <c r="G67" s="9"/>
      <c r="H67" s="2"/>
    </row>
    <row r="68" spans="3:8" ht="15">
      <c r="C68" s="8"/>
      <c r="D68" s="8"/>
      <c r="E68" s="2"/>
      <c r="F68" s="2"/>
      <c r="G68" s="9"/>
      <c r="H68" s="2"/>
    </row>
    <row r="69" spans="3:9" ht="15.75">
      <c r="C69" s="23" t="s">
        <v>39</v>
      </c>
      <c r="D69" s="23" t="s">
        <v>26</v>
      </c>
      <c r="E69" s="23"/>
      <c r="F69" s="23"/>
      <c r="G69" s="39">
        <v>1.5</v>
      </c>
      <c r="H69" s="3">
        <v>16986.78</v>
      </c>
      <c r="I69" s="1">
        <f>H69+G85</f>
        <v>17557.579999999998</v>
      </c>
    </row>
    <row r="70" spans="3:8" ht="15">
      <c r="C70" s="2">
        <v>8</v>
      </c>
      <c r="D70" s="8" t="s">
        <v>40</v>
      </c>
      <c r="E70" s="2"/>
      <c r="F70" s="2"/>
      <c r="G70" s="8" t="s">
        <v>51</v>
      </c>
      <c r="H70" s="3">
        <v>13924.44</v>
      </c>
    </row>
    <row r="71" spans="3:8" ht="15">
      <c r="C71" s="2">
        <v>9</v>
      </c>
      <c r="D71" s="2" t="s">
        <v>27</v>
      </c>
      <c r="E71" s="2"/>
      <c r="F71" s="2"/>
      <c r="G71" s="8" t="s">
        <v>51</v>
      </c>
      <c r="H71" s="5"/>
    </row>
    <row r="72" spans="3:9" ht="15">
      <c r="C72" s="2">
        <v>10</v>
      </c>
      <c r="D72" s="2" t="s">
        <v>28</v>
      </c>
      <c r="E72" s="2"/>
      <c r="F72" s="2"/>
      <c r="G72" s="8" t="s">
        <v>51</v>
      </c>
      <c r="H72" s="2"/>
      <c r="I72" s="6"/>
    </row>
    <row r="73" spans="3:12" ht="15">
      <c r="C73" s="2">
        <v>11</v>
      </c>
      <c r="D73" s="9" t="s">
        <v>41</v>
      </c>
      <c r="E73" s="9"/>
      <c r="F73" s="9"/>
      <c r="G73" s="9" t="s">
        <v>51</v>
      </c>
      <c r="H73" s="10">
        <f>H70+H47-H49</f>
        <v>14200.599999999999</v>
      </c>
      <c r="I73" s="6"/>
      <c r="L73" s="16"/>
    </row>
    <row r="74" spans="3:5" ht="15.75" thickBot="1">
      <c r="C74" s="1" t="s">
        <v>30</v>
      </c>
      <c r="E74" s="1" t="s">
        <v>29</v>
      </c>
    </row>
    <row r="75" spans="3:8" ht="15.75" thickBot="1">
      <c r="C75" s="17" t="s">
        <v>26</v>
      </c>
      <c r="D75" s="18"/>
      <c r="E75" s="18"/>
      <c r="F75" s="18" t="s">
        <v>49</v>
      </c>
      <c r="G75" s="18"/>
      <c r="H75" s="19" t="s">
        <v>50</v>
      </c>
    </row>
    <row r="76" spans="3:8" ht="15">
      <c r="C76" s="15" t="s">
        <v>36</v>
      </c>
      <c r="D76" s="54" t="s">
        <v>69</v>
      </c>
      <c r="E76" s="15" t="s">
        <v>34</v>
      </c>
      <c r="F76" s="15"/>
      <c r="G76" s="15" t="s">
        <v>35</v>
      </c>
      <c r="H76" s="15" t="s">
        <v>33</v>
      </c>
    </row>
    <row r="77" spans="3:8" ht="15">
      <c r="C77" s="8" t="s">
        <v>68</v>
      </c>
      <c r="D77" s="2">
        <v>1336.77</v>
      </c>
      <c r="E77" s="2">
        <v>751.05</v>
      </c>
      <c r="F77" s="2"/>
      <c r="G77" s="2">
        <v>437.97</v>
      </c>
      <c r="H77" s="2">
        <v>1649.85</v>
      </c>
    </row>
    <row r="78" spans="3:8" ht="15">
      <c r="C78" s="8" t="s">
        <v>72</v>
      </c>
      <c r="D78" s="2">
        <v>1649.85</v>
      </c>
      <c r="E78" s="2">
        <v>751.05</v>
      </c>
      <c r="F78" s="2"/>
      <c r="G78" s="2">
        <v>646.01</v>
      </c>
      <c r="H78" s="2">
        <v>1754.89</v>
      </c>
    </row>
    <row r="79" spans="3:8" ht="15">
      <c r="C79" s="8" t="s">
        <v>75</v>
      </c>
      <c r="D79" s="2">
        <v>1754.89</v>
      </c>
      <c r="E79" s="2">
        <v>751.05</v>
      </c>
      <c r="F79" s="2"/>
      <c r="G79" s="2">
        <v>730.63</v>
      </c>
      <c r="H79" s="2">
        <f>E79-G79+D79</f>
        <v>1775.31</v>
      </c>
    </row>
    <row r="80" spans="3:8" ht="15">
      <c r="C80" s="8" t="s">
        <v>80</v>
      </c>
      <c r="D80" s="2">
        <v>1775.31</v>
      </c>
      <c r="E80" s="2">
        <v>751.05</v>
      </c>
      <c r="F80" s="2"/>
      <c r="G80" s="2">
        <v>666.69</v>
      </c>
      <c r="H80" s="2">
        <v>1859.67</v>
      </c>
    </row>
    <row r="81" spans="3:8" ht="15">
      <c r="C81" s="8" t="s">
        <v>87</v>
      </c>
      <c r="D81" s="2">
        <v>1859.67</v>
      </c>
      <c r="E81" s="2">
        <v>751.05</v>
      </c>
      <c r="F81" s="2"/>
      <c r="G81" s="2">
        <v>557.4</v>
      </c>
      <c r="H81" s="2">
        <v>2053.32</v>
      </c>
    </row>
    <row r="82" spans="3:8" ht="15">
      <c r="C82" s="8" t="s">
        <v>89</v>
      </c>
      <c r="D82" s="2">
        <v>2053.32</v>
      </c>
      <c r="E82" s="2">
        <v>751.05</v>
      </c>
      <c r="F82" s="2"/>
      <c r="G82" s="2">
        <v>465.55</v>
      </c>
      <c r="H82" s="2">
        <v>2338.82</v>
      </c>
    </row>
    <row r="83" spans="3:8" ht="15">
      <c r="C83" s="8" t="s">
        <v>93</v>
      </c>
      <c r="D83" s="2">
        <v>2338.82</v>
      </c>
      <c r="E83" s="2">
        <v>751.05</v>
      </c>
      <c r="F83" s="2"/>
      <c r="G83" s="2">
        <v>643</v>
      </c>
      <c r="H83" s="2">
        <v>2446.87</v>
      </c>
    </row>
    <row r="84" spans="3:8" ht="15">
      <c r="C84" s="8" t="s">
        <v>98</v>
      </c>
      <c r="D84" s="2">
        <v>2446.87</v>
      </c>
      <c r="E84" s="2">
        <v>751.05</v>
      </c>
      <c r="F84" s="2"/>
      <c r="G84" s="2">
        <v>2639.93</v>
      </c>
      <c r="H84" s="2">
        <v>557.99</v>
      </c>
    </row>
    <row r="85" spans="3:8" ht="15">
      <c r="C85" s="8" t="s">
        <v>102</v>
      </c>
      <c r="D85" s="2">
        <v>557.99</v>
      </c>
      <c r="E85" s="2">
        <v>751.05</v>
      </c>
      <c r="F85" s="2"/>
      <c r="G85" s="2">
        <v>570.8</v>
      </c>
      <c r="H85" s="2">
        <v>738.24</v>
      </c>
    </row>
    <row r="86" spans="7:8" ht="15">
      <c r="G86" s="1">
        <f>SUM(G77:G85)</f>
        <v>7357.9800000000005</v>
      </c>
      <c r="H86" s="1">
        <f>G86+январь2013г!H69</f>
        <v>16959.2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2017-02-15T02:30:32Z</dcterms:modified>
  <cp:category/>
  <cp:version/>
  <cp:contentType/>
  <cp:contentStatus/>
</cp:coreProperties>
</file>