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30" yWindow="75" windowWidth="15120" windowHeight="8010" tabRatio="306" firstSheet="46" activeTab="53"/>
  </bookViews>
  <sheets>
    <sheet name="сент2012г" sheetId="1" r:id="rId1"/>
    <sheet name="окт2012г" sheetId="2" r:id="rId2"/>
    <sheet name="нояб2012г" sheetId="3" r:id="rId3"/>
    <sheet name="декаб2012г" sheetId="4" r:id="rId4"/>
    <sheet name="январь2013г" sheetId="5" r:id="rId5"/>
    <sheet name="февраль2013г" sheetId="6" r:id="rId6"/>
    <sheet name="март2013г" sheetId="7" r:id="rId7"/>
    <sheet name="апрель 2013г" sheetId="8" r:id="rId8"/>
    <sheet name="май2013г" sheetId="9" r:id="rId9"/>
    <sheet name="июнь2013г" sheetId="10" r:id="rId10"/>
    <sheet name="июль2013г" sheetId="11" r:id="rId11"/>
    <sheet name="август2013г" sheetId="12" r:id="rId12"/>
    <sheet name="сентябрь2013г" sheetId="13" r:id="rId13"/>
    <sheet name="окт 2013г" sheetId="14" r:id="rId14"/>
    <sheet name="11 13" sheetId="15" r:id="rId15"/>
    <sheet name="12 13г" sheetId="16" r:id="rId16"/>
    <sheet name="01 14 г" sheetId="17" r:id="rId17"/>
    <sheet name="02 14 г" sheetId="18" r:id="rId18"/>
    <sheet name="03 14 г" sheetId="19" r:id="rId19"/>
    <sheet name="04 14 г" sheetId="20" r:id="rId20"/>
    <sheet name="05 14 г" sheetId="21" r:id="rId21"/>
    <sheet name="06 14 г" sheetId="22" r:id="rId22"/>
    <sheet name="07 14 г" sheetId="23" r:id="rId23"/>
    <sheet name="08 14 г" sheetId="24" r:id="rId24"/>
    <sheet name="09 14 г" sheetId="25" r:id="rId25"/>
    <sheet name="10 14 г" sheetId="26" r:id="rId26"/>
    <sheet name="11 14 г" sheetId="27" r:id="rId27"/>
    <sheet name="12 14 г" sheetId="28" r:id="rId28"/>
    <sheet name="01 15 г" sheetId="29" r:id="rId29"/>
    <sheet name="02 15 г" sheetId="30" r:id="rId30"/>
    <sheet name="03 15 г" sheetId="31" r:id="rId31"/>
    <sheet name="07 14 г (2)" sheetId="32" state="hidden" r:id="rId32"/>
    <sheet name="04 15 г" sheetId="33" r:id="rId33"/>
    <sheet name="05 15 г" sheetId="34" r:id="rId34"/>
    <sheet name="06 15 г" sheetId="35" r:id="rId35"/>
    <sheet name="07 15 г" sheetId="36" r:id="rId36"/>
    <sheet name="08 15 г" sheetId="37" r:id="rId37"/>
    <sheet name="09 15 г" sheetId="38" r:id="rId38"/>
    <sheet name="10 15 г" sheetId="39" r:id="rId39"/>
    <sheet name="11 15 г" sheetId="40" r:id="rId40"/>
    <sheet name="12 15 г" sheetId="41" r:id="rId41"/>
    <sheet name="01 16 г" sheetId="42" r:id="rId42"/>
    <sheet name="02 16 г" sheetId="43" r:id="rId43"/>
    <sheet name="03 16 г" sheetId="44" r:id="rId44"/>
    <sheet name="04 16 г" sheetId="45" r:id="rId45"/>
    <sheet name="05 16 г" sheetId="46" r:id="rId46"/>
    <sheet name="06 16 г" sheetId="47" r:id="rId47"/>
    <sheet name="07 16 г" sheetId="48" r:id="rId48"/>
    <sheet name="08 16 г" sheetId="49" r:id="rId49"/>
    <sheet name="09 16 г" sheetId="50" r:id="rId50"/>
    <sheet name="10 16 г" sheetId="51" r:id="rId51"/>
    <sheet name="11 16 г" sheetId="52" r:id="rId52"/>
    <sheet name="12 16 г" sheetId="53" r:id="rId53"/>
    <sheet name="01 17 г" sheetId="54" r:id="rId54"/>
  </sheets>
  <definedNames>
    <definedName name="_xlnm.Print_Area" localSheetId="16">'01 14 г'!$A$35:$K$82</definedName>
    <definedName name="_xlnm.Print_Area" localSheetId="28">'01 15 г'!$A$35:$K$85</definedName>
    <definedName name="_xlnm.Print_Area" localSheetId="41">'01 16 г'!$A$35:$L$84</definedName>
    <definedName name="_xlnm.Print_Area" localSheetId="53">'01 17 г'!$A$35:$L$84</definedName>
    <definedName name="_xlnm.Print_Area" localSheetId="17">'02 14 г'!$A$35:$K$82</definedName>
    <definedName name="_xlnm.Print_Area" localSheetId="29">'02 15 г'!$A$35:$K$85</definedName>
    <definedName name="_xlnm.Print_Area" localSheetId="42">'02 16 г'!$A$35:$L$84</definedName>
    <definedName name="_xlnm.Print_Area" localSheetId="18">'03 14 г'!$A$35:$K$82</definedName>
    <definedName name="_xlnm.Print_Area" localSheetId="30">'03 15 г'!$A$35:$K$85</definedName>
    <definedName name="_xlnm.Print_Area" localSheetId="43">'03 16 г'!$A$35:$L$84</definedName>
    <definedName name="_xlnm.Print_Area" localSheetId="19">'04 14 г'!$A$35:$K$82</definedName>
    <definedName name="_xlnm.Print_Area" localSheetId="32">'04 15 г'!$A$35:$K$85</definedName>
    <definedName name="_xlnm.Print_Area" localSheetId="44">'04 16 г'!$A$35:$L$84</definedName>
    <definedName name="_xlnm.Print_Area" localSheetId="20">'05 14 г'!$A$35:$K$82</definedName>
    <definedName name="_xlnm.Print_Area" localSheetId="33">'05 15 г'!$A$35:$K$85</definedName>
    <definedName name="_xlnm.Print_Area" localSheetId="45">'05 16 г'!$A$35:$L$84</definedName>
    <definedName name="_xlnm.Print_Area" localSheetId="21">'06 14 г'!$A$35:$K$82</definedName>
    <definedName name="_xlnm.Print_Area" localSheetId="34">'06 15 г'!$A$35:$K$85</definedName>
    <definedName name="_xlnm.Print_Area" localSheetId="46">'06 16 г'!$A$35:$L$84</definedName>
    <definedName name="_xlnm.Print_Area" localSheetId="22">'07 14 г'!$A$35:$K$82</definedName>
    <definedName name="_xlnm.Print_Area" localSheetId="31">'07 14 г (2)'!$A$35:$K$82</definedName>
    <definedName name="_xlnm.Print_Area" localSheetId="35">'07 15 г'!$A$35:$K$85</definedName>
    <definedName name="_xlnm.Print_Area" localSheetId="47">'07 16 г'!$A$35:$L$84</definedName>
    <definedName name="_xlnm.Print_Area" localSheetId="23">'08 14 г'!$A$35:$K$82</definedName>
    <definedName name="_xlnm.Print_Area" localSheetId="36">'08 15 г'!$A$35:$L$84</definedName>
    <definedName name="_xlnm.Print_Area" localSheetId="48">'08 16 г'!$A$35:$L$84</definedName>
    <definedName name="_xlnm.Print_Area" localSheetId="24">'09 14 г'!$A$35:$K$85</definedName>
    <definedName name="_xlnm.Print_Area" localSheetId="37">'09 15 г'!$A$35:$L$84</definedName>
    <definedName name="_xlnm.Print_Area" localSheetId="49">'09 16 г'!$A$35:$L$84</definedName>
    <definedName name="_xlnm.Print_Area" localSheetId="25">'10 14 г'!$A$35:$K$85</definedName>
    <definedName name="_xlnm.Print_Area" localSheetId="38">'10 15 г'!$A$35:$L$84</definedName>
    <definedName name="_xlnm.Print_Area" localSheetId="50">'10 16 г'!$A$35:$L$84</definedName>
    <definedName name="_xlnm.Print_Area" localSheetId="14">'11 13'!$A$35:$K$82</definedName>
    <definedName name="_xlnm.Print_Area" localSheetId="26">'11 14 г'!$A$35:$K$85</definedName>
    <definedName name="_xlnm.Print_Area" localSheetId="39">'11 15 г'!$A$35:$L$84</definedName>
    <definedName name="_xlnm.Print_Area" localSheetId="51">'11 16 г'!$A$35:$L$84</definedName>
    <definedName name="_xlnm.Print_Area" localSheetId="15">'12 13г'!$A$35:$K$83</definedName>
    <definedName name="_xlnm.Print_Area" localSheetId="27">'12 14 г'!$A$35:$K$85</definedName>
    <definedName name="_xlnm.Print_Area" localSheetId="40">'12 15 г'!$A$35:$L$84</definedName>
    <definedName name="_xlnm.Print_Area" localSheetId="52">'12 16 г'!$A$35:$L$84</definedName>
    <definedName name="_xlnm.Print_Area" localSheetId="13">'окт 2013г'!$A$35:$K$81</definedName>
  </definedNames>
  <calcPr fullCalcOnLoad="1"/>
</workbook>
</file>

<file path=xl/comments20.xml><?xml version="1.0" encoding="utf-8"?>
<comments xmlns="http://schemas.openxmlformats.org/spreadsheetml/2006/main">
  <authors>
    <author>Автор</author>
  </authors>
  <commentList>
    <comment ref="H71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ст-сть установки пластик.окон - 64 733,24</t>
        </r>
        <r>
          <rPr>
            <sz val="8"/>
            <rFont val="Tahoma"/>
            <family val="2"/>
          </rPr>
          <t xml:space="preserve"> р.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H71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ст-сть установки пластик.окон - 64 733,24</t>
        </r>
        <r>
          <rPr>
            <sz val="8"/>
            <rFont val="Tahoma"/>
            <family val="2"/>
          </rPr>
          <t xml:space="preserve"> р.</t>
        </r>
      </text>
    </comment>
  </commentList>
</comments>
</file>

<file path=xl/sharedStrings.xml><?xml version="1.0" encoding="utf-8"?>
<sst xmlns="http://schemas.openxmlformats.org/spreadsheetml/2006/main" count="5832" uniqueCount="270">
  <si>
    <t>сентябрь    2012г</t>
  </si>
  <si>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</si>
  <si>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</si>
  <si>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</si>
  <si>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</si>
  <si>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</si>
  <si>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</si>
  <si>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</si>
  <si>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</si>
  <si>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</si>
  <si>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</si>
  <si>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тек. Рем.</t>
  </si>
  <si>
    <t>Содержание</t>
  </si>
  <si>
    <t>ИТОГО:</t>
  </si>
  <si>
    <t>Дата</t>
  </si>
  <si>
    <t xml:space="preserve">Краткое описание работ </t>
  </si>
  <si>
    <t xml:space="preserve"> Затраты    труда</t>
  </si>
  <si>
    <t>Бригада</t>
  </si>
  <si>
    <t>ст-ть 1 час(руб)</t>
  </si>
  <si>
    <t>№акта</t>
  </si>
  <si>
    <t>Ст-ть работ(руб)</t>
  </si>
  <si>
    <t>Текущий ремонт</t>
  </si>
  <si>
    <t>итого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</si>
  <si>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</si>
  <si>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</si>
  <si>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</si>
  <si>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</si>
  <si>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</si>
  <si>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Всего затрат:</t>
  </si>
  <si>
    <t>Остаток:</t>
  </si>
  <si>
    <t>Лицевой счет</t>
  </si>
  <si>
    <t xml:space="preserve">МКД  по адресу </t>
  </si>
  <si>
    <t>№ п/п</t>
  </si>
  <si>
    <t>Наименоваие</t>
  </si>
  <si>
    <t>ед .измерения</t>
  </si>
  <si>
    <t>сумма руб.</t>
  </si>
  <si>
    <t>Начислено за месяц</t>
  </si>
  <si>
    <t>Фактические затраты в т.ч.</t>
  </si>
  <si>
    <t xml:space="preserve">в том </t>
  </si>
  <si>
    <t>числе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</si>
  <si>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</si>
  <si>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</si>
  <si>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</si>
  <si>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</si>
  <si>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</si>
  <si>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</si>
  <si>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</si>
  <si>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</si>
  <si>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</si>
  <si>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</si>
  <si>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</si>
  <si>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начисление</t>
  </si>
  <si>
    <t>оплата</t>
  </si>
  <si>
    <t>выполненные работы по гекущему ремонту за месяц</t>
  </si>
  <si>
    <t>Накопления на капитальный ремонт</t>
  </si>
  <si>
    <t>Накоплено на начало месяца по т/р</t>
  </si>
  <si>
    <t>руб.</t>
  </si>
  <si>
    <t>Задолженность на начало месяца</t>
  </si>
  <si>
    <t>Задолженность на конец месяца</t>
  </si>
  <si>
    <t>Накоплено на конец месяца по т/р</t>
  </si>
  <si>
    <t>Подпись уполномоченного:</t>
  </si>
  <si>
    <t>Дата:</t>
  </si>
  <si>
    <t xml:space="preserve">  1,5руб.  за 1м2</t>
  </si>
  <si>
    <t xml:space="preserve">с12.2010г </t>
  </si>
  <si>
    <t>кап/рем</t>
  </si>
  <si>
    <t>н/сальдо</t>
  </si>
  <si>
    <t>к/сальдо</t>
  </si>
  <si>
    <t>Ермака 6</t>
  </si>
  <si>
    <t>ул. Ермака  6</t>
  </si>
  <si>
    <t>09.2012г</t>
  </si>
  <si>
    <t>октябрь    2012г</t>
  </si>
  <si>
    <t>10.2012г</t>
  </si>
  <si>
    <t>электромонтажные работы</t>
  </si>
  <si>
    <t>ноябрь    2012г</t>
  </si>
  <si>
    <t>11,2012г</t>
  </si>
  <si>
    <t xml:space="preserve">снято </t>
  </si>
  <si>
    <t>12.2012г</t>
  </si>
  <si>
    <t>декабрь    2012г</t>
  </si>
  <si>
    <t>01.2013г</t>
  </si>
  <si>
    <t>02.2013г</t>
  </si>
  <si>
    <t>февраль  2013г</t>
  </si>
  <si>
    <t>январь 2013г</t>
  </si>
  <si>
    <t xml:space="preserve">электромон-е </t>
  </si>
  <si>
    <t>работы</t>
  </si>
  <si>
    <t>март   2013г</t>
  </si>
  <si>
    <t>03,2013г</t>
  </si>
  <si>
    <t>установка замков</t>
  </si>
  <si>
    <t xml:space="preserve">снять в апреле </t>
  </si>
  <si>
    <t>материалы</t>
  </si>
  <si>
    <t>апрель   2013г</t>
  </si>
  <si>
    <t>04.2013г</t>
  </si>
  <si>
    <t>ТМЦ</t>
  </si>
  <si>
    <t>Начислено за месяцпо МКД</t>
  </si>
  <si>
    <t>Оплачено за мес-ц по МКД</t>
  </si>
  <si>
    <t>Фактические затраты в т.ч. по МКД</t>
  </si>
  <si>
    <t>май  2013г</t>
  </si>
  <si>
    <t>05.2013г</t>
  </si>
  <si>
    <t>замок</t>
  </si>
  <si>
    <t>июнь 2013г</t>
  </si>
  <si>
    <t>06.2013г</t>
  </si>
  <si>
    <t>июль 2013г</t>
  </si>
  <si>
    <t>07.2013г</t>
  </si>
  <si>
    <t>7601 возврат с октября</t>
  </si>
  <si>
    <t>август2013г</t>
  </si>
  <si>
    <t>08.2013г</t>
  </si>
  <si>
    <t>08.2013Г</t>
  </si>
  <si>
    <t>ЭЛЕКТРОМОНТАЖНЫЕ РАБОТЫ</t>
  </si>
  <si>
    <t>РЕМОНТ ТЕПЛОСНАБЖЕНИЯ</t>
  </si>
  <si>
    <t>сентябрь2013г</t>
  </si>
  <si>
    <t>09.2013г</t>
  </si>
  <si>
    <t>092013г</t>
  </si>
  <si>
    <t>ремонт балкона</t>
  </si>
  <si>
    <t>ремонт  балкона</t>
  </si>
  <si>
    <t>ул.Гастелло, 19</t>
  </si>
  <si>
    <t xml:space="preserve"> июль  2013г</t>
  </si>
  <si>
    <t>ОООБелово Строй Гарант</t>
  </si>
  <si>
    <t>Тек. ремонт.</t>
  </si>
  <si>
    <t>антена</t>
  </si>
  <si>
    <t>дата</t>
  </si>
  <si>
    <t>№ акта</t>
  </si>
  <si>
    <t>S     МКД</t>
  </si>
  <si>
    <t>тариф</t>
  </si>
  <si>
    <t>ООО "БеловоСтройГарант"</t>
  </si>
  <si>
    <t>Сведения о состоянии лицевого счета</t>
  </si>
  <si>
    <t>Адрес:</t>
  </si>
  <si>
    <t>пгт.Новый-Городок, ул.Ермака, д.6</t>
  </si>
  <si>
    <t>Площадь:</t>
  </si>
  <si>
    <t>м2</t>
  </si>
  <si>
    <t>Месяц:</t>
  </si>
  <si>
    <t>октябрь</t>
  </si>
  <si>
    <t>2013г</t>
  </si>
  <si>
    <t>июль 2013 г.</t>
  </si>
  <si>
    <t>Тариф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</si>
  <si>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</si>
  <si>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</si>
  <si>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</si>
  <si>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</si>
  <si>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с/с</t>
  </si>
  <si>
    <t>кр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</si>
  <si>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</si>
  <si>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</si>
  <si>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</si>
  <si>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</si>
  <si>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</si>
  <si>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Расходы за месяц всего, в т.ч.:</t>
  </si>
  <si>
    <t>1.1.</t>
  </si>
  <si>
    <t>Содержание:</t>
  </si>
  <si>
    <t>1.1.1.</t>
  </si>
  <si>
    <t>Уборка подъезда</t>
  </si>
  <si>
    <t>1.1.2.</t>
  </si>
  <si>
    <t>Обслуживание и уборка придомовой территории</t>
  </si>
  <si>
    <t>1.1.3.</t>
  </si>
  <si>
    <t>Техническое обслуживание внутридомовых инженерных и электрических сетей</t>
  </si>
  <si>
    <t>1.1.4.</t>
  </si>
  <si>
    <t>Аварийное обслуживание внутридомовых инженерных сетей</t>
  </si>
  <si>
    <t>1.1.5.</t>
  </si>
  <si>
    <t>Общехозяйственные</t>
  </si>
  <si>
    <t>1.2.</t>
  </si>
  <si>
    <t>Выполненные работы:</t>
  </si>
  <si>
    <t>Оплата ПСД</t>
  </si>
  <si>
    <t>Выполненные работы по текущему ремонту за месяц:</t>
  </si>
  <si>
    <t>-установка шайб</t>
  </si>
  <si>
    <t>-ремонт балконной плиты</t>
  </si>
  <si>
    <t>Остаток денежных средств на начало месяца</t>
  </si>
  <si>
    <t>ТР</t>
  </si>
  <si>
    <t>КР</t>
  </si>
  <si>
    <t>Остаток денежных средств на конец месяца</t>
  </si>
  <si>
    <t>ноябрь</t>
  </si>
  <si>
    <t>-</t>
  </si>
  <si>
    <t>Выполненные работы и оказанные услуги за месяц всего, в т.ч.:</t>
  </si>
  <si>
    <t>-ремонт системы х.в.с.</t>
  </si>
  <si>
    <t>Капитальный ремонт, руб.</t>
  </si>
  <si>
    <t>Н.сальдо</t>
  </si>
  <si>
    <t>К.сальдо</t>
  </si>
  <si>
    <t>Расходы</t>
  </si>
  <si>
    <t>начисл кр</t>
  </si>
  <si>
    <t>декабрь</t>
  </si>
  <si>
    <t>Выполненные работы по  ремонту за месяц:</t>
  </si>
  <si>
    <t>январь</t>
  </si>
  <si>
    <t>2014 г</t>
  </si>
  <si>
    <t>Возврат</t>
  </si>
  <si>
    <t>н.сальдо</t>
  </si>
  <si>
    <t>начислено</t>
  </si>
  <si>
    <t>к.сальдо</t>
  </si>
  <si>
    <t>расход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</si>
  <si>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</si>
  <si>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</si>
  <si>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</si>
  <si>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</si>
  <si>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</si>
  <si>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</si>
  <si>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</si>
  <si>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</si>
  <si>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</si>
  <si>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</si>
  <si>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</si>
  <si>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</si>
  <si>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</si>
  <si>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-установка светильника</t>
  </si>
  <si>
    <t>февраль</t>
  </si>
  <si>
    <t>-замена запорной арматуры</t>
  </si>
  <si>
    <t>март</t>
  </si>
  <si>
    <t xml:space="preserve">Возврат </t>
  </si>
  <si>
    <t>Исполнитель:гл.экономист Попова Е.О.</t>
  </si>
  <si>
    <t>тел.3-39-09</t>
  </si>
  <si>
    <t>-смена водосточных труб</t>
  </si>
  <si>
    <t>-установка замков</t>
  </si>
  <si>
    <t>финансирование со статьи КР</t>
  </si>
  <si>
    <t>апрель</t>
  </si>
  <si>
    <t>-ремонт водоотведения</t>
  </si>
  <si>
    <t>ФОРМУЛА!!!</t>
  </si>
  <si>
    <t>-пластиковые окна (предоплата)</t>
  </si>
  <si>
    <t xml:space="preserve">-пластиковые окна </t>
  </si>
  <si>
    <t>июнь</t>
  </si>
  <si>
    <t>-установка летнего водопровода</t>
  </si>
  <si>
    <t>июль</t>
  </si>
  <si>
    <t>-покос травы</t>
  </si>
  <si>
    <t>август</t>
  </si>
  <si>
    <t>Сведения о финансовом состоянии лицевого счета</t>
  </si>
  <si>
    <t>-установка прибора учета х.в.с.(1 узел)</t>
  </si>
  <si>
    <t>-замена фотореле - 2 шт.</t>
  </si>
  <si>
    <t>Долг н</t>
  </si>
  <si>
    <t>Долг к</t>
  </si>
  <si>
    <t>На начало месяца</t>
  </si>
  <si>
    <t>На конец месяца</t>
  </si>
  <si>
    <t>Проверка</t>
  </si>
  <si>
    <t>сентябрь</t>
  </si>
  <si>
    <t>расх. со статьи КР и ТР(согласно Протокола общ. Собр.)</t>
  </si>
  <si>
    <t>Задолженность по оплате (ТР)</t>
  </si>
  <si>
    <t>Финансовый результат МКД на начало месяца</t>
  </si>
  <si>
    <t>Финансовый результат МКД  на конец месяца</t>
  </si>
  <si>
    <t>*расходы со статьи КР за выполненные работы по установке ОПУ</t>
  </si>
  <si>
    <t>2015 г</t>
  </si>
  <si>
    <t>-замена датчика движения</t>
  </si>
  <si>
    <t>1 шт.</t>
  </si>
  <si>
    <t>обсл опл</t>
  </si>
  <si>
    <t>кр начисл</t>
  </si>
  <si>
    <t>кр опл</t>
  </si>
  <si>
    <t>кр к.саль</t>
  </si>
  <si>
    <t>-ремонт шиферной кровли (кв.7)</t>
  </si>
  <si>
    <t>-замена патрона</t>
  </si>
  <si>
    <t>Исполнитель:гл.экономист Лебедева А.В.</t>
  </si>
  <si>
    <t>*расходы со статьи КР согласно протоколу ОСС</t>
  </si>
  <si>
    <t xml:space="preserve"> опл  ПСД</t>
  </si>
  <si>
    <r>
      <t xml:space="preserve">Фактич.остаток </t>
    </r>
    <r>
      <rPr>
        <sz val="11"/>
        <color indexed="8"/>
        <rFont val="Calibri"/>
        <family val="2"/>
      </rPr>
      <t>("коррект.+оплачено-расходы")</t>
    </r>
  </si>
  <si>
    <t>Корректировка</t>
  </si>
  <si>
    <t>Оплата ПСД*</t>
  </si>
  <si>
    <t>* за исключением нанимателей муниципальных жилых помещений</t>
  </si>
  <si>
    <t>-ремонт системы х.в.с.(подвал)</t>
  </si>
  <si>
    <t xml:space="preserve">Задолженность по оплате </t>
  </si>
  <si>
    <t>**расходы со статьи КР согласно протоколу ОСС</t>
  </si>
  <si>
    <t>Расходы**</t>
  </si>
  <si>
    <t>-ремонт подъезда №1</t>
  </si>
  <si>
    <t>-ремонт чердачного люка</t>
  </si>
  <si>
    <t>-ремонт продуха</t>
  </si>
  <si>
    <t>2016 г</t>
  </si>
  <si>
    <t>псд</t>
  </si>
  <si>
    <t>тр</t>
  </si>
  <si>
    <t>-замена датчиков движения (2 подъезд)</t>
  </si>
  <si>
    <t>подъездное освещение</t>
  </si>
  <si>
    <t>ремонт шиферной кровли кв.12</t>
  </si>
  <si>
    <t>3 под.замена светильника</t>
  </si>
  <si>
    <t>покос травы</t>
  </si>
  <si>
    <t>установка летнего водопровода</t>
  </si>
  <si>
    <t>Замена запорной арматуры кв.21</t>
  </si>
  <si>
    <t>ремонт лестничных ограждений</t>
  </si>
  <si>
    <t>ремонт водосточной системы</t>
  </si>
  <si>
    <t>(подвал) ремонт системы х.в.с.</t>
  </si>
  <si>
    <t>замена светильника</t>
  </si>
  <si>
    <t>2017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</si>
</sst>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_-* #,##0.00[$р.-419]_-;\-* #,##0.00[$р.-419]_-;_-* &quot;-&quot;??[$р.-419]_-;_-@_-"/>
    <numFmt numFmtId="167" formatCode="0.0"/>
    <numFmt numFmtId="168" formatCode="[$-FC19]d\ mmmm\ yyyy\ &quot;г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b/>
      <sz val="10"/>
      <color indexed="8"/>
      <name val="Calibri"/>
      <family val="2"/>
    </font>
    <font>
      <b/>
      <sz val="10"/>
      <color indexed="11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62"/>
      <name val="Arial Cyr"/>
      <family val="0"/>
    </font>
    <font>
      <b/>
      <i/>
      <u val="single"/>
      <sz val="10"/>
      <color indexed="14"/>
      <name val="Arial Cyr"/>
      <family val="0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rgb="FF00FF00"/>
      <name val="Calibri"/>
      <family val="2"/>
    </font>
    <font>
      <b/>
      <sz val="10"/>
      <color rgb="FF00FF00"/>
      <name val="Arial"/>
      <family val="2"/>
    </font>
    <font>
      <b/>
      <sz val="10"/>
      <color rgb="FF00FF00"/>
      <name val="Times New Roman"/>
      <family val="1"/>
    </font>
    <font>
      <b/>
      <sz val="10"/>
      <color theme="1"/>
      <name val="Calibri"/>
      <family val="2"/>
    </font>
    <font>
      <b/>
      <sz val="10"/>
      <color rgb="FF00FF00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3" tint="0.39998000860214233"/>
      <name val="Arial Cyr"/>
      <family val="0"/>
    </font>
    <font>
      <b/>
      <i/>
      <u val="single"/>
      <sz val="10"/>
      <color rgb="FFFF33CC"/>
      <name val="Arial Cyr"/>
      <family val="0"/>
    </font>
    <font>
      <u val="single"/>
      <sz val="12"/>
      <color theme="1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68">
    <xf numFmtId="0" fontId="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33" borderId="10" xfId="0" applyFont="1" applyFill="1" applyBorder="1" applyAlignment="1">
      <alignment vertical="center"/>
    </xf>
    <xf numFmtId="2" fontId="30" fillId="33" borderId="10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4" fontId="30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3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0" fillId="33" borderId="12" xfId="0" applyFont="1" applyFill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33" borderId="1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30" fillId="34" borderId="10" xfId="0" applyFont="1" applyFill="1" applyBorder="1" applyAlignment="1">
      <alignment vertical="center"/>
    </xf>
    <xf numFmtId="0" fontId="34" fillId="35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/>
    </xf>
    <xf numFmtId="0" fontId="34" fillId="35" borderId="10" xfId="0" applyFont="1" applyFill="1" applyBorder="1" applyAlignment="1">
      <alignment vertical="center"/>
    </xf>
    <xf numFmtId="0" fontId="30" fillId="36" borderId="10" xfId="0" applyFont="1" applyFill="1" applyBorder="1" applyAlignment="1">
      <alignment vertical="center"/>
    </xf>
    <xf numFmtId="0" fontId="30" fillId="36" borderId="10" xfId="0" applyFont="1" applyFill="1" applyBorder="1" applyAlignment="1">
      <alignment horizontal="center" vertical="center"/>
    </xf>
    <xf numFmtId="0" fontId="34" fillId="36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vertical="center"/>
    </xf>
    <xf numFmtId="0" fontId="34" fillId="37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0" fontId="32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33" fillId="33" borderId="13" xfId="55" applyFont="1" applyFill="1" applyBorder="1">
      <alignment/>
      <protection/>
    </xf>
    <xf numFmtId="0" fontId="31" fillId="36" borderId="14" xfId="0" applyFont="1" applyFill="1" applyBorder="1" applyAlignment="1">
      <alignment vertical="center"/>
    </xf>
    <xf numFmtId="0" fontId="31" fillId="36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38" borderId="10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67" fillId="35" borderId="10" xfId="0" applyFont="1" applyFill="1" applyBorder="1" applyAlignment="1">
      <alignment/>
    </xf>
    <xf numFmtId="0" fontId="68" fillId="35" borderId="10" xfId="0" applyFont="1" applyFill="1" applyBorder="1" applyAlignment="1">
      <alignment/>
    </xf>
    <xf numFmtId="0" fontId="68" fillId="37" borderId="10" xfId="0" applyFont="1" applyFill="1" applyBorder="1" applyAlignment="1">
      <alignment horizontal="center"/>
    </xf>
    <xf numFmtId="0" fontId="67" fillId="37" borderId="10" xfId="0" applyFont="1" applyFill="1" applyBorder="1" applyAlignment="1">
      <alignment/>
    </xf>
    <xf numFmtId="0" fontId="68" fillId="37" borderId="10" xfId="0" applyFont="1" applyFill="1" applyBorder="1" applyAlignment="1">
      <alignment/>
    </xf>
    <xf numFmtId="2" fontId="30" fillId="35" borderId="10" xfId="55" applyNumberFormat="1" applyFont="1" applyFill="1" applyBorder="1" applyAlignment="1">
      <alignment/>
      <protection/>
    </xf>
    <xf numFmtId="0" fontId="31" fillId="35" borderId="1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2" fontId="31" fillId="33" borderId="10" xfId="0" applyNumberFormat="1" applyFont="1" applyFill="1" applyBorder="1" applyAlignment="1">
      <alignment vertical="center"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0" fontId="69" fillId="0" borderId="0" xfId="52" applyFont="1">
      <alignment/>
      <protection/>
    </xf>
    <xf numFmtId="4" fontId="69" fillId="0" borderId="0" xfId="52" applyNumberFormat="1" applyFont="1">
      <alignment/>
      <protection/>
    </xf>
    <xf numFmtId="4" fontId="0" fillId="0" borderId="0" xfId="52" applyNumberFormat="1" applyFont="1">
      <alignment/>
      <protection/>
    </xf>
    <xf numFmtId="4" fontId="68" fillId="0" borderId="0" xfId="52" applyNumberFormat="1" applyFont="1">
      <alignment/>
      <protection/>
    </xf>
    <xf numFmtId="4" fontId="67" fillId="0" borderId="0" xfId="52" applyNumberFormat="1" applyFont="1">
      <alignment/>
      <protection/>
    </xf>
    <xf numFmtId="165" fontId="68" fillId="0" borderId="0" xfId="52" applyNumberFormat="1" applyFont="1" applyFill="1">
      <alignment/>
      <protection/>
    </xf>
    <xf numFmtId="4" fontId="68" fillId="0" borderId="0" xfId="52" applyNumberFormat="1" applyFont="1" applyAlignment="1">
      <alignment horizont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70" fillId="0" borderId="0" xfId="52" applyFont="1" applyAlignment="1">
      <alignment horizontal="center" vertical="center"/>
      <protection/>
    </xf>
    <xf numFmtId="4" fontId="66" fillId="39" borderId="10" xfId="52" applyNumberFormat="1" applyFont="1" applyFill="1" applyBorder="1" applyAlignment="1">
      <alignment horizontal="center"/>
      <protection/>
    </xf>
    <xf numFmtId="2" fontId="71" fillId="40" borderId="0" xfId="53" applyNumberFormat="1" applyFont="1" applyFill="1" applyAlignment="1">
      <alignment horizontal="center" vertical="center"/>
      <protection/>
    </xf>
    <xf numFmtId="2" fontId="72" fillId="40" borderId="0" xfId="54" applyNumberFormat="1" applyFont="1" applyFill="1" applyBorder="1" applyAlignment="1">
      <alignment horizontal="center" vertical="center"/>
      <protection/>
    </xf>
    <xf numFmtId="4" fontId="0" fillId="0" borderId="10" xfId="52" applyNumberFormat="1" applyFont="1" applyBorder="1">
      <alignment/>
      <protection/>
    </xf>
    <xf numFmtId="4" fontId="0" fillId="0" borderId="20" xfId="52" applyNumberFormat="1" applyFont="1" applyBorder="1">
      <alignment/>
      <protection/>
    </xf>
    <xf numFmtId="4" fontId="68" fillId="0" borderId="0" xfId="52" applyNumberFormat="1" applyFont="1" applyBorder="1" applyAlignment="1">
      <alignment horizontal="left"/>
      <protection/>
    </xf>
    <xf numFmtId="4" fontId="67" fillId="0" borderId="0" xfId="52" applyNumberFormat="1" applyFont="1" applyFill="1" applyBorder="1" applyAlignment="1">
      <alignment/>
      <protection/>
    </xf>
    <xf numFmtId="4" fontId="68" fillId="0" borderId="0" xfId="52" applyNumberFormat="1" applyFont="1" applyFill="1" applyBorder="1" applyAlignment="1">
      <alignment/>
      <protection/>
    </xf>
    <xf numFmtId="4" fontId="68" fillId="0" borderId="10" xfId="52" applyNumberFormat="1" applyFont="1" applyFill="1" applyBorder="1" applyAlignment="1">
      <alignment horizontal="center"/>
      <protection/>
    </xf>
    <xf numFmtId="4" fontId="69" fillId="0" borderId="0" xfId="52" applyNumberFormat="1" applyFont="1" applyBorder="1" applyAlignment="1">
      <alignment horizontal="left"/>
      <protection/>
    </xf>
    <xf numFmtId="4" fontId="67" fillId="0" borderId="10" xfId="52" applyNumberFormat="1" applyFont="1" applyBorder="1" applyAlignment="1">
      <alignment horizontal="left"/>
      <protection/>
    </xf>
    <xf numFmtId="4" fontId="67" fillId="0" borderId="10" xfId="52" applyNumberFormat="1" applyFont="1" applyBorder="1">
      <alignment/>
      <protection/>
    </xf>
    <xf numFmtId="4" fontId="67" fillId="0" borderId="14" xfId="52" applyNumberFormat="1" applyFont="1" applyBorder="1" applyAlignment="1">
      <alignment horizontal="left" wrapText="1"/>
      <protection/>
    </xf>
    <xf numFmtId="4" fontId="68" fillId="0" borderId="20" xfId="52" applyNumberFormat="1" applyFont="1" applyFill="1" applyBorder="1" applyAlignment="1">
      <alignment wrapText="1"/>
      <protection/>
    </xf>
    <xf numFmtId="4" fontId="69" fillId="0" borderId="0" xfId="52" applyNumberFormat="1" applyFont="1" applyBorder="1">
      <alignment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0" fontId="57" fillId="0" borderId="0" xfId="52" applyFont="1" applyBorder="1" applyAlignment="1">
      <alignment horizontal="center"/>
      <protection/>
    </xf>
    <xf numFmtId="4" fontId="57" fillId="0" borderId="0" xfId="52" applyNumberFormat="1" applyFont="1" applyAlignment="1">
      <alignment horizontal="center"/>
      <protection/>
    </xf>
    <xf numFmtId="0" fontId="68" fillId="0" borderId="0" xfId="52" applyFont="1">
      <alignment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0" fontId="67" fillId="0" borderId="0" xfId="52" applyFont="1">
      <alignment/>
      <protection/>
    </xf>
    <xf numFmtId="0" fontId="68" fillId="0" borderId="10" xfId="52" applyFont="1" applyBorder="1">
      <alignment/>
      <protection/>
    </xf>
    <xf numFmtId="0" fontId="67" fillId="0" borderId="10" xfId="52" applyFont="1" applyBorder="1">
      <alignment/>
      <protection/>
    </xf>
    <xf numFmtId="0" fontId="67" fillId="0" borderId="0" xfId="52" applyFont="1" applyBorder="1">
      <alignment/>
      <protection/>
    </xf>
    <xf numFmtId="0" fontId="68" fillId="33" borderId="10" xfId="52" applyFont="1" applyFill="1" applyBorder="1">
      <alignment/>
      <protection/>
    </xf>
    <xf numFmtId="2" fontId="68" fillId="33" borderId="10" xfId="52" applyNumberFormat="1" applyFont="1" applyFill="1" applyBorder="1">
      <alignment/>
      <protection/>
    </xf>
    <xf numFmtId="0" fontId="68" fillId="0" borderId="0" xfId="52" applyFont="1" applyBorder="1">
      <alignment/>
      <protection/>
    </xf>
    <xf numFmtId="0" fontId="67" fillId="0" borderId="21" xfId="52" applyFont="1" applyBorder="1">
      <alignment/>
      <protection/>
    </xf>
    <xf numFmtId="0" fontId="32" fillId="0" borderId="22" xfId="56" applyFont="1" applyBorder="1" applyAlignment="1">
      <alignment horizontal="center" wrapText="1"/>
      <protection/>
    </xf>
    <xf numFmtId="0" fontId="67" fillId="0" borderId="11" xfId="52" applyFont="1" applyBorder="1">
      <alignment/>
      <protection/>
    </xf>
    <xf numFmtId="0" fontId="32" fillId="0" borderId="23" xfId="56" applyFont="1" applyBorder="1" applyAlignment="1">
      <alignment horizontal="center" wrapText="1"/>
      <protection/>
    </xf>
    <xf numFmtId="0" fontId="68" fillId="0" borderId="11" xfId="52" applyFont="1" applyBorder="1">
      <alignment/>
      <protection/>
    </xf>
    <xf numFmtId="0" fontId="34" fillId="33" borderId="24" xfId="52" applyFont="1" applyFill="1" applyBorder="1">
      <alignment/>
      <protection/>
    </xf>
    <xf numFmtId="0" fontId="34" fillId="0" borderId="24" xfId="52" applyFont="1" applyBorder="1">
      <alignment/>
      <protection/>
    </xf>
    <xf numFmtId="0" fontId="68" fillId="0" borderId="10" xfId="52" applyFont="1" applyFill="1" applyBorder="1">
      <alignment/>
      <protection/>
    </xf>
    <xf numFmtId="2" fontId="67" fillId="33" borderId="10" xfId="52" applyNumberFormat="1" applyFont="1" applyFill="1" applyBorder="1">
      <alignment/>
      <protection/>
    </xf>
    <xf numFmtId="2" fontId="68" fillId="0" borderId="10" xfId="52" applyNumberFormat="1" applyFont="1" applyBorder="1">
      <alignment/>
      <protection/>
    </xf>
    <xf numFmtId="4" fontId="68" fillId="0" borderId="21" xfId="52" applyNumberFormat="1" applyFont="1" applyBorder="1" applyAlignment="1">
      <alignment horizontal="center" vertical="center"/>
      <protection/>
    </xf>
    <xf numFmtId="4" fontId="68" fillId="0" borderId="10" xfId="52" applyNumberFormat="1" applyFont="1" applyBorder="1" applyAlignment="1">
      <alignment horizontal="center" vertical="center"/>
      <protection/>
    </xf>
    <xf numFmtId="4" fontId="68" fillId="0" borderId="10" xfId="52" applyNumberFormat="1" applyFont="1" applyFill="1" applyBorder="1" applyAlignment="1">
      <alignment horizontal="center" vertical="center" wrapText="1"/>
      <protection/>
    </xf>
    <xf numFmtId="4" fontId="67" fillId="39" borderId="10" xfId="52" applyNumberFormat="1" applyFont="1" applyFill="1" applyBorder="1" applyAlignment="1">
      <alignment horizontal="center"/>
      <protection/>
    </xf>
    <xf numFmtId="4" fontId="67" fillId="0" borderId="10" xfId="52" applyNumberFormat="1" applyFont="1" applyBorder="1" applyAlignment="1">
      <alignment horizontal="center"/>
      <protection/>
    </xf>
    <xf numFmtId="4" fontId="68" fillId="0" borderId="10" xfId="52" applyNumberFormat="1" applyFont="1" applyBorder="1">
      <alignment/>
      <protection/>
    </xf>
    <xf numFmtId="4" fontId="68" fillId="0" borderId="0" xfId="52" applyNumberFormat="1" applyFont="1" applyFill="1" applyBorder="1">
      <alignment/>
      <protection/>
    </xf>
    <xf numFmtId="4" fontId="67" fillId="39" borderId="10" xfId="52" applyNumberFormat="1" applyFont="1" applyFill="1" applyBorder="1">
      <alignment/>
      <protection/>
    </xf>
    <xf numFmtId="4" fontId="67" fillId="39" borderId="14" xfId="52" applyNumberFormat="1" applyFont="1" applyFill="1" applyBorder="1">
      <alignment/>
      <protection/>
    </xf>
    <xf numFmtId="0" fontId="34" fillId="0" borderId="25" xfId="52" applyFont="1" applyFill="1" applyBorder="1">
      <alignment/>
      <protection/>
    </xf>
    <xf numFmtId="0" fontId="68" fillId="0" borderId="0" xfId="52" applyFont="1" applyAlignment="1">
      <alignment horizontal="right"/>
      <protection/>
    </xf>
    <xf numFmtId="4" fontId="68" fillId="0" borderId="10" xfId="52" applyNumberFormat="1" applyFont="1" applyBorder="1" applyAlignment="1">
      <alignment horizontal="right" wrapText="1"/>
      <protection/>
    </xf>
    <xf numFmtId="4" fontId="68" fillId="0" borderId="2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Fill="1" applyBorder="1">
      <alignment/>
      <protection/>
    </xf>
    <xf numFmtId="4" fontId="68" fillId="0" borderId="0" xfId="52" applyNumberFormat="1" applyFont="1" applyBorder="1">
      <alignment/>
      <protection/>
    </xf>
    <xf numFmtId="4" fontId="68" fillId="0" borderId="11" xfId="52" applyNumberFormat="1" applyFont="1" applyFill="1" applyBorder="1">
      <alignment/>
      <protection/>
    </xf>
    <xf numFmtId="4" fontId="34" fillId="0" borderId="10" xfId="52" applyNumberFormat="1" applyFont="1" applyFill="1" applyBorder="1">
      <alignment/>
      <protection/>
    </xf>
    <xf numFmtId="4" fontId="68" fillId="0" borderId="0" xfId="52" applyNumberFormat="1" applyFont="1" applyFill="1" applyBorder="1" applyAlignment="1">
      <alignment wrapText="1"/>
      <protection/>
    </xf>
    <xf numFmtId="4" fontId="68" fillId="0" borderId="0" xfId="52" applyNumberFormat="1" applyFont="1" applyBorder="1" applyAlignment="1">
      <alignment wrapText="1"/>
      <protection/>
    </xf>
    <xf numFmtId="4" fontId="68" fillId="0" borderId="0" xfId="52" applyNumberFormat="1" applyFont="1" applyFill="1" applyBorder="1" applyAlignment="1">
      <alignment horizontal="right"/>
      <protection/>
    </xf>
    <xf numFmtId="4" fontId="68" fillId="0" borderId="0" xfId="52" applyNumberFormat="1" applyFont="1" applyFill="1">
      <alignment/>
      <protection/>
    </xf>
    <xf numFmtId="4" fontId="69" fillId="0" borderId="0" xfId="52" applyNumberFormat="1" applyFont="1" applyFill="1" applyBorder="1" applyAlignment="1">
      <alignment wrapText="1"/>
      <protection/>
    </xf>
    <xf numFmtId="4" fontId="69" fillId="0" borderId="0" xfId="52" applyNumberFormat="1" applyFont="1" applyBorder="1" applyAlignment="1">
      <alignment wrapText="1"/>
      <protection/>
    </xf>
    <xf numFmtId="0" fontId="69" fillId="0" borderId="0" xfId="52" applyFont="1" applyBorder="1">
      <alignment/>
      <protection/>
    </xf>
    <xf numFmtId="4" fontId="69" fillId="0" borderId="0" xfId="52" applyNumberFormat="1" applyFont="1" applyFill="1" applyBorder="1" applyAlignment="1">
      <alignment horizontal="left"/>
      <protection/>
    </xf>
    <xf numFmtId="4" fontId="73" fillId="0" borderId="0" xfId="52" applyNumberFormat="1" applyFont="1" applyFill="1" applyBorder="1" applyAlignment="1">
      <alignment/>
      <protection/>
    </xf>
    <xf numFmtId="4" fontId="69" fillId="0" borderId="0" xfId="52" applyNumberFormat="1" applyFont="1" applyFill="1" applyBorder="1" applyAlignment="1">
      <alignment/>
      <protection/>
    </xf>
    <xf numFmtId="4" fontId="69" fillId="0" borderId="21" xfId="52" applyNumberFormat="1" applyFont="1" applyBorder="1" applyAlignment="1">
      <alignment horizontal="center"/>
      <protection/>
    </xf>
    <xf numFmtId="4" fontId="73" fillId="0" borderId="0" xfId="52" applyNumberFormat="1" applyFont="1">
      <alignment/>
      <protection/>
    </xf>
    <xf numFmtId="4" fontId="69" fillId="0" borderId="0" xfId="52" applyNumberFormat="1" applyFont="1" applyAlignment="1">
      <alignment horizontal="center"/>
      <protection/>
    </xf>
    <xf numFmtId="0" fontId="69" fillId="0" borderId="10" xfId="52" applyFont="1" applyBorder="1">
      <alignment/>
      <protection/>
    </xf>
    <xf numFmtId="0" fontId="74" fillId="0" borderId="0" xfId="52" applyFont="1" applyAlignment="1">
      <alignment horizontal="center" vertical="center"/>
      <protection/>
    </xf>
    <xf numFmtId="0" fontId="34" fillId="0" borderId="10" xfId="52" applyFont="1" applyFill="1" applyBorder="1" applyAlignment="1">
      <alignment horizontal="center" vertical="center"/>
      <protection/>
    </xf>
    <xf numFmtId="0" fontId="68" fillId="0" borderId="10" xfId="52" applyFont="1" applyBorder="1" applyAlignment="1">
      <alignment horizontal="center" vertical="center"/>
      <protection/>
    </xf>
    <xf numFmtId="4" fontId="68" fillId="0" borderId="10" xfId="52" applyNumberFormat="1" applyFont="1" applyFill="1" applyBorder="1" applyAlignment="1">
      <alignment horizontal="center" vertical="center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Border="1" applyAlignment="1">
      <alignment horizontal="right" wrapText="1"/>
      <protection/>
    </xf>
    <xf numFmtId="0" fontId="32" fillId="0" borderId="22" xfId="56" applyFont="1" applyBorder="1" applyAlignment="1">
      <alignment horizontal="center" wrapText="1"/>
      <protection/>
    </xf>
    <xf numFmtId="0" fontId="32" fillId="0" borderId="23" xfId="56" applyFont="1" applyBorder="1" applyAlignment="1">
      <alignment horizontal="center" wrapText="1"/>
      <protection/>
    </xf>
    <xf numFmtId="0" fontId="32" fillId="0" borderId="22" xfId="56" applyFont="1" applyBorder="1" applyAlignment="1">
      <alignment horizontal="center" wrapText="1"/>
      <protection/>
    </xf>
    <xf numFmtId="0" fontId="32" fillId="0" borderId="23" xfId="56" applyFont="1" applyBorder="1" applyAlignment="1">
      <alignment horizontal="center" wrapText="1"/>
      <protection/>
    </xf>
    <xf numFmtId="4" fontId="68" fillId="0" borderId="10" xfId="52" applyNumberFormat="1" applyFont="1" applyBorder="1" applyAlignment="1">
      <alignment horizontal="right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8" fillId="0" borderId="0" xfId="52" applyNumberFormat="1" applyFont="1" applyBorder="1" applyAlignment="1">
      <alignment horizontal="right" wrapText="1"/>
      <protection/>
    </xf>
    <xf numFmtId="4" fontId="68" fillId="0" borderId="10" xfId="52" applyNumberFormat="1" applyFont="1" applyBorder="1" applyAlignment="1">
      <alignment horizontal="center"/>
      <protection/>
    </xf>
    <xf numFmtId="0" fontId="0" fillId="0" borderId="0" xfId="0" applyAlignment="1" applyProtection="1">
      <alignment/>
      <protection hidden="1"/>
    </xf>
    <xf numFmtId="0" fontId="57" fillId="0" borderId="21" xfId="0" applyFont="1" applyBorder="1" applyAlignment="1" applyProtection="1">
      <alignment horizontal="center"/>
      <protection hidden="1"/>
    </xf>
    <xf numFmtId="4" fontId="67" fillId="41" borderId="10" xfId="0" applyNumberFormat="1" applyFont="1" applyFill="1" applyBorder="1" applyAlignment="1" applyProtection="1">
      <alignment wrapText="1"/>
      <protection hidden="1"/>
    </xf>
    <xf numFmtId="4" fontId="68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75" fillId="0" borderId="10" xfId="0" applyFont="1" applyBorder="1" applyAlignment="1" applyProtection="1">
      <alignment horizontal="center"/>
      <protection hidden="1"/>
    </xf>
    <xf numFmtId="4" fontId="75" fillId="0" borderId="10" xfId="0" applyNumberFormat="1" applyFont="1" applyBorder="1" applyAlignment="1" applyProtection="1">
      <alignment horizontal="center"/>
      <protection hidden="1"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Border="1" applyAlignment="1">
      <alignment horizontal="right" wrapText="1"/>
      <protection/>
    </xf>
    <xf numFmtId="0" fontId="32" fillId="0" borderId="22" xfId="56" applyFont="1" applyBorder="1" applyAlignment="1">
      <alignment horizontal="center" wrapText="1"/>
      <protection/>
    </xf>
    <xf numFmtId="0" fontId="32" fillId="0" borderId="23" xfId="56" applyFont="1" applyBorder="1" applyAlignment="1">
      <alignment horizontal="center" wrapText="1"/>
      <protection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0" xfId="52" applyFont="1" applyAlignment="1">
      <alignment vertical="center"/>
      <protection/>
    </xf>
    <xf numFmtId="0" fontId="32" fillId="0" borderId="22" xfId="56" applyFont="1" applyBorder="1" applyAlignment="1">
      <alignment horizontal="center" wrapText="1"/>
      <protection/>
    </xf>
    <xf numFmtId="0" fontId="32" fillId="0" borderId="23" xfId="56" applyFont="1" applyBorder="1" applyAlignment="1">
      <alignment horizontal="center" wrapText="1"/>
      <protection/>
    </xf>
    <xf numFmtId="4" fontId="68" fillId="0" borderId="10" xfId="52" applyNumberFormat="1" applyFont="1" applyBorder="1" applyAlignment="1">
      <alignment horizontal="right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0" fontId="76" fillId="0" borderId="0" xfId="52" applyFont="1">
      <alignment/>
      <protection/>
    </xf>
    <xf numFmtId="0" fontId="77" fillId="0" borderId="0" xfId="52" applyFont="1">
      <alignment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Border="1" applyAlignment="1">
      <alignment horizontal="right" wrapText="1"/>
      <protection/>
    </xf>
    <xf numFmtId="0" fontId="32" fillId="0" borderId="22" xfId="56" applyFont="1" applyBorder="1" applyAlignment="1">
      <alignment horizontal="center" wrapText="1"/>
      <protection/>
    </xf>
    <xf numFmtId="0" fontId="32" fillId="0" borderId="23" xfId="56" applyFont="1" applyBorder="1" applyAlignment="1">
      <alignment horizontal="center" wrapText="1"/>
      <protection/>
    </xf>
    <xf numFmtId="4" fontId="68" fillId="0" borderId="26" xfId="52" applyNumberFormat="1" applyFont="1" applyBorder="1">
      <alignment/>
      <protection/>
    </xf>
    <xf numFmtId="0" fontId="68" fillId="0" borderId="27" xfId="52" applyFont="1" applyBorder="1">
      <alignment/>
      <protection/>
    </xf>
    <xf numFmtId="4" fontId="0" fillId="0" borderId="10" xfId="0" applyNumberFormat="1" applyFont="1" applyBorder="1" applyAlignment="1" applyProtection="1">
      <alignment wrapText="1"/>
      <protection hidden="1"/>
    </xf>
    <xf numFmtId="2" fontId="78" fillId="13" borderId="0" xfId="0" applyNumberFormat="1" applyFont="1" applyFill="1" applyAlignment="1">
      <alignment horizontal="center"/>
    </xf>
    <xf numFmtId="2" fontId="79" fillId="42" borderId="0" xfId="0" applyNumberFormat="1" applyFont="1" applyFill="1" applyAlignment="1">
      <alignment horizontal="center"/>
    </xf>
    <xf numFmtId="0" fontId="0" fillId="0" borderId="0" xfId="52" applyFont="1">
      <alignment/>
      <protection/>
    </xf>
    <xf numFmtId="0" fontId="0" fillId="0" borderId="10" xfId="0" applyFont="1" applyBorder="1" applyAlignment="1" applyProtection="1">
      <alignment horizontal="center"/>
      <protection hidden="1"/>
    </xf>
    <xf numFmtId="4" fontId="0" fillId="0" borderId="10" xfId="0" applyNumberFormat="1" applyFont="1" applyBorder="1" applyAlignment="1" applyProtection="1">
      <alignment horizontal="center"/>
      <protection hidden="1"/>
    </xf>
    <xf numFmtId="0" fontId="32" fillId="0" borderId="22" xfId="56" applyFont="1" applyBorder="1" applyAlignment="1">
      <alignment horizontal="center" wrapText="1"/>
      <protection/>
    </xf>
    <xf numFmtId="0" fontId="32" fillId="0" borderId="23" xfId="56" applyFont="1" applyBorder="1" applyAlignment="1">
      <alignment horizontal="center" wrapText="1"/>
      <protection/>
    </xf>
    <xf numFmtId="4" fontId="68" fillId="0" borderId="10" xfId="52" applyNumberFormat="1" applyFont="1" applyBorder="1" applyAlignment="1">
      <alignment horizontal="right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8" fillId="0" borderId="25" xfId="52" applyNumberFormat="1" applyFont="1" applyBorder="1">
      <alignment/>
      <protection/>
    </xf>
    <xf numFmtId="0" fontId="32" fillId="0" borderId="22" xfId="56" applyFont="1" applyBorder="1" applyAlignment="1">
      <alignment horizontal="center" wrapText="1"/>
      <protection/>
    </xf>
    <xf numFmtId="0" fontId="32" fillId="0" borderId="23" xfId="56" applyFont="1" applyBorder="1" applyAlignment="1">
      <alignment horizontal="center" wrapText="1"/>
      <protection/>
    </xf>
    <xf numFmtId="4" fontId="68" fillId="0" borderId="10" xfId="52" applyNumberFormat="1" applyFont="1" applyBorder="1" applyAlignment="1">
      <alignment horizontal="right"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9" fillId="40" borderId="0" xfId="0" applyNumberFormat="1" applyFont="1" applyFill="1" applyAlignment="1">
      <alignment horizontal="center"/>
    </xf>
    <xf numFmtId="2" fontId="9" fillId="42" borderId="0" xfId="0" applyNumberFormat="1" applyFont="1" applyFill="1" applyAlignment="1">
      <alignment horizontal="center"/>
    </xf>
    <xf numFmtId="4" fontId="68" fillId="0" borderId="10" xfId="52" applyNumberFormat="1" applyFont="1" applyFill="1" applyBorder="1" applyAlignment="1">
      <alignment horizontal="center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Border="1" applyAlignment="1">
      <alignment horizontal="right" wrapText="1"/>
      <protection/>
    </xf>
    <xf numFmtId="0" fontId="32" fillId="0" borderId="22" xfId="56" applyFont="1" applyBorder="1" applyAlignment="1">
      <alignment horizontal="center" wrapText="1"/>
      <protection/>
    </xf>
    <xf numFmtId="0" fontId="32" fillId="0" borderId="23" xfId="56" applyFont="1" applyBorder="1" applyAlignment="1">
      <alignment horizontal="center" wrapText="1"/>
      <protection/>
    </xf>
    <xf numFmtId="2" fontId="10" fillId="43" borderId="0" xfId="0" applyNumberFormat="1" applyFont="1" applyFill="1" applyBorder="1" applyAlignment="1">
      <alignment horizontal="center"/>
    </xf>
    <xf numFmtId="2" fontId="0" fillId="40" borderId="0" xfId="0" applyNumberFormat="1" applyFill="1" applyBorder="1" applyAlignment="1">
      <alignment horizontal="right"/>
    </xf>
    <xf numFmtId="2" fontId="0" fillId="42" borderId="28" xfId="0" applyNumberFormat="1" applyFill="1" applyBorder="1" applyAlignment="1">
      <alignment horizontal="right"/>
    </xf>
    <xf numFmtId="2" fontId="0" fillId="43" borderId="0" xfId="0" applyNumberFormat="1" applyFill="1" applyAlignment="1">
      <alignment horizontal="right"/>
    </xf>
    <xf numFmtId="2" fontId="0" fillId="9" borderId="0" xfId="0" applyNumberFormat="1" applyFill="1" applyAlignment="1">
      <alignment horizontal="right"/>
    </xf>
    <xf numFmtId="2" fontId="0" fillId="42" borderId="0" xfId="0" applyNumberFormat="1" applyFill="1" applyAlignment="1">
      <alignment horizontal="right"/>
    </xf>
    <xf numFmtId="0" fontId="68" fillId="0" borderId="0" xfId="52" applyFont="1" applyProtection="1">
      <alignment/>
      <protection hidden="1"/>
    </xf>
    <xf numFmtId="0" fontId="0" fillId="0" borderId="0" xfId="52" applyFont="1" applyProtection="1">
      <alignment/>
      <protection hidden="1"/>
    </xf>
    <xf numFmtId="0" fontId="67" fillId="0" borderId="0" xfId="52" applyFont="1" applyProtection="1">
      <alignment/>
      <protection hidden="1"/>
    </xf>
    <xf numFmtId="0" fontId="68" fillId="0" borderId="10" xfId="52" applyFont="1" applyBorder="1" applyProtection="1">
      <alignment/>
      <protection hidden="1"/>
    </xf>
    <xf numFmtId="0" fontId="67" fillId="0" borderId="10" xfId="52" applyFont="1" applyBorder="1" applyProtection="1">
      <alignment/>
      <protection hidden="1"/>
    </xf>
    <xf numFmtId="0" fontId="67" fillId="0" borderId="0" xfId="52" applyFont="1" applyBorder="1" applyProtection="1">
      <alignment/>
      <protection hidden="1"/>
    </xf>
    <xf numFmtId="0" fontId="68" fillId="33" borderId="10" xfId="52" applyFont="1" applyFill="1" applyBorder="1" applyProtection="1">
      <alignment/>
      <protection hidden="1"/>
    </xf>
    <xf numFmtId="2" fontId="68" fillId="33" borderId="10" xfId="52" applyNumberFormat="1" applyFont="1" applyFill="1" applyBorder="1" applyProtection="1">
      <alignment/>
      <protection hidden="1"/>
    </xf>
    <xf numFmtId="0" fontId="68" fillId="0" borderId="0" xfId="52" applyFont="1" applyBorder="1" applyProtection="1">
      <alignment/>
      <protection hidden="1"/>
    </xf>
    <xf numFmtId="0" fontId="67" fillId="0" borderId="21" xfId="52" applyFont="1" applyBorder="1" applyProtection="1">
      <alignment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0" fillId="0" borderId="0" xfId="52" applyFont="1" applyBorder="1" applyProtection="1">
      <alignment/>
      <protection hidden="1"/>
    </xf>
    <xf numFmtId="0" fontId="67" fillId="0" borderId="11" xfId="52" applyFont="1" applyBorder="1" applyProtection="1">
      <alignment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68" fillId="0" borderId="11" xfId="52" applyFont="1" applyBorder="1" applyProtection="1">
      <alignment/>
      <protection hidden="1"/>
    </xf>
    <xf numFmtId="0" fontId="34" fillId="33" borderId="24" xfId="52" applyFont="1" applyFill="1" applyBorder="1" applyProtection="1">
      <alignment/>
      <protection hidden="1"/>
    </xf>
    <xf numFmtId="0" fontId="34" fillId="0" borderId="24" xfId="52" applyFont="1" applyBorder="1" applyProtection="1">
      <alignment/>
      <protection hidden="1"/>
    </xf>
    <xf numFmtId="0" fontId="68" fillId="0" borderId="10" xfId="52" applyFont="1" applyFill="1" applyBorder="1" applyProtection="1">
      <alignment/>
      <protection hidden="1"/>
    </xf>
    <xf numFmtId="2" fontId="67" fillId="33" borderId="10" xfId="52" applyNumberFormat="1" applyFont="1" applyFill="1" applyBorder="1" applyProtection="1">
      <alignment/>
      <protection hidden="1"/>
    </xf>
    <xf numFmtId="2" fontId="68" fillId="0" borderId="10" xfId="52" applyNumberFormat="1" applyFont="1" applyBorder="1" applyProtection="1">
      <alignment/>
      <protection hidden="1"/>
    </xf>
    <xf numFmtId="4" fontId="68" fillId="0" borderId="0" xfId="52" applyNumberFormat="1" applyFont="1" applyProtection="1">
      <alignment/>
      <protection hidden="1"/>
    </xf>
    <xf numFmtId="4" fontId="67" fillId="0" borderId="0" xfId="52" applyNumberFormat="1" applyFont="1" applyProtection="1">
      <alignment/>
      <protection hidden="1"/>
    </xf>
    <xf numFmtId="165" fontId="68" fillId="0" borderId="0" xfId="52" applyNumberFormat="1" applyFont="1" applyFill="1" applyProtection="1">
      <alignment/>
      <protection hidden="1"/>
    </xf>
    <xf numFmtId="4" fontId="68" fillId="0" borderId="0" xfId="52" applyNumberFormat="1" applyFont="1" applyAlignment="1" applyProtection="1">
      <alignment horizontal="center"/>
      <protection hidden="1"/>
    </xf>
    <xf numFmtId="4" fontId="68" fillId="0" borderId="21" xfId="52" applyNumberFormat="1" applyFont="1" applyBorder="1" applyAlignment="1" applyProtection="1">
      <alignment horizontal="center" vertical="center"/>
      <protection hidden="1"/>
    </xf>
    <xf numFmtId="4" fontId="68" fillId="0" borderId="10" xfId="52" applyNumberFormat="1" applyFont="1" applyBorder="1" applyAlignment="1" applyProtection="1">
      <alignment horizontal="center" vertical="center"/>
      <protection hidden="1"/>
    </xf>
    <xf numFmtId="4" fontId="6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0" fontId="0" fillId="0" borderId="10" xfId="52" applyFont="1" applyBorder="1" applyAlignment="1" applyProtection="1">
      <alignment horizontal="center" vertical="center" wrapText="1"/>
      <protection hidden="1"/>
    </xf>
    <xf numFmtId="0" fontId="70" fillId="0" borderId="0" xfId="52" applyFont="1" applyAlignment="1" applyProtection="1">
      <alignment horizontal="center" vertical="center"/>
      <protection hidden="1"/>
    </xf>
    <xf numFmtId="4" fontId="69" fillId="0" borderId="0" xfId="52" applyNumberFormat="1" applyFont="1" applyProtection="1">
      <alignment/>
      <protection hidden="1"/>
    </xf>
    <xf numFmtId="4" fontId="73" fillId="0" borderId="0" xfId="52" applyNumberFormat="1" applyFont="1" applyProtection="1">
      <alignment/>
      <protection hidden="1"/>
    </xf>
    <xf numFmtId="4" fontId="69" fillId="0" borderId="0" xfId="52" applyNumberFormat="1" applyFont="1" applyAlignment="1" applyProtection="1">
      <alignment horizontal="center"/>
      <protection hidden="1"/>
    </xf>
    <xf numFmtId="4" fontId="69" fillId="0" borderId="21" xfId="52" applyNumberFormat="1" applyFont="1" applyBorder="1" applyAlignment="1" applyProtection="1">
      <alignment horizontal="center"/>
      <protection hidden="1"/>
    </xf>
    <xf numFmtId="0" fontId="69" fillId="0" borderId="10" xfId="52" applyFont="1" applyBorder="1" applyProtection="1">
      <alignment/>
      <protection hidden="1"/>
    </xf>
    <xf numFmtId="0" fontId="69" fillId="0" borderId="0" xfId="52" applyFont="1" applyProtection="1">
      <alignment/>
      <protection hidden="1"/>
    </xf>
    <xf numFmtId="0" fontId="74" fillId="0" borderId="0" xfId="52" applyFont="1" applyAlignment="1" applyProtection="1">
      <alignment horizontal="center" vertical="center"/>
      <protection hidden="1"/>
    </xf>
    <xf numFmtId="4" fontId="67" fillId="39" borderId="10" xfId="52" applyNumberFormat="1" applyFont="1" applyFill="1" applyBorder="1" applyAlignment="1" applyProtection="1">
      <alignment horizontal="center"/>
      <protection hidden="1"/>
    </xf>
    <xf numFmtId="4" fontId="66" fillId="39" borderId="10" xfId="52" applyNumberFormat="1" applyFont="1" applyFill="1" applyBorder="1" applyAlignment="1" applyProtection="1">
      <alignment horizontal="center"/>
      <protection hidden="1"/>
    </xf>
    <xf numFmtId="2" fontId="0" fillId="43" borderId="0" xfId="0" applyNumberFormat="1" applyFill="1" applyAlignment="1" applyProtection="1">
      <alignment horizontal="right"/>
      <protection hidden="1"/>
    </xf>
    <xf numFmtId="2" fontId="0" fillId="9" borderId="0" xfId="0" applyNumberFormat="1" applyFill="1" applyAlignment="1" applyProtection="1">
      <alignment horizontal="right"/>
      <protection hidden="1"/>
    </xf>
    <xf numFmtId="2" fontId="0" fillId="42" borderId="0" xfId="0" applyNumberFormat="1" applyFill="1" applyAlignment="1" applyProtection="1">
      <alignment horizontal="right"/>
      <protection hidden="1"/>
    </xf>
    <xf numFmtId="4" fontId="67" fillId="0" borderId="10" xfId="52" applyNumberFormat="1" applyFont="1" applyBorder="1" applyAlignment="1" applyProtection="1">
      <alignment horizontal="center"/>
      <protection hidden="1"/>
    </xf>
    <xf numFmtId="4" fontId="68" fillId="0" borderId="10" xfId="52" applyNumberFormat="1" applyFont="1" applyBorder="1" applyProtection="1">
      <alignment/>
      <protection hidden="1"/>
    </xf>
    <xf numFmtId="4" fontId="0" fillId="0" borderId="10" xfId="52" applyNumberFormat="1" applyFont="1" applyBorder="1" applyProtection="1">
      <alignment/>
      <protection hidden="1"/>
    </xf>
    <xf numFmtId="4" fontId="68" fillId="0" borderId="10" xfId="52" applyNumberFormat="1" applyFont="1" applyFill="1" applyBorder="1" applyProtection="1">
      <alignment/>
      <protection hidden="1"/>
    </xf>
    <xf numFmtId="4" fontId="0" fillId="0" borderId="0" xfId="52" applyNumberFormat="1" applyFont="1" applyProtection="1">
      <alignment/>
      <protection hidden="1"/>
    </xf>
    <xf numFmtId="4" fontId="68" fillId="0" borderId="0" xfId="52" applyNumberFormat="1" applyFont="1" applyFill="1" applyBorder="1" applyProtection="1">
      <alignment/>
      <protection hidden="1"/>
    </xf>
    <xf numFmtId="4" fontId="0" fillId="0" borderId="20" xfId="52" applyNumberFormat="1" applyFont="1" applyBorder="1" applyProtection="1">
      <alignment/>
      <protection hidden="1"/>
    </xf>
    <xf numFmtId="0" fontId="68" fillId="0" borderId="10" xfId="52" applyFont="1" applyBorder="1" applyAlignment="1" applyProtection="1">
      <alignment horizontal="center" vertical="center"/>
      <protection hidden="1"/>
    </xf>
    <xf numFmtId="0" fontId="34" fillId="0" borderId="10" xfId="52" applyFont="1" applyFill="1" applyBorder="1" applyAlignment="1" applyProtection="1">
      <alignment horizontal="center" vertical="center"/>
      <protection hidden="1"/>
    </xf>
    <xf numFmtId="2" fontId="71" fillId="40" borderId="0" xfId="53" applyNumberFormat="1" applyFont="1" applyFill="1" applyAlignment="1" applyProtection="1">
      <alignment horizontal="center" vertical="center"/>
      <protection hidden="1"/>
    </xf>
    <xf numFmtId="4" fontId="68" fillId="0" borderId="10" xfId="52" applyNumberFormat="1" applyFont="1" applyFill="1" applyBorder="1" applyAlignment="1" applyProtection="1">
      <alignment horizontal="center" vertical="center"/>
      <protection hidden="1"/>
    </xf>
    <xf numFmtId="4" fontId="68" fillId="0" borderId="0" xfId="52" applyNumberFormat="1" applyFont="1" applyBorder="1" applyAlignment="1" applyProtection="1">
      <alignment horizontal="left"/>
      <protection hidden="1"/>
    </xf>
    <xf numFmtId="4" fontId="67" fillId="0" borderId="0" xfId="52" applyNumberFormat="1" applyFont="1" applyFill="1" applyBorder="1" applyAlignment="1" applyProtection="1">
      <alignment/>
      <protection hidden="1"/>
    </xf>
    <xf numFmtId="4" fontId="68" fillId="0" borderId="0" xfId="52" applyNumberFormat="1" applyFont="1" applyFill="1" applyBorder="1" applyAlignment="1" applyProtection="1">
      <alignment/>
      <protection hidden="1"/>
    </xf>
    <xf numFmtId="4" fontId="68" fillId="0" borderId="10" xfId="52" applyNumberFormat="1" applyFont="1" applyFill="1" applyBorder="1" applyAlignment="1" applyProtection="1">
      <alignment horizontal="center"/>
      <protection hidden="1"/>
    </xf>
    <xf numFmtId="4" fontId="69" fillId="0" borderId="0" xfId="52" applyNumberFormat="1" applyFont="1" applyBorder="1" applyAlignment="1" applyProtection="1">
      <alignment horizontal="left"/>
      <protection hidden="1"/>
    </xf>
    <xf numFmtId="4" fontId="69" fillId="0" borderId="0" xfId="52" applyNumberFormat="1" applyFont="1" applyFill="1" applyBorder="1" applyAlignment="1" applyProtection="1">
      <alignment horizontal="left"/>
      <protection hidden="1"/>
    </xf>
    <xf numFmtId="4" fontId="73" fillId="0" borderId="0" xfId="52" applyNumberFormat="1" applyFont="1" applyFill="1" applyBorder="1" applyAlignment="1" applyProtection="1">
      <alignment/>
      <protection hidden="1"/>
    </xf>
    <xf numFmtId="4" fontId="69" fillId="0" borderId="0" xfId="52" applyNumberFormat="1" applyFont="1" applyFill="1" applyBorder="1" applyAlignment="1" applyProtection="1">
      <alignment/>
      <protection hidden="1"/>
    </xf>
    <xf numFmtId="4" fontId="67" fillId="0" borderId="10" xfId="52" applyNumberFormat="1" applyFont="1" applyBorder="1" applyAlignment="1" applyProtection="1">
      <alignment horizontal="left"/>
      <protection hidden="1"/>
    </xf>
    <xf numFmtId="4" fontId="67" fillId="0" borderId="10" xfId="52" applyNumberFormat="1" applyFont="1" applyBorder="1" applyProtection="1">
      <alignment/>
      <protection hidden="1"/>
    </xf>
    <xf numFmtId="4" fontId="67" fillId="0" borderId="14" xfId="52" applyNumberFormat="1" applyFont="1" applyBorder="1" applyAlignment="1" applyProtection="1">
      <alignment horizontal="left" wrapText="1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4" fontId="68" fillId="0" borderId="20" xfId="52" applyNumberFormat="1" applyFont="1" applyFill="1" applyBorder="1" applyAlignment="1" applyProtection="1">
      <alignment wrapText="1"/>
      <protection hidden="1"/>
    </xf>
    <xf numFmtId="0" fontId="68" fillId="0" borderId="0" xfId="52" applyFont="1" applyAlignment="1" applyProtection="1">
      <alignment horizontal="right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4" fontId="68" fillId="0" borderId="0" xfId="52" applyNumberFormat="1" applyFont="1" applyBorder="1" applyProtection="1">
      <alignment/>
      <protection hidden="1"/>
    </xf>
    <xf numFmtId="4" fontId="68" fillId="0" borderId="11" xfId="52" applyNumberFormat="1" applyFont="1" applyFill="1" applyBorder="1" applyProtection="1">
      <alignment/>
      <protection hidden="1"/>
    </xf>
    <xf numFmtId="4" fontId="68" fillId="0" borderId="25" xfId="52" applyNumberFormat="1" applyFont="1" applyBorder="1" applyProtection="1">
      <alignment/>
      <protection hidden="1"/>
    </xf>
    <xf numFmtId="4" fontId="34" fillId="0" borderId="10" xfId="52" applyNumberFormat="1" applyFont="1" applyFill="1" applyBorder="1" applyProtection="1">
      <alignment/>
      <protection hidden="1"/>
    </xf>
    <xf numFmtId="4" fontId="68" fillId="0" borderId="0" xfId="52" applyNumberFormat="1" applyFont="1" applyFill="1" applyBorder="1" applyAlignment="1" applyProtection="1">
      <alignment wrapText="1"/>
      <protection hidden="1"/>
    </xf>
    <xf numFmtId="4" fontId="68" fillId="0" borderId="0" xfId="52" applyNumberFormat="1" applyFont="1" applyBorder="1" applyAlignment="1" applyProtection="1">
      <alignment wrapText="1"/>
      <protection hidden="1"/>
    </xf>
    <xf numFmtId="0" fontId="76" fillId="0" borderId="0" xfId="52" applyFont="1" applyProtection="1">
      <alignment/>
      <protection hidden="1"/>
    </xf>
    <xf numFmtId="4" fontId="68" fillId="0" borderId="0" xfId="52" applyNumberFormat="1" applyFont="1" applyFill="1" applyBorder="1" applyAlignment="1" applyProtection="1">
      <alignment horizontal="right"/>
      <protection hidden="1"/>
    </xf>
    <xf numFmtId="4" fontId="69" fillId="0" borderId="0" xfId="52" applyNumberFormat="1" applyFont="1" applyBorder="1" applyProtection="1">
      <alignment/>
      <protection hidden="1"/>
    </xf>
    <xf numFmtId="4" fontId="69" fillId="0" borderId="0" xfId="52" applyNumberFormat="1" applyFont="1" applyFill="1" applyBorder="1" applyAlignment="1" applyProtection="1">
      <alignment wrapText="1"/>
      <protection hidden="1"/>
    </xf>
    <xf numFmtId="4" fontId="69" fillId="0" borderId="0" xfId="52" applyNumberFormat="1" applyFont="1" applyBorder="1" applyAlignment="1" applyProtection="1">
      <alignment wrapText="1"/>
      <protection hidden="1"/>
    </xf>
    <xf numFmtId="0" fontId="57" fillId="0" borderId="0" xfId="52" applyFont="1" applyBorder="1" applyAlignment="1" applyProtection="1">
      <alignment horizontal="center"/>
      <protection hidden="1"/>
    </xf>
    <xf numFmtId="4" fontId="57" fillId="0" borderId="0" xfId="52" applyNumberFormat="1" applyFont="1" applyAlignment="1" applyProtection="1">
      <alignment horizontal="center"/>
      <protection hidden="1"/>
    </xf>
    <xf numFmtId="4" fontId="68" fillId="0" borderId="0" xfId="52" applyNumberFormat="1" applyFont="1" applyFill="1" applyProtection="1">
      <alignment/>
      <protection hidden="1"/>
    </xf>
    <xf numFmtId="0" fontId="77" fillId="0" borderId="0" xfId="52" applyFont="1" applyProtection="1">
      <alignment/>
      <protection hidden="1"/>
    </xf>
    <xf numFmtId="1" fontId="9" fillId="44" borderId="0" xfId="0" applyNumberFormat="1" applyFont="1" applyFill="1" applyAlignment="1">
      <alignment horizontal="center"/>
    </xf>
    <xf numFmtId="2" fontId="9" fillId="44" borderId="0" xfId="0" applyNumberFormat="1" applyFont="1" applyFill="1" applyAlignment="1">
      <alignment horizontal="center"/>
    </xf>
    <xf numFmtId="2" fontId="0" fillId="44" borderId="0" xfId="0" applyNumberFormat="1" applyFill="1" applyAlignment="1">
      <alignment horizontal="right"/>
    </xf>
    <xf numFmtId="0" fontId="0" fillId="0" borderId="0" xfId="52" applyFont="1" applyProtection="1">
      <alignment/>
      <protection hidden="1"/>
    </xf>
    <xf numFmtId="44" fontId="0" fillId="0" borderId="0" xfId="52" applyNumberFormat="1" applyFont="1" applyProtection="1">
      <alignment/>
      <protection hidden="1"/>
    </xf>
    <xf numFmtId="4" fontId="80" fillId="0" borderId="0" xfId="52" applyNumberFormat="1" applyFont="1" applyBorder="1" applyProtection="1">
      <alignment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1" fontId="11" fillId="17" borderId="29" xfId="0" applyNumberFormat="1" applyFont="1" applyFill="1" applyBorder="1" applyAlignment="1">
      <alignment horizontal="center"/>
    </xf>
    <xf numFmtId="2" fontId="11" fillId="17" borderId="29" xfId="0" applyNumberFormat="1" applyFont="1" applyFill="1" applyBorder="1" applyAlignment="1">
      <alignment horizontal="right"/>
    </xf>
    <xf numFmtId="2" fontId="9" fillId="10" borderId="0" xfId="0" applyNumberFormat="1" applyFont="1" applyFill="1" applyAlignment="1">
      <alignment horizontal="center"/>
    </xf>
    <xf numFmtId="2" fontId="9" fillId="45" borderId="0" xfId="0" applyNumberFormat="1" applyFont="1" applyFill="1" applyAlignment="1">
      <alignment horizontal="center"/>
    </xf>
    <xf numFmtId="2" fontId="12" fillId="42" borderId="0" xfId="0" applyNumberFormat="1" applyFont="1" applyFill="1" applyAlignment="1">
      <alignment horizontal="right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0" fillId="0" borderId="0" xfId="52" applyFont="1" applyBorder="1" applyAlignment="1" applyProtection="1">
      <alignment horizontal="center" vertical="center" wrapText="1"/>
      <protection hidden="1"/>
    </xf>
    <xf numFmtId="0" fontId="69" fillId="0" borderId="0" xfId="52" applyFont="1" applyBorder="1" applyProtection="1">
      <alignment/>
      <protection hidden="1"/>
    </xf>
    <xf numFmtId="4" fontId="66" fillId="39" borderId="0" xfId="52" applyNumberFormat="1" applyFont="1" applyFill="1" applyBorder="1" applyAlignment="1" applyProtection="1">
      <alignment horizontal="center"/>
      <protection hidden="1"/>
    </xf>
    <xf numFmtId="4" fontId="0" fillId="0" borderId="0" xfId="52" applyNumberFormat="1" applyFont="1" applyBorder="1" applyProtection="1">
      <alignment/>
      <protection hidden="1"/>
    </xf>
    <xf numFmtId="1" fontId="9" fillId="46" borderId="0" xfId="0" applyNumberFormat="1" applyFont="1" applyFill="1" applyAlignment="1">
      <alignment horizontal="center"/>
    </xf>
    <xf numFmtId="2" fontId="9" fillId="19" borderId="0" xfId="0" applyNumberFormat="1" applyFont="1" applyFill="1" applyAlignment="1">
      <alignment horizontal="center"/>
    </xf>
    <xf numFmtId="2" fontId="9" fillId="41" borderId="0" xfId="0" applyNumberFormat="1" applyFont="1" applyFill="1" applyAlignment="1">
      <alignment horizontal="center"/>
    </xf>
    <xf numFmtId="2" fontId="9" fillId="40" borderId="0" xfId="0" applyNumberFormat="1" applyFont="1" applyFill="1" applyAlignment="1">
      <alignment horizontal="center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3" fontId="11" fillId="42" borderId="10" xfId="0" applyNumberFormat="1" applyFont="1" applyFill="1" applyBorder="1" applyAlignment="1">
      <alignment horizontal="center"/>
    </xf>
    <xf numFmtId="2" fontId="11" fillId="42" borderId="10" xfId="0" applyNumberFormat="1" applyFont="1" applyFill="1" applyBorder="1" applyAlignment="1">
      <alignment horizontal="center"/>
    </xf>
    <xf numFmtId="2" fontId="0" fillId="16" borderId="10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hidden="1"/>
    </xf>
    <xf numFmtId="0" fontId="57" fillId="0" borderId="0" xfId="0" applyFont="1" applyBorder="1" applyAlignment="1" applyProtection="1">
      <alignment horizontal="center"/>
      <protection hidden="1"/>
    </xf>
    <xf numFmtId="4" fontId="67" fillId="41" borderId="0" xfId="0" applyNumberFormat="1" applyFont="1" applyFill="1" applyBorder="1" applyAlignment="1" applyProtection="1">
      <alignment wrapText="1"/>
      <protection hidden="1"/>
    </xf>
    <xf numFmtId="4" fontId="68" fillId="0" borderId="0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4" fontId="75" fillId="0" borderId="0" xfId="0" applyNumberFormat="1" applyFont="1" applyBorder="1" applyAlignment="1" applyProtection="1">
      <alignment horizontal="center"/>
      <protection hidden="1"/>
    </xf>
    <xf numFmtId="1" fontId="11" fillId="42" borderId="0" xfId="0" applyNumberFormat="1" applyFont="1" applyFill="1" applyAlignment="1">
      <alignment horizontal="center"/>
    </xf>
    <xf numFmtId="2" fontId="11" fillId="8" borderId="0" xfId="0" applyNumberFormat="1" applyFont="1" applyFill="1" applyAlignment="1">
      <alignment horizontal="center"/>
    </xf>
    <xf numFmtId="2" fontId="0" fillId="47" borderId="0" xfId="0" applyNumberFormat="1" applyFill="1" applyAlignment="1">
      <alignment horizontal="right"/>
    </xf>
    <xf numFmtId="2" fontId="11" fillId="48" borderId="0" xfId="0" applyNumberFormat="1" applyFont="1" applyFill="1" applyAlignment="1">
      <alignment horizontal="right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3" fontId="11" fillId="49" borderId="0" xfId="0" applyNumberFormat="1" applyFont="1" applyFill="1" applyAlignment="1">
      <alignment horizontal="center"/>
    </xf>
    <xf numFmtId="2" fontId="11" fillId="26" borderId="0" xfId="0" applyNumberFormat="1" applyFont="1" applyFill="1" applyAlignment="1">
      <alignment horizontal="center"/>
    </xf>
    <xf numFmtId="2" fontId="0" fillId="44" borderId="0" xfId="0" applyNumberFormat="1" applyFill="1" applyAlignment="1">
      <alignment horizontal="center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1" fontId="11" fillId="44" borderId="10" xfId="0" applyNumberFormat="1" applyFont="1" applyFill="1" applyBorder="1" applyAlignment="1">
      <alignment horizontal="center"/>
    </xf>
    <xf numFmtId="2" fontId="9" fillId="41" borderId="10" xfId="0" applyNumberFormat="1" applyFont="1" applyFill="1" applyBorder="1" applyAlignment="1">
      <alignment horizontal="center"/>
    </xf>
    <xf numFmtId="2" fontId="0" fillId="9" borderId="10" xfId="0" applyNumberFormat="1" applyFill="1" applyBorder="1" applyAlignment="1">
      <alignment horizontal="right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1" fontId="9" fillId="42" borderId="0" xfId="0" applyNumberFormat="1" applyFont="1" applyFill="1" applyAlignment="1">
      <alignment horizontal="center"/>
    </xf>
    <xf numFmtId="165" fontId="13" fillId="46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right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1" fontId="9" fillId="43" borderId="0" xfId="0" applyNumberFormat="1" applyFont="1" applyFill="1" applyAlignment="1">
      <alignment horizontal="center"/>
    </xf>
    <xf numFmtId="2" fontId="9" fillId="43" borderId="0" xfId="0" applyNumberFormat="1" applyFont="1" applyFill="1" applyAlignment="1">
      <alignment horizontal="center"/>
    </xf>
    <xf numFmtId="2" fontId="9" fillId="16" borderId="0" xfId="0" applyNumberFormat="1" applyFont="1" applyFill="1" applyAlignment="1">
      <alignment horizontal="right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4" fontId="68" fillId="0" borderId="21" xfId="52" applyNumberFormat="1" applyFont="1" applyBorder="1" applyAlignment="1" applyProtection="1">
      <alignment horizontal="right" wrapText="1"/>
      <protection hidden="1"/>
    </xf>
    <xf numFmtId="4" fontId="68" fillId="0" borderId="21" xfId="52" applyNumberFormat="1" applyFont="1" applyFill="1" applyBorder="1" applyAlignment="1" applyProtection="1">
      <alignment wrapText="1"/>
      <protection hidden="1"/>
    </xf>
    <xf numFmtId="4" fontId="68" fillId="0" borderId="21" xfId="52" applyNumberFormat="1" applyFont="1" applyFill="1" applyBorder="1" applyAlignment="1" applyProtection="1">
      <alignment horizontal="center" wrapText="1"/>
      <protection hidden="1"/>
    </xf>
    <xf numFmtId="4" fontId="68" fillId="0" borderId="20" xfId="52" applyNumberFormat="1" applyFont="1" applyFill="1" applyBorder="1" applyAlignment="1" applyProtection="1">
      <alignment horizontal="right"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0" fontId="34" fillId="0" borderId="12" xfId="52" applyFont="1" applyBorder="1" applyProtection="1">
      <alignment/>
      <protection hidden="1"/>
    </xf>
    <xf numFmtId="4" fontId="68" fillId="0" borderId="0" xfId="52" applyNumberFormat="1" applyFont="1" applyFill="1" applyBorder="1" applyAlignment="1" applyProtection="1">
      <alignment horizontal="center"/>
      <protection hidden="1"/>
    </xf>
    <xf numFmtId="4" fontId="69" fillId="0" borderId="0" xfId="52" applyNumberFormat="1" applyFont="1" applyBorder="1" applyAlignment="1" applyProtection="1">
      <alignment horizontal="center"/>
      <protection hidden="1"/>
    </xf>
    <xf numFmtId="4" fontId="67" fillId="0" borderId="0" xfId="52" applyNumberFormat="1" applyFont="1" applyBorder="1" applyProtection="1">
      <alignment/>
      <protection hidden="1"/>
    </xf>
    <xf numFmtId="4" fontId="68" fillId="0" borderId="0" xfId="52" applyNumberFormat="1" applyFont="1" applyFill="1" applyBorder="1" applyAlignment="1" applyProtection="1">
      <alignment horizontal="right" wrapText="1"/>
      <protection hidden="1"/>
    </xf>
    <xf numFmtId="4" fontId="68" fillId="0" borderId="25" xfId="52" applyNumberFormat="1" applyFont="1" applyFill="1" applyBorder="1" applyProtection="1">
      <alignment/>
      <protection hidden="1"/>
    </xf>
    <xf numFmtId="4" fontId="34" fillId="0" borderId="0" xfId="52" applyNumberFormat="1" applyFont="1" applyFill="1" applyBorder="1" applyProtection="1">
      <alignment/>
      <protection hidden="1"/>
    </xf>
    <xf numFmtId="4" fontId="67" fillId="39" borderId="10" xfId="52" applyNumberFormat="1" applyFont="1" applyFill="1" applyBorder="1" applyAlignment="1" applyProtection="1">
      <alignment horizontal="right"/>
      <protection hidden="1"/>
    </xf>
    <xf numFmtId="4" fontId="68" fillId="0" borderId="10" xfId="52" applyNumberFormat="1" applyFont="1" applyBorder="1" applyAlignment="1" applyProtection="1">
      <alignment horizontal="center" vertical="center" wrapText="1"/>
      <protection hidden="1"/>
    </xf>
    <xf numFmtId="0" fontId="68" fillId="0" borderId="0" xfId="52" applyFont="1" applyBorder="1" applyAlignment="1" applyProtection="1">
      <alignment horizontal="center" vertical="center"/>
      <protection hidden="1"/>
    </xf>
    <xf numFmtId="4" fontId="68" fillId="0" borderId="0" xfId="52" applyNumberFormat="1" applyFont="1" applyBorder="1" applyAlignment="1" applyProtection="1">
      <alignment horizontal="center" vertical="center"/>
      <protection hidden="1"/>
    </xf>
    <xf numFmtId="4" fontId="67" fillId="0" borderId="0" xfId="52" applyNumberFormat="1" applyFont="1" applyFill="1" applyBorder="1" applyAlignment="1" applyProtection="1">
      <alignment wrapText="1"/>
      <protection hidden="1"/>
    </xf>
    <xf numFmtId="44" fontId="68" fillId="0" borderId="0" xfId="42" applyFont="1" applyFill="1" applyBorder="1" applyAlignment="1" applyProtection="1">
      <alignment wrapText="1"/>
      <protection hidden="1"/>
    </xf>
    <xf numFmtId="4" fontId="32" fillId="0" borderId="10" xfId="52" applyNumberFormat="1" applyFont="1" applyBorder="1" applyAlignment="1" applyProtection="1">
      <alignment horizontal="center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2" fontId="0" fillId="0" borderId="0" xfId="52" applyNumberFormat="1" applyFont="1" applyProtection="1">
      <alignment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4" fontId="0" fillId="0" borderId="0" xfId="52" applyNumberFormat="1" applyFont="1" applyProtection="1">
      <alignment/>
      <protection hidden="1"/>
    </xf>
    <xf numFmtId="0" fontId="0" fillId="0" borderId="0" xfId="52" applyFont="1" applyProtection="1">
      <alignment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164" fontId="30" fillId="0" borderId="21" xfId="42" applyNumberFormat="1" applyFont="1" applyBorder="1" applyAlignment="1">
      <alignment horizontal="center" vertical="center"/>
    </xf>
    <xf numFmtId="164" fontId="30" fillId="0" borderId="11" xfId="42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64" fontId="30" fillId="0" borderId="32" xfId="42" applyNumberFormat="1" applyFont="1" applyBorder="1" applyAlignment="1">
      <alignment horizontal="center" vertical="center"/>
    </xf>
    <xf numFmtId="164" fontId="30" fillId="0" borderId="33" xfId="42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4" fontId="67" fillId="0" borderId="10" xfId="52" applyNumberFormat="1" applyFont="1" applyFill="1" applyBorder="1" applyAlignment="1">
      <alignment wrapText="1"/>
      <protection/>
    </xf>
    <xf numFmtId="4" fontId="67" fillId="0" borderId="10" xfId="52" applyNumberFormat="1" applyFont="1" applyBorder="1" applyAlignment="1">
      <alignment wrapText="1"/>
      <protection/>
    </xf>
    <xf numFmtId="4" fontId="67" fillId="0" borderId="14" xfId="52" applyNumberFormat="1" applyFont="1" applyBorder="1" applyAlignment="1">
      <alignment wrapText="1"/>
      <protection/>
    </xf>
    <xf numFmtId="4" fontId="68" fillId="0" borderId="10" xfId="52" applyNumberFormat="1" applyFont="1" applyFill="1" applyBorder="1" applyAlignment="1">
      <alignment horizontal="center" wrapText="1"/>
      <protection/>
    </xf>
    <xf numFmtId="0" fontId="68" fillId="0" borderId="10" xfId="0" applyFont="1" applyBorder="1" applyAlignment="1">
      <alignment horizontal="center" wrapText="1"/>
    </xf>
    <xf numFmtId="4" fontId="68" fillId="0" borderId="10" xfId="52" applyNumberFormat="1" applyFont="1" applyBorder="1" applyAlignment="1">
      <alignment horizontal="center" wrapText="1"/>
      <protection/>
    </xf>
    <xf numFmtId="4" fontId="67" fillId="0" borderId="10" xfId="52" applyNumberFormat="1" applyFont="1" applyFill="1" applyBorder="1" applyAlignment="1">
      <alignment horizontal="center" wrapText="1"/>
      <protection/>
    </xf>
    <xf numFmtId="0" fontId="67" fillId="0" borderId="10" xfId="0" applyFont="1" applyBorder="1" applyAlignment="1">
      <alignment horizontal="center" wrapText="1"/>
    </xf>
    <xf numFmtId="4" fontId="67" fillId="0" borderId="10" xfId="52" applyNumberFormat="1" applyFont="1" applyBorder="1" applyAlignment="1">
      <alignment horizontal="center" wrapText="1"/>
      <protection/>
    </xf>
    <xf numFmtId="4" fontId="69" fillId="0" borderId="14" xfId="52" applyNumberFormat="1" applyFont="1" applyFill="1" applyBorder="1" applyAlignment="1">
      <alignment horizontal="center" wrapText="1"/>
      <protection/>
    </xf>
    <xf numFmtId="0" fontId="69" fillId="0" borderId="20" xfId="0" applyFont="1" applyBorder="1" applyAlignment="1">
      <alignment horizontal="center" wrapText="1"/>
    </xf>
    <xf numFmtId="4" fontId="68" fillId="0" borderId="10" xfId="52" applyNumberFormat="1" applyFont="1" applyBorder="1" applyAlignment="1">
      <alignment wrapText="1"/>
      <protection/>
    </xf>
    <xf numFmtId="4" fontId="67" fillId="0" borderId="10" xfId="52" applyNumberFormat="1" applyFont="1" applyFill="1" applyBorder="1" applyAlignment="1">
      <alignment horizontal="left" wrapText="1"/>
      <protection/>
    </xf>
    <xf numFmtId="4" fontId="68" fillId="0" borderId="11" xfId="52" applyNumberFormat="1" applyFont="1" applyFill="1" applyBorder="1" applyAlignment="1">
      <alignment wrapText="1"/>
      <protection/>
    </xf>
    <xf numFmtId="4" fontId="68" fillId="0" borderId="11" xfId="52" applyNumberFormat="1" applyFont="1" applyBorder="1" applyAlignment="1">
      <alignment wrapText="1"/>
      <protection/>
    </xf>
    <xf numFmtId="4" fontId="68" fillId="0" borderId="14" xfId="52" applyNumberFormat="1" applyFont="1" applyFill="1" applyBorder="1" applyAlignment="1" quotePrefix="1">
      <alignment horizontal="right" wrapText="1"/>
      <protection/>
    </xf>
    <xf numFmtId="4" fontId="68" fillId="0" borderId="31" xfId="52" applyNumberFormat="1" applyFont="1" applyBorder="1" applyAlignment="1">
      <alignment horizontal="right" wrapText="1"/>
      <protection/>
    </xf>
    <xf numFmtId="4" fontId="68" fillId="0" borderId="20" xfId="52" applyNumberFormat="1" applyFont="1" applyBorder="1" applyAlignment="1">
      <alignment horizontal="right" wrapText="1"/>
      <protection/>
    </xf>
    <xf numFmtId="4" fontId="68" fillId="0" borderId="10" xfId="52" applyNumberFormat="1" applyFont="1" applyFill="1" applyBorder="1" applyAlignment="1">
      <alignment wrapText="1"/>
      <protection/>
    </xf>
    <xf numFmtId="4" fontId="68" fillId="0" borderId="10" xfId="52" applyNumberFormat="1" applyFont="1" applyBorder="1" applyAlignment="1">
      <alignment horizontal="right" wrapText="1"/>
      <protection/>
    </xf>
    <xf numFmtId="4" fontId="68" fillId="0" borderId="10" xfId="52" applyNumberFormat="1" applyFont="1" applyFill="1" applyBorder="1" applyAlignment="1">
      <alignment horizontal="left" wrapText="1"/>
      <protection/>
    </xf>
    <xf numFmtId="4" fontId="67" fillId="39" borderId="10" xfId="52" applyNumberFormat="1" applyFont="1" applyFill="1" applyBorder="1" applyAlignment="1">
      <alignment horizontal="left" wrapText="1"/>
      <protection/>
    </xf>
    <xf numFmtId="4" fontId="67" fillId="0" borderId="10" xfId="52" applyNumberFormat="1" applyFont="1" applyBorder="1" applyAlignment="1">
      <alignment horizontal="left" wrapText="1"/>
      <protection/>
    </xf>
    <xf numFmtId="0" fontId="5" fillId="0" borderId="10" xfId="52" applyFont="1" applyBorder="1" applyAlignment="1">
      <alignment wrapText="1"/>
      <protection/>
    </xf>
    <xf numFmtId="4" fontId="67" fillId="0" borderId="14" xfId="52" applyNumberFormat="1" applyFont="1" applyFill="1" applyBorder="1" applyAlignment="1">
      <alignment horizontal="left" wrapText="1"/>
      <protection/>
    </xf>
    <xf numFmtId="4" fontId="68" fillId="0" borderId="31" xfId="52" applyNumberFormat="1" applyFont="1" applyBorder="1" applyAlignment="1">
      <alignment wrapText="1"/>
      <protection/>
    </xf>
    <xf numFmtId="4" fontId="68" fillId="0" borderId="20" xfId="52" applyNumberFormat="1" applyFont="1" applyBorder="1" applyAlignment="1">
      <alignment wrapText="1"/>
      <protection/>
    </xf>
    <xf numFmtId="4" fontId="68" fillId="0" borderId="14" xfId="52" applyNumberFormat="1" applyFont="1" applyFill="1" applyBorder="1" applyAlignment="1">
      <alignment horizontal="left" wrapText="1"/>
      <protection/>
    </xf>
    <xf numFmtId="4" fontId="68" fillId="0" borderId="11" xfId="52" applyNumberFormat="1" applyFont="1" applyFill="1" applyBorder="1" applyAlignment="1">
      <alignment horizontal="left" wrapText="1"/>
      <protection/>
    </xf>
    <xf numFmtId="0" fontId="32" fillId="0" borderId="41" xfId="56" applyFont="1" applyBorder="1" applyAlignment="1">
      <alignment horizontal="center" wrapText="1"/>
      <protection/>
    </xf>
    <xf numFmtId="0" fontId="32" fillId="0" borderId="22" xfId="56" applyFont="1" applyBorder="1" applyAlignment="1">
      <alignment horizontal="center" wrapText="1"/>
      <protection/>
    </xf>
    <xf numFmtId="0" fontId="32" fillId="0" borderId="27" xfId="56" applyFont="1" applyBorder="1" applyAlignment="1">
      <alignment horizontal="center" wrapText="1"/>
      <protection/>
    </xf>
    <xf numFmtId="0" fontId="32" fillId="0" borderId="23" xfId="56" applyFont="1" applyBorder="1" applyAlignment="1">
      <alignment horizontal="center" wrapText="1"/>
      <protection/>
    </xf>
    <xf numFmtId="0" fontId="67" fillId="0" borderId="0" xfId="52" applyFont="1" applyAlignment="1">
      <alignment horizontal="center"/>
      <protection/>
    </xf>
    <xf numFmtId="4" fontId="68" fillId="0" borderId="14" xfId="52" applyNumberFormat="1" applyFont="1" applyBorder="1" applyAlignment="1">
      <alignment horizontal="center" wrapText="1"/>
      <protection/>
    </xf>
    <xf numFmtId="4" fontId="68" fillId="0" borderId="31" xfId="52" applyNumberFormat="1" applyFont="1" applyBorder="1" applyAlignment="1">
      <alignment horizontal="center" wrapText="1"/>
      <protection/>
    </xf>
    <xf numFmtId="4" fontId="68" fillId="0" borderId="20" xfId="52" applyNumberFormat="1" applyFont="1" applyBorder="1" applyAlignment="1">
      <alignment horizontal="center" wrapText="1"/>
      <protection/>
    </xf>
    <xf numFmtId="4" fontId="67" fillId="50" borderId="10" xfId="52" applyNumberFormat="1" applyFont="1" applyFill="1" applyBorder="1" applyAlignment="1">
      <alignment horizontal="left" wrapText="1"/>
      <protection/>
    </xf>
    <xf numFmtId="4" fontId="67" fillId="50" borderId="14" xfId="52" applyNumberFormat="1" applyFont="1" applyFill="1" applyBorder="1" applyAlignment="1">
      <alignment horizontal="left" wrapText="1"/>
      <protection/>
    </xf>
    <xf numFmtId="0" fontId="0" fillId="0" borderId="10" xfId="52" applyFont="1" applyBorder="1" applyAlignment="1">
      <alignment horizontal="center"/>
      <protection/>
    </xf>
    <xf numFmtId="4" fontId="68" fillId="0" borderId="14" xfId="52" applyNumberFormat="1" applyFont="1" applyFill="1" applyBorder="1" applyAlignment="1" applyProtection="1" quotePrefix="1">
      <alignment horizontal="right" wrapText="1"/>
      <protection hidden="1"/>
    </xf>
    <xf numFmtId="4" fontId="68" fillId="0" borderId="31" xfId="52" applyNumberFormat="1" applyFont="1" applyBorder="1" applyAlignment="1" applyProtection="1">
      <alignment horizontal="right" wrapText="1"/>
      <protection hidden="1"/>
    </xf>
    <xf numFmtId="4" fontId="68" fillId="0" borderId="20" xfId="52" applyNumberFormat="1" applyFont="1" applyBorder="1" applyAlignment="1" applyProtection="1">
      <alignment horizontal="right" wrapText="1"/>
      <protection hidden="1"/>
    </xf>
    <xf numFmtId="4" fontId="67" fillId="0" borderId="10" xfId="52" applyNumberFormat="1" applyFont="1" applyFill="1" applyBorder="1" applyAlignment="1" applyProtection="1">
      <alignment wrapText="1"/>
      <protection hidden="1"/>
    </xf>
    <xf numFmtId="4" fontId="67" fillId="0" borderId="10" xfId="52" applyNumberFormat="1" applyFont="1" applyBorder="1" applyAlignment="1" applyProtection="1">
      <alignment wrapText="1"/>
      <protection hidden="1"/>
    </xf>
    <xf numFmtId="4" fontId="67" fillId="0" borderId="14" xfId="52" applyNumberFormat="1" applyFont="1" applyBorder="1" applyAlignment="1" applyProtection="1">
      <alignment wrapText="1"/>
      <protection hidden="1"/>
    </xf>
    <xf numFmtId="4" fontId="68" fillId="0" borderId="10" xfId="52" applyNumberFormat="1" applyFont="1" applyFill="1" applyBorder="1" applyAlignment="1" applyProtection="1">
      <alignment horizontal="center" wrapText="1"/>
      <protection hidden="1"/>
    </xf>
    <xf numFmtId="0" fontId="68" fillId="0" borderId="10" xfId="0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horizontal="center" wrapText="1"/>
      <protection hidden="1"/>
    </xf>
    <xf numFmtId="4" fontId="67" fillId="0" borderId="10" xfId="52" applyNumberFormat="1" applyFont="1" applyFill="1" applyBorder="1" applyAlignment="1" applyProtection="1">
      <alignment horizontal="center" wrapText="1"/>
      <protection hidden="1"/>
    </xf>
    <xf numFmtId="0" fontId="67" fillId="0" borderId="10" xfId="0" applyFont="1" applyBorder="1" applyAlignment="1" applyProtection="1">
      <alignment horizontal="center" wrapText="1"/>
      <protection hidden="1"/>
    </xf>
    <xf numFmtId="4" fontId="67" fillId="0" borderId="10" xfId="52" applyNumberFormat="1" applyFont="1" applyBorder="1" applyAlignment="1" applyProtection="1">
      <alignment horizontal="center" wrapText="1"/>
      <protection hidden="1"/>
    </xf>
    <xf numFmtId="4" fontId="69" fillId="0" borderId="14" xfId="52" applyNumberFormat="1" applyFont="1" applyFill="1" applyBorder="1" applyAlignment="1" applyProtection="1">
      <alignment horizontal="center" wrapText="1"/>
      <protection hidden="1"/>
    </xf>
    <xf numFmtId="0" fontId="69" fillId="0" borderId="20" xfId="0" applyFont="1" applyBorder="1" applyAlignment="1" applyProtection="1">
      <alignment horizontal="center" wrapText="1"/>
      <protection hidden="1"/>
    </xf>
    <xf numFmtId="4" fontId="68" fillId="0" borderId="10" xfId="52" applyNumberFormat="1" applyFont="1" applyBorder="1" applyAlignment="1" applyProtection="1">
      <alignment wrapText="1"/>
      <protection hidden="1"/>
    </xf>
    <xf numFmtId="4" fontId="67" fillId="0" borderId="10" xfId="52" applyNumberFormat="1" applyFont="1" applyFill="1" applyBorder="1" applyAlignment="1" applyProtection="1">
      <alignment horizontal="left" wrapText="1"/>
      <protection hidden="1"/>
    </xf>
    <xf numFmtId="4" fontId="68" fillId="0" borderId="11" xfId="52" applyNumberFormat="1" applyFont="1" applyFill="1" applyBorder="1" applyAlignment="1" applyProtection="1">
      <alignment wrapText="1"/>
      <protection hidden="1"/>
    </xf>
    <xf numFmtId="4" fontId="68" fillId="0" borderId="11" xfId="52" applyNumberFormat="1" applyFont="1" applyBorder="1" applyAlignment="1" applyProtection="1">
      <alignment wrapText="1"/>
      <protection hidden="1"/>
    </xf>
    <xf numFmtId="4" fontId="68" fillId="0" borderId="10" xfId="52" applyNumberFormat="1" applyFont="1" applyBorder="1" applyAlignment="1" applyProtection="1">
      <alignment horizontal="right" wrapText="1"/>
      <protection hidden="1"/>
    </xf>
    <xf numFmtId="4" fontId="68" fillId="0" borderId="10" xfId="52" applyNumberFormat="1" applyFont="1" applyFill="1" applyBorder="1" applyAlignment="1" applyProtection="1">
      <alignment horizontal="left" wrapText="1"/>
      <protection hidden="1"/>
    </xf>
    <xf numFmtId="4" fontId="68" fillId="0" borderId="10" xfId="52" applyNumberFormat="1" applyFont="1" applyFill="1" applyBorder="1" applyAlignment="1" applyProtection="1">
      <alignment wrapText="1"/>
      <protection hidden="1"/>
    </xf>
    <xf numFmtId="0" fontId="0" fillId="0" borderId="10" xfId="52" applyFont="1" applyBorder="1" applyAlignment="1" applyProtection="1">
      <alignment horizontal="center"/>
      <protection hidden="1"/>
    </xf>
    <xf numFmtId="4" fontId="67" fillId="50" borderId="10" xfId="52" applyNumberFormat="1" applyFont="1" applyFill="1" applyBorder="1" applyAlignment="1" applyProtection="1">
      <alignment horizontal="left" wrapText="1"/>
      <protection hidden="1"/>
    </xf>
    <xf numFmtId="4" fontId="67" fillId="50" borderId="14" xfId="52" applyNumberFormat="1" applyFont="1" applyFill="1" applyBorder="1" applyAlignment="1" applyProtection="1">
      <alignment horizontal="left" wrapText="1"/>
      <protection hidden="1"/>
    </xf>
    <xf numFmtId="4" fontId="67" fillId="0" borderId="10" xfId="52" applyNumberFormat="1" applyFont="1" applyBorder="1" applyAlignment="1" applyProtection="1">
      <alignment horizontal="left" wrapText="1"/>
      <protection hidden="1"/>
    </xf>
    <xf numFmtId="0" fontId="5" fillId="0" borderId="10" xfId="52" applyFont="1" applyBorder="1" applyAlignment="1" applyProtection="1">
      <alignment wrapText="1"/>
      <protection hidden="1"/>
    </xf>
    <xf numFmtId="4" fontId="67" fillId="0" borderId="14" xfId="52" applyNumberFormat="1" applyFont="1" applyFill="1" applyBorder="1" applyAlignment="1" applyProtection="1">
      <alignment horizontal="left" wrapText="1"/>
      <protection hidden="1"/>
    </xf>
    <xf numFmtId="4" fontId="68" fillId="0" borderId="31" xfId="52" applyNumberFormat="1" applyFont="1" applyBorder="1" applyAlignment="1" applyProtection="1">
      <alignment wrapText="1"/>
      <protection hidden="1"/>
    </xf>
    <xf numFmtId="4" fontId="68" fillId="0" borderId="20" xfId="52" applyNumberFormat="1" applyFont="1" applyBorder="1" applyAlignment="1" applyProtection="1">
      <alignment wrapText="1"/>
      <protection hidden="1"/>
    </xf>
    <xf numFmtId="4" fontId="68" fillId="0" borderId="14" xfId="52" applyNumberFormat="1" applyFont="1" applyFill="1" applyBorder="1" applyAlignment="1" applyProtection="1">
      <alignment horizontal="left" wrapText="1"/>
      <protection hidden="1"/>
    </xf>
    <xf numFmtId="4" fontId="68" fillId="0" borderId="11" xfId="52" applyNumberFormat="1" applyFont="1" applyFill="1" applyBorder="1" applyAlignment="1" applyProtection="1">
      <alignment horizontal="left" wrapText="1"/>
      <protection hidden="1"/>
    </xf>
    <xf numFmtId="0" fontId="32" fillId="0" borderId="41" xfId="56" applyFont="1" applyBorder="1" applyAlignment="1" applyProtection="1">
      <alignment horizontal="center" wrapText="1"/>
      <protection hidden="1"/>
    </xf>
    <xf numFmtId="0" fontId="32" fillId="0" borderId="22" xfId="56" applyFont="1" applyBorder="1" applyAlignment="1" applyProtection="1">
      <alignment horizontal="center" wrapText="1"/>
      <protection hidden="1"/>
    </xf>
    <xf numFmtId="0" fontId="32" fillId="0" borderId="27" xfId="56" applyFont="1" applyBorder="1" applyAlignment="1" applyProtection="1">
      <alignment horizontal="center" wrapText="1"/>
      <protection hidden="1"/>
    </xf>
    <xf numFmtId="0" fontId="32" fillId="0" borderId="23" xfId="56" applyFont="1" applyBorder="1" applyAlignment="1" applyProtection="1">
      <alignment horizontal="center" wrapText="1"/>
      <protection hidden="1"/>
    </xf>
    <xf numFmtId="0" fontId="67" fillId="0" borderId="0" xfId="52" applyFont="1" applyAlignment="1" applyProtection="1">
      <alignment horizontal="center"/>
      <protection hidden="1"/>
    </xf>
    <xf numFmtId="4" fontId="67" fillId="39" borderId="10" xfId="52" applyNumberFormat="1" applyFont="1" applyFill="1" applyBorder="1" applyAlignment="1" applyProtection="1">
      <alignment horizontal="left" wrapText="1"/>
      <protection hidden="1"/>
    </xf>
    <xf numFmtId="4" fontId="68" fillId="0" borderId="14" xfId="52" applyNumberFormat="1" applyFont="1" applyBorder="1" applyAlignment="1" applyProtection="1">
      <alignment horizontal="center" wrapText="1"/>
      <protection hidden="1"/>
    </xf>
    <xf numFmtId="4" fontId="68" fillId="0" borderId="31" xfId="52" applyNumberFormat="1" applyFont="1" applyBorder="1" applyAlignment="1" applyProtection="1">
      <alignment horizontal="center" wrapText="1"/>
      <protection hidden="1"/>
    </xf>
    <xf numFmtId="4" fontId="68" fillId="0" borderId="20" xfId="52" applyNumberFormat="1" applyFont="1" applyBorder="1" applyAlignment="1" applyProtection="1">
      <alignment horizontal="center" wrapText="1"/>
      <protection hidden="1"/>
    </xf>
    <xf numFmtId="4" fontId="67" fillId="0" borderId="14" xfId="52" applyNumberFormat="1" applyFont="1" applyFill="1" applyBorder="1" applyAlignment="1" applyProtection="1">
      <alignment horizontal="center" wrapText="1"/>
      <protection hidden="1"/>
    </xf>
    <xf numFmtId="0" fontId="67" fillId="0" borderId="20" xfId="0" applyFont="1" applyBorder="1" applyAlignment="1" applyProtection="1">
      <alignment horizontal="center" wrapText="1"/>
      <protection hidden="1"/>
    </xf>
    <xf numFmtId="44" fontId="68" fillId="0" borderId="10" xfId="42" applyFont="1" applyFill="1" applyBorder="1" applyAlignment="1" applyProtection="1">
      <alignment horizontal="center" wrapText="1"/>
      <protection hidden="1"/>
    </xf>
    <xf numFmtId="44" fontId="68" fillId="0" borderId="10" xfId="42" applyFont="1" applyBorder="1" applyAlignment="1" applyProtection="1">
      <alignment horizontal="center" wrapText="1"/>
      <protection hidden="1"/>
    </xf>
    <xf numFmtId="4" fontId="66" fillId="0" borderId="10" xfId="52" applyNumberFormat="1" applyFont="1" applyFill="1" applyBorder="1" applyAlignment="1" applyProtection="1">
      <alignment wrapText="1"/>
      <protection hidden="1"/>
    </xf>
    <xf numFmtId="4" fontId="66" fillId="0" borderId="10" xfId="52" applyNumberFormat="1" applyFont="1" applyBorder="1" applyAlignment="1" applyProtection="1">
      <alignment wrapText="1"/>
      <protection hidden="1"/>
    </xf>
    <xf numFmtId="4" fontId="66" fillId="0" borderId="14" xfId="52" applyNumberFormat="1" applyFont="1" applyBorder="1" applyAlignment="1" applyProtection="1">
      <alignment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4" fontId="68" fillId="0" borderId="10" xfId="42" applyFont="1" applyFill="1" applyBorder="1" applyAlignment="1" applyProtection="1">
      <alignment wrapText="1"/>
      <protection hidden="1"/>
    </xf>
    <xf numFmtId="4" fontId="34" fillId="0" borderId="10" xfId="52" applyNumberFormat="1" applyFont="1" applyBorder="1" applyAlignment="1" applyProtection="1">
      <alignment horizontal="right" wrapText="1"/>
      <protection hidden="1"/>
    </xf>
    <xf numFmtId="166" fontId="77" fillId="0" borderId="41" xfId="42" applyNumberFormat="1" applyFont="1" applyBorder="1" applyAlignment="1" applyProtection="1">
      <alignment horizontal="left" vertical="top" wrapText="1"/>
      <protection hidden="1"/>
    </xf>
    <xf numFmtId="166" fontId="77" fillId="0" borderId="0" xfId="42" applyNumberFormat="1" applyFont="1" applyBorder="1" applyAlignment="1" applyProtection="1">
      <alignment horizontal="left" vertical="top" wrapText="1"/>
      <protection hidden="1"/>
    </xf>
    <xf numFmtId="4" fontId="67" fillId="0" borderId="14" xfId="52" applyNumberFormat="1" applyFont="1" applyBorder="1" applyAlignment="1" applyProtection="1">
      <alignment horizontal="center" wrapText="1"/>
      <protection hidden="1"/>
    </xf>
    <xf numFmtId="4" fontId="67" fillId="0" borderId="31" xfId="52" applyNumberFormat="1" applyFont="1" applyBorder="1" applyAlignment="1" applyProtection="1">
      <alignment horizontal="center" wrapText="1"/>
      <protection hidden="1"/>
    </xf>
    <xf numFmtId="4" fontId="67" fillId="0" borderId="20" xfId="52" applyNumberFormat="1" applyFont="1" applyBorder="1" applyAlignment="1" applyProtection="1">
      <alignment horizontal="center" wrapText="1"/>
      <protection hidden="1"/>
    </xf>
    <xf numFmtId="0" fontId="67" fillId="0" borderId="31" xfId="0" applyFont="1" applyBorder="1" applyAlignment="1" applyProtection="1">
      <alignment horizontal="center" wrapText="1"/>
      <protection hidden="1"/>
    </xf>
    <xf numFmtId="44" fontId="68" fillId="0" borderId="14" xfId="42" applyFont="1" applyBorder="1" applyAlignment="1" applyProtection="1">
      <alignment horizontal="center" wrapText="1"/>
      <protection hidden="1"/>
    </xf>
    <xf numFmtId="4" fontId="69" fillId="0" borderId="31" xfId="52" applyNumberFormat="1" applyFont="1" applyFill="1" applyBorder="1" applyAlignment="1" applyProtection="1">
      <alignment horizontal="center" wrapText="1"/>
      <protection hidden="1"/>
    </xf>
    <xf numFmtId="4" fontId="69" fillId="0" borderId="20" xfId="52" applyNumberFormat="1" applyFont="1" applyFill="1" applyBorder="1" applyAlignment="1" applyProtection="1">
      <alignment horizontal="center" wrapText="1"/>
      <protection hidden="1"/>
    </xf>
    <xf numFmtId="4" fontId="68" fillId="0" borderId="14" xfId="52" applyNumberFormat="1" applyFont="1" applyFill="1" applyBorder="1" applyAlignment="1" applyProtection="1">
      <alignment horizontal="center" wrapText="1"/>
      <protection hidden="1"/>
    </xf>
    <xf numFmtId="4" fontId="68" fillId="0" borderId="31" xfId="52" applyNumberFormat="1" applyFont="1" applyFill="1" applyBorder="1" applyAlignment="1" applyProtection="1">
      <alignment horizontal="center" wrapText="1"/>
      <protection hidden="1"/>
    </xf>
    <xf numFmtId="4" fontId="68" fillId="0" borderId="20" xfId="52" applyNumberFormat="1" applyFont="1" applyFill="1" applyBorder="1" applyAlignment="1" applyProtection="1">
      <alignment horizontal="center" wrapText="1"/>
      <protection hidden="1"/>
    </xf>
    <xf numFmtId="4" fontId="68" fillId="0" borderId="30" xfId="52" applyNumberFormat="1" applyFont="1" applyFill="1" applyBorder="1" applyAlignment="1" applyProtection="1">
      <alignment horizontal="left" wrapText="1"/>
      <protection hidden="1"/>
    </xf>
    <xf numFmtId="4" fontId="68" fillId="0" borderId="41" xfId="52" applyNumberFormat="1" applyFont="1" applyFill="1" applyBorder="1" applyAlignment="1" applyProtection="1">
      <alignment horizontal="left" wrapText="1"/>
      <protection hidden="1"/>
    </xf>
    <xf numFmtId="4" fontId="68" fillId="0" borderId="22" xfId="52" applyNumberFormat="1" applyFont="1" applyFill="1" applyBorder="1" applyAlignment="1" applyProtection="1">
      <alignment horizontal="left" wrapText="1"/>
      <protection hidden="1"/>
    </xf>
    <xf numFmtId="4" fontId="68" fillId="0" borderId="14" xfId="52" applyNumberFormat="1" applyFont="1" applyFill="1" applyBorder="1" applyAlignment="1" applyProtection="1">
      <alignment horizontal="right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_ноябрь" xfId="55"/>
    <cellStyle name="Обычный_ноябрь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9">
    <dxf>
      <font>
        <color rgb="FF9C0006"/>
      </font>
      <fill>
        <patternFill>
          <bgColor rgb="FFFFC7CE"/>
        </patternFill>
      </fill>
    </dxf>
    <dxf>
      <font>
        <b/>
        <i val="0"/>
        <color theme="3" tint="-0.24993999302387238"/>
      </font>
      <fill>
        <patternFill>
          <bgColor rgb="FFFFC000"/>
        </patternFill>
      </fill>
    </dxf>
    <dxf>
      <font>
        <b/>
        <i val="0"/>
      </font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fgColor theme="0"/>
        </patternFill>
      </fill>
      <border/>
    </dxf>
    <dxf>
      <font>
        <strike val="0"/>
      </font>
      <fill>
        <patternFill patternType="solid">
          <fgColor theme="0"/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  <dxf>
      <font>
        <b/>
        <i val="0"/>
        <color theme="3" tint="-0.24993999302387238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0"/>
  <sheetViews>
    <sheetView zoomScalePageLayoutView="0" workbookViewId="0" topLeftCell="A8">
      <selection activeCell="G76" sqref="G76:H76"/>
    </sheetView>
  </sheetViews>
  <sheetFormatPr defaultColWidth="9.140625" defaultRowHeight="15"/>
  <cols>
    <col min="1" max="6" width="9.140625" style="1" customWidth="1"/>
    <col min="7" max="8" width="11.28125" style="1" customWidth="1"/>
    <col min="9" max="16384" width="9.140625" style="1" customWidth="1"/>
  </cols>
  <sheetData>
    <row r="3" spans="3:4" ht="15">
      <c r="C3" s="2" t="s">
        <v>67</v>
      </c>
      <c r="D3" s="1" t="s">
        <v>0</v>
      </c>
    </row>
    <row r="7" spans="2:8" ht="15">
      <c r="B7" s="3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 t="s">
        <v>8</v>
      </c>
      <c r="G8" s="3" t="s">
        <v>9</v>
      </c>
      <c r="H8" s="3" t="s">
        <v>10</v>
      </c>
    </row>
    <row r="9" spans="2:8" ht="15">
      <c r="B9" s="3" t="s">
        <v>11</v>
      </c>
      <c r="C9" s="4">
        <v>0</v>
      </c>
      <c r="D9" s="4">
        <v>10477.43</v>
      </c>
      <c r="E9" s="4">
        <v>2789.82</v>
      </c>
      <c r="F9" s="3"/>
      <c r="G9" s="4">
        <f>E9</f>
        <v>2789.82</v>
      </c>
      <c r="H9" s="4">
        <f>C9+D9-E9</f>
        <v>7687.610000000001</v>
      </c>
    </row>
    <row r="10" spans="2:8" ht="15">
      <c r="B10" s="3" t="s">
        <v>12</v>
      </c>
      <c r="C10" s="4">
        <v>0</v>
      </c>
      <c r="D10" s="4">
        <v>13733.5</v>
      </c>
      <c r="E10" s="4">
        <v>3656.83</v>
      </c>
      <c r="F10" s="3"/>
      <c r="G10" s="5">
        <v>3656.83</v>
      </c>
      <c r="H10" s="4">
        <v>10076.67</v>
      </c>
    </row>
    <row r="11" spans="2:8" ht="15">
      <c r="B11" s="3" t="s">
        <v>13</v>
      </c>
      <c r="C11" s="3"/>
      <c r="D11" s="4">
        <f>SUM(D9:D10)</f>
        <v>24210.93</v>
      </c>
      <c r="E11" s="3"/>
      <c r="F11" s="3"/>
      <c r="G11" s="4">
        <f>SUM(G9:G10)</f>
        <v>6446.65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6" spans="2:13" ht="15">
      <c r="B16" s="541" t="s">
        <v>14</v>
      </c>
      <c r="C16" s="543" t="s">
        <v>15</v>
      </c>
      <c r="D16" s="544"/>
      <c r="E16" s="547" t="s">
        <v>16</v>
      </c>
      <c r="F16" s="548"/>
      <c r="G16" s="548"/>
      <c r="H16" s="548"/>
      <c r="I16" s="549"/>
      <c r="J16" s="549"/>
      <c r="K16" s="549"/>
      <c r="L16" s="549"/>
      <c r="M16" s="549"/>
    </row>
    <row r="17" spans="2:13" ht="15">
      <c r="B17" s="542"/>
      <c r="C17" s="545"/>
      <c r="D17" s="546"/>
      <c r="E17" s="3" t="s">
        <v>17</v>
      </c>
      <c r="F17" s="3" t="s">
        <v>18</v>
      </c>
      <c r="G17" s="3" t="s">
        <v>19</v>
      </c>
      <c r="H17" s="3" t="s">
        <v>20</v>
      </c>
      <c r="I17" s="6"/>
      <c r="J17" s="6"/>
      <c r="K17" s="6"/>
      <c r="L17" s="6"/>
      <c r="M17" s="6"/>
    </row>
    <row r="18" spans="2:13" ht="15">
      <c r="B18" s="3"/>
      <c r="C18" s="547" t="s">
        <v>21</v>
      </c>
      <c r="D18" s="550"/>
      <c r="E18" s="3"/>
      <c r="F18" s="3"/>
      <c r="G18" s="3"/>
      <c r="H18" s="3"/>
      <c r="I18" s="6"/>
      <c r="J18" s="6"/>
      <c r="K18" s="6"/>
      <c r="L18" s="6"/>
      <c r="M18" s="6"/>
    </row>
    <row r="19" spans="2:13" ht="15">
      <c r="B19" s="3"/>
      <c r="C19" s="3"/>
      <c r="D19" s="3"/>
      <c r="E19" s="3"/>
      <c r="F19" s="3"/>
      <c r="G19" s="3"/>
      <c r="H19" s="3"/>
      <c r="I19" s="6"/>
      <c r="J19" s="6"/>
      <c r="K19" s="6"/>
      <c r="L19" s="6"/>
      <c r="M19" s="6"/>
    </row>
    <row r="20" spans="2:13" ht="15">
      <c r="B20" s="3"/>
      <c r="C20" s="3"/>
      <c r="D20" s="3"/>
      <c r="E20" s="3"/>
      <c r="F20" s="3"/>
      <c r="G20" s="3"/>
      <c r="H20" s="3"/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7"/>
      <c r="C22" s="8"/>
      <c r="D22" s="3"/>
      <c r="E22" s="3"/>
      <c r="F22" s="3"/>
      <c r="G22" s="3"/>
      <c r="H22" s="4"/>
      <c r="I22" s="6"/>
      <c r="J22" s="6"/>
      <c r="K22" s="6"/>
      <c r="L22" s="6"/>
      <c r="M22" s="6"/>
    </row>
    <row r="23" spans="2:13" ht="15">
      <c r="B23" s="3"/>
      <c r="C23" s="3"/>
      <c r="D23" s="3"/>
      <c r="E23" s="3"/>
      <c r="F23" s="3"/>
      <c r="G23" s="9"/>
      <c r="H23" s="3"/>
      <c r="I23" s="6"/>
      <c r="J23" s="6"/>
      <c r="K23" s="6"/>
      <c r="L23" s="6"/>
      <c r="M23" s="6"/>
    </row>
    <row r="24" spans="2:13" ht="15">
      <c r="B24" s="3"/>
      <c r="C24" s="3"/>
      <c r="D24" s="3"/>
      <c r="E24" s="3"/>
      <c r="F24" s="3"/>
      <c r="G24" s="9"/>
      <c r="H24" s="3"/>
      <c r="I24" s="6"/>
      <c r="J24" s="6"/>
      <c r="K24" s="6"/>
      <c r="L24" s="6"/>
      <c r="M24" s="6"/>
    </row>
    <row r="25" spans="2:13" ht="15">
      <c r="B25" s="3"/>
      <c r="C25" s="3"/>
      <c r="D25" s="3"/>
      <c r="E25" s="3"/>
      <c r="F25" s="3"/>
      <c r="G25" s="3" t="s">
        <v>22</v>
      </c>
      <c r="H25" s="4"/>
      <c r="I25" s="6"/>
      <c r="J25" s="6"/>
      <c r="K25" s="6"/>
      <c r="L25" s="6"/>
      <c r="M25" s="6"/>
    </row>
    <row r="26" spans="2:13" ht="15">
      <c r="B26" s="3"/>
      <c r="C26" s="3"/>
      <c r="D26" s="3"/>
      <c r="E26" s="3"/>
      <c r="F26" s="3"/>
      <c r="G26" s="3"/>
      <c r="H26" s="3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10" t="s">
        <v>23</v>
      </c>
      <c r="D29" s="11"/>
      <c r="E29" s="11"/>
      <c r="F29" s="4">
        <v>1819</v>
      </c>
      <c r="G29" s="3">
        <v>7.55</v>
      </c>
      <c r="H29" s="12">
        <f>F29*G29</f>
        <v>13733.449999999999</v>
      </c>
      <c r="I29" s="6"/>
      <c r="J29" s="6"/>
      <c r="K29" s="6"/>
      <c r="L29" s="6"/>
      <c r="M29" s="6"/>
    </row>
    <row r="30" spans="2:13" ht="15">
      <c r="B30" s="3"/>
      <c r="C30" s="10" t="s">
        <v>24</v>
      </c>
      <c r="D30" s="11"/>
      <c r="E30" s="11"/>
      <c r="F30" s="4"/>
      <c r="G30" s="3"/>
      <c r="H30" s="5"/>
      <c r="I30" s="6"/>
      <c r="J30" s="6"/>
      <c r="K30" s="6"/>
      <c r="L30" s="6"/>
      <c r="M30" s="6"/>
    </row>
    <row r="31" spans="2:13" ht="15">
      <c r="B31" s="3"/>
      <c r="C31" s="10" t="s">
        <v>25</v>
      </c>
      <c r="D31" s="10" t="s">
        <v>26</v>
      </c>
      <c r="E31" s="11"/>
      <c r="F31" s="4"/>
      <c r="G31" s="3"/>
      <c r="H31" s="5"/>
      <c r="I31" s="6"/>
      <c r="J31" s="6"/>
      <c r="K31" s="6"/>
      <c r="L31" s="6"/>
      <c r="M31" s="6">
        <f>SUM(M27:M30)</f>
        <v>0</v>
      </c>
    </row>
    <row r="32" spans="2:13" ht="15">
      <c r="B32" s="3"/>
      <c r="C32" s="10" t="s">
        <v>27</v>
      </c>
      <c r="D32" s="11"/>
      <c r="E32" s="11"/>
      <c r="F32" s="4"/>
      <c r="G32" s="3"/>
      <c r="H32" s="5"/>
      <c r="I32" s="6"/>
      <c r="J32" s="6"/>
      <c r="K32" s="6"/>
      <c r="L32" s="6"/>
      <c r="M32" s="6"/>
    </row>
    <row r="33" spans="2:13" ht="15">
      <c r="B33" s="3"/>
      <c r="C33" s="3"/>
      <c r="D33" s="3"/>
      <c r="E33" s="3"/>
      <c r="F33" s="3"/>
      <c r="G33" s="3"/>
      <c r="H33" s="3"/>
      <c r="I33" s="6"/>
      <c r="J33" s="6"/>
      <c r="K33" s="6"/>
      <c r="L33" s="6"/>
      <c r="M33" s="6"/>
    </row>
    <row r="34" spans="2:13" ht="15">
      <c r="B34" s="3"/>
      <c r="C34" s="3"/>
      <c r="D34" s="3"/>
      <c r="E34" s="3"/>
      <c r="F34" s="3"/>
      <c r="G34" s="3"/>
      <c r="H34" s="3"/>
      <c r="I34" s="6"/>
      <c r="J34" s="6"/>
      <c r="K34" s="6"/>
      <c r="L34" s="6"/>
      <c r="M34" s="6"/>
    </row>
    <row r="35" spans="2:13" ht="15">
      <c r="B35" s="3"/>
      <c r="C35" s="3"/>
      <c r="D35" s="3"/>
      <c r="E35" s="3"/>
      <c r="F35" s="3"/>
      <c r="G35" s="13" t="s">
        <v>22</v>
      </c>
      <c r="H35" s="14">
        <f>SUM(H19:H34)</f>
        <v>13733.449999999999</v>
      </c>
      <c r="I35" s="15"/>
      <c r="J35" s="6"/>
      <c r="K35" s="6"/>
      <c r="L35" s="6"/>
      <c r="M35" s="6"/>
    </row>
    <row r="36" spans="9:13" ht="15">
      <c r="I36" s="6"/>
      <c r="J36" s="6"/>
      <c r="K36" s="6"/>
      <c r="L36" s="6"/>
      <c r="M36" s="6"/>
    </row>
    <row r="37" spans="3:13" ht="15">
      <c r="C37" s="1" t="s">
        <v>28</v>
      </c>
      <c r="I37" s="6"/>
      <c r="J37" s="6"/>
      <c r="K37" s="6"/>
      <c r="L37" s="6"/>
      <c r="M37" s="6"/>
    </row>
    <row r="38" spans="2:13" ht="15">
      <c r="B38" s="6"/>
      <c r="C38" s="6" t="s">
        <v>29</v>
      </c>
      <c r="I38" s="6"/>
      <c r="J38" s="6"/>
      <c r="K38" s="6"/>
      <c r="L38" s="6"/>
      <c r="M38" s="6"/>
    </row>
    <row r="42" spans="3:7" ht="18.75">
      <c r="C42" s="16" t="s">
        <v>30</v>
      </c>
      <c r="D42" s="16" t="s">
        <v>31</v>
      </c>
      <c r="E42" s="16"/>
      <c r="F42" s="16" t="s">
        <v>68</v>
      </c>
      <c r="G42" s="17"/>
    </row>
    <row r="43" spans="2:7" ht="18.75">
      <c r="B43" s="18">
        <v>1819</v>
      </c>
      <c r="C43" s="16"/>
      <c r="D43" s="16" t="str">
        <f>D3</f>
        <v>сентябрь    2012г</v>
      </c>
      <c r="E43" s="16"/>
      <c r="F43" s="16"/>
      <c r="G43" s="16"/>
    </row>
    <row r="44" spans="2:7" ht="15">
      <c r="B44" s="19" t="s">
        <v>32</v>
      </c>
      <c r="C44" s="19" t="s">
        <v>33</v>
      </c>
      <c r="D44" s="19"/>
      <c r="E44" s="19"/>
      <c r="F44" s="19" t="s">
        <v>34</v>
      </c>
      <c r="G44" s="19" t="s">
        <v>35</v>
      </c>
    </row>
    <row r="45" spans="2:7" ht="18.75">
      <c r="B45" s="20">
        <v>1</v>
      </c>
      <c r="C45" s="21" t="s">
        <v>36</v>
      </c>
      <c r="D45" s="22"/>
      <c r="E45" s="22"/>
      <c r="F45" s="23"/>
      <c r="G45" s="4">
        <v>24210.93</v>
      </c>
    </row>
    <row r="46" spans="2:7" ht="15">
      <c r="B46" s="24"/>
      <c r="C46" s="9"/>
      <c r="D46" s="9"/>
      <c r="E46" s="9"/>
      <c r="F46" s="23"/>
      <c r="G46" s="9"/>
    </row>
    <row r="47" spans="2:7" ht="18.75">
      <c r="B47" s="25">
        <v>2</v>
      </c>
      <c r="C47" s="26" t="s">
        <v>3</v>
      </c>
      <c r="D47" s="27"/>
      <c r="E47" s="27"/>
      <c r="F47" s="23"/>
      <c r="G47" s="4">
        <v>6446.65</v>
      </c>
    </row>
    <row r="48" spans="2:7" ht="15">
      <c r="B48" s="24"/>
      <c r="C48" s="9"/>
      <c r="D48" s="9"/>
      <c r="E48" s="9"/>
      <c r="F48" s="23"/>
      <c r="G48" s="9"/>
    </row>
    <row r="49" spans="2:8" ht="18.75">
      <c r="B49" s="25">
        <v>4</v>
      </c>
      <c r="C49" s="26" t="s">
        <v>37</v>
      </c>
      <c r="D49" s="27"/>
      <c r="E49" s="27"/>
      <c r="F49" s="23"/>
      <c r="G49" s="14">
        <v>13733.45</v>
      </c>
      <c r="H49" s="1">
        <f>G49-H35</f>
        <v>0</v>
      </c>
    </row>
    <row r="50" spans="2:7" ht="15.75">
      <c r="B50" s="28"/>
      <c r="C50" s="29" t="s">
        <v>23</v>
      </c>
      <c r="D50" s="30"/>
      <c r="E50" s="30"/>
      <c r="F50" s="31">
        <v>7.55</v>
      </c>
      <c r="G50" s="4">
        <f>B43*F50</f>
        <v>13733.449999999999</v>
      </c>
    </row>
    <row r="51" spans="2:7" ht="15">
      <c r="B51" s="28"/>
      <c r="C51" s="29" t="s">
        <v>24</v>
      </c>
      <c r="D51" s="30"/>
      <c r="E51" s="30"/>
      <c r="F51" s="9"/>
      <c r="G51" s="9"/>
    </row>
    <row r="52" spans="2:7" ht="15">
      <c r="B52" s="28"/>
      <c r="C52" s="29" t="s">
        <v>25</v>
      </c>
      <c r="D52" s="29" t="s">
        <v>26</v>
      </c>
      <c r="E52" s="30"/>
      <c r="F52" s="9" t="s">
        <v>38</v>
      </c>
      <c r="G52" s="5">
        <f>H30</f>
        <v>0</v>
      </c>
    </row>
    <row r="53" spans="2:7" ht="15">
      <c r="B53" s="28"/>
      <c r="C53" s="10" t="s">
        <v>27</v>
      </c>
      <c r="D53" s="11"/>
      <c r="E53" s="11"/>
      <c r="F53" s="9" t="s">
        <v>39</v>
      </c>
      <c r="G53" s="9"/>
    </row>
    <row r="54" spans="2:7" ht="15">
      <c r="B54" s="28"/>
      <c r="C54" s="10" t="s">
        <v>40</v>
      </c>
      <c r="D54" s="11" t="s">
        <v>41</v>
      </c>
      <c r="E54" s="11"/>
      <c r="F54" s="9">
        <v>1.68</v>
      </c>
      <c r="G54" s="9">
        <f>B43*F54</f>
        <v>3055.92</v>
      </c>
    </row>
    <row r="55" spans="2:7" ht="15">
      <c r="B55" s="28"/>
      <c r="C55" s="10" t="s">
        <v>42</v>
      </c>
      <c r="D55" s="11"/>
      <c r="E55" s="11"/>
      <c r="F55" s="9">
        <v>2.22</v>
      </c>
      <c r="G55" s="9">
        <f>B43*F55</f>
        <v>4038.1800000000003</v>
      </c>
    </row>
    <row r="56" spans="2:7" ht="15">
      <c r="B56" s="28"/>
      <c r="C56" s="10" t="s">
        <v>43</v>
      </c>
      <c r="D56" s="11"/>
      <c r="E56" s="11"/>
      <c r="F56" s="9"/>
      <c r="G56" s="9"/>
    </row>
    <row r="57" spans="2:7" ht="15">
      <c r="B57" s="28"/>
      <c r="C57" s="10" t="s">
        <v>44</v>
      </c>
      <c r="D57" s="11"/>
      <c r="E57" s="11"/>
      <c r="F57" s="9">
        <v>0.69</v>
      </c>
      <c r="G57" s="9">
        <f>B43*F57</f>
        <v>1255.11</v>
      </c>
    </row>
    <row r="58" spans="2:7" ht="15">
      <c r="B58" s="28"/>
      <c r="C58" s="10" t="s">
        <v>45</v>
      </c>
      <c r="D58" s="11"/>
      <c r="E58" s="11"/>
      <c r="F58" s="9"/>
      <c r="G58" s="9"/>
    </row>
    <row r="59" spans="2:7" ht="15">
      <c r="B59" s="28"/>
      <c r="C59" s="10" t="s">
        <v>46</v>
      </c>
      <c r="D59" s="11"/>
      <c r="E59" s="11"/>
      <c r="F59" s="9">
        <v>2</v>
      </c>
      <c r="G59" s="9">
        <f>B43*F59</f>
        <v>3638</v>
      </c>
    </row>
    <row r="60" spans="2:7" ht="15">
      <c r="B60" s="28"/>
      <c r="C60" s="10" t="s">
        <v>47</v>
      </c>
      <c r="D60" s="11"/>
      <c r="E60" s="11" t="s">
        <v>48</v>
      </c>
      <c r="F60" s="9"/>
      <c r="G60" s="9"/>
    </row>
    <row r="61" spans="2:7" ht="15">
      <c r="B61" s="28"/>
      <c r="C61" s="10" t="s">
        <v>44</v>
      </c>
      <c r="D61" s="11"/>
      <c r="E61" s="11"/>
      <c r="F61" s="9">
        <v>0.57</v>
      </c>
      <c r="G61" s="9">
        <f>B43*F61</f>
        <v>1036.83</v>
      </c>
    </row>
    <row r="62" spans="2:7" ht="15">
      <c r="B62" s="28"/>
      <c r="C62" s="10" t="s">
        <v>49</v>
      </c>
      <c r="D62" s="11"/>
      <c r="E62" s="11"/>
      <c r="F62" s="9"/>
      <c r="G62" s="9"/>
    </row>
    <row r="63" spans="2:7" ht="15">
      <c r="B63" s="28"/>
      <c r="C63" s="10" t="s">
        <v>50</v>
      </c>
      <c r="D63" s="11"/>
      <c r="E63" s="11"/>
      <c r="F63" s="9">
        <v>0.39</v>
      </c>
      <c r="G63" s="9">
        <f>B43*F63</f>
        <v>709.41</v>
      </c>
    </row>
    <row r="64" spans="2:9" ht="18.75">
      <c r="B64" s="32"/>
      <c r="C64" s="21" t="s">
        <v>21</v>
      </c>
      <c r="D64" s="22"/>
      <c r="E64" s="33" t="s">
        <v>51</v>
      </c>
      <c r="F64" s="34">
        <v>5.76</v>
      </c>
      <c r="G64" s="5">
        <f>B43*F64</f>
        <v>10477.44</v>
      </c>
      <c r="I64" s="6"/>
    </row>
    <row r="65" spans="2:9" ht="15">
      <c r="B65" s="35"/>
      <c r="C65" s="36"/>
      <c r="D65" s="33"/>
      <c r="E65" s="33" t="s">
        <v>52</v>
      </c>
      <c r="F65" s="9"/>
      <c r="G65" s="5">
        <f>G47-G50</f>
        <v>-7286.799999999999</v>
      </c>
      <c r="I65" s="6"/>
    </row>
    <row r="66" spans="2:9" ht="15.75">
      <c r="B66" s="37" t="s">
        <v>53</v>
      </c>
      <c r="C66" s="37"/>
      <c r="D66" s="37"/>
      <c r="E66" s="37"/>
      <c r="F66" s="38"/>
      <c r="G66" s="38"/>
      <c r="I66" s="6"/>
    </row>
    <row r="67" spans="2:9" ht="15">
      <c r="B67" s="28"/>
      <c r="C67" s="3"/>
      <c r="D67" s="3"/>
      <c r="E67" s="9"/>
      <c r="F67" s="9"/>
      <c r="G67" s="3"/>
      <c r="I67" s="6"/>
    </row>
    <row r="68" spans="2:7" ht="15">
      <c r="B68" s="24"/>
      <c r="C68" s="39"/>
      <c r="D68" s="23"/>
      <c r="E68" s="23"/>
      <c r="F68" s="40"/>
      <c r="G68" s="9"/>
    </row>
    <row r="69" spans="2:7" ht="15">
      <c r="B69" s="41"/>
      <c r="C69" s="42" t="s">
        <v>54</v>
      </c>
      <c r="D69" s="42"/>
      <c r="E69" s="42"/>
      <c r="F69" s="9"/>
      <c r="G69" s="4">
        <v>726.51</v>
      </c>
    </row>
    <row r="70" spans="2:7" ht="15">
      <c r="B70" s="28"/>
      <c r="C70" s="9"/>
      <c r="D70" s="9"/>
      <c r="E70" s="9"/>
      <c r="F70" s="9"/>
      <c r="G70" s="4"/>
    </row>
    <row r="71" spans="2:8" ht="15">
      <c r="B71" s="28"/>
      <c r="C71" s="9" t="s">
        <v>55</v>
      </c>
      <c r="D71" s="9"/>
      <c r="E71" s="9"/>
      <c r="F71" s="9" t="s">
        <v>56</v>
      </c>
      <c r="G71" s="4">
        <v>0</v>
      </c>
      <c r="H71" s="1">
        <f>SUM(H64:H69)</f>
        <v>0</v>
      </c>
    </row>
    <row r="72" spans="2:7" ht="15">
      <c r="B72" s="28"/>
      <c r="C72" s="9" t="s">
        <v>57</v>
      </c>
      <c r="D72" s="9"/>
      <c r="E72" s="9"/>
      <c r="F72" s="9" t="s">
        <v>56</v>
      </c>
      <c r="G72" s="3"/>
    </row>
    <row r="73" spans="2:7" ht="15">
      <c r="B73" s="28"/>
      <c r="C73" s="9"/>
      <c r="D73" s="9"/>
      <c r="E73" s="9"/>
      <c r="F73" s="9"/>
      <c r="G73" s="9"/>
    </row>
    <row r="74" spans="2:7" ht="15">
      <c r="B74" s="28"/>
      <c r="C74" s="9" t="s">
        <v>58</v>
      </c>
      <c r="D74" s="9"/>
      <c r="E74" s="9"/>
      <c r="F74" s="9" t="s">
        <v>56</v>
      </c>
      <c r="G74" s="9"/>
    </row>
    <row r="75" spans="2:8" ht="15">
      <c r="B75" s="43"/>
      <c r="C75" s="44" t="s">
        <v>59</v>
      </c>
      <c r="D75" s="44"/>
      <c r="E75" s="44"/>
      <c r="F75" s="44" t="s">
        <v>56</v>
      </c>
      <c r="G75" s="14">
        <f>G71+G47-G49</f>
        <v>-7286.800000000001</v>
      </c>
      <c r="H75" s="1">
        <f>G71+G47-G49</f>
        <v>-7286.800000000001</v>
      </c>
    </row>
    <row r="76" ht="15">
      <c r="D76" s="1" t="s">
        <v>60</v>
      </c>
    </row>
    <row r="77" ht="15.75" thickBot="1">
      <c r="D77" s="1" t="s">
        <v>61</v>
      </c>
    </row>
    <row r="78" spans="2:7" ht="15.75" thickBot="1">
      <c r="B78" s="45" t="s">
        <v>54</v>
      </c>
      <c r="C78" s="46"/>
      <c r="D78" s="46"/>
      <c r="E78" s="46" t="s">
        <v>62</v>
      </c>
      <c r="F78" s="46"/>
      <c r="G78" s="47" t="s">
        <v>63</v>
      </c>
    </row>
    <row r="79" spans="2:7" ht="15">
      <c r="B79" s="3" t="s">
        <v>64</v>
      </c>
      <c r="C79" s="3" t="s">
        <v>65</v>
      </c>
      <c r="D79" s="3" t="s">
        <v>51</v>
      </c>
      <c r="E79" s="3"/>
      <c r="F79" s="3" t="s">
        <v>52</v>
      </c>
      <c r="G79" s="3" t="s">
        <v>66</v>
      </c>
    </row>
    <row r="80" spans="2:7" ht="15">
      <c r="B80" s="3" t="s">
        <v>69</v>
      </c>
      <c r="C80" s="3">
        <v>0</v>
      </c>
      <c r="D80" s="3">
        <v>2500.2</v>
      </c>
      <c r="E80" s="3"/>
      <c r="F80" s="3">
        <v>726.51</v>
      </c>
      <c r="G80" s="3">
        <v>1773.69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1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78"/>
  <sheetViews>
    <sheetView zoomScalePageLayoutView="0" workbookViewId="0" topLeftCell="A49">
      <selection activeCell="G76" sqref="G76:H76"/>
    </sheetView>
  </sheetViews>
  <sheetFormatPr defaultColWidth="9.140625" defaultRowHeight="15"/>
  <cols>
    <col min="1" max="2" width="9.140625" style="1" customWidth="1"/>
    <col min="3" max="3" width="12.7109375" style="1" customWidth="1"/>
    <col min="4" max="5" width="9.140625" style="1" customWidth="1"/>
    <col min="6" max="6" width="13.8515625" style="1" customWidth="1"/>
    <col min="7" max="8" width="11.28125" style="1" customWidth="1"/>
    <col min="9" max="16384" width="9.140625" style="1" customWidth="1"/>
  </cols>
  <sheetData>
    <row r="3" spans="3:4" ht="18.75">
      <c r="C3" s="58" t="s">
        <v>67</v>
      </c>
      <c r="D3" s="1" t="s">
        <v>98</v>
      </c>
    </row>
    <row r="7" spans="2:8" ht="15">
      <c r="B7" s="3"/>
      <c r="C7" s="3" t="s">
        <v>1</v>
      </c>
      <c r="D7" s="3" t="s">
        <v>2</v>
      </c>
      <c r="E7" s="3" t="s">
        <v>3</v>
      </c>
      <c r="F7" s="3"/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/>
      <c r="G8" s="3" t="s">
        <v>9</v>
      </c>
      <c r="H8" s="3" t="s">
        <v>10</v>
      </c>
    </row>
    <row r="9" spans="2:8" ht="15">
      <c r="B9" s="3" t="s">
        <v>11</v>
      </c>
      <c r="C9" s="4">
        <v>15248.53</v>
      </c>
      <c r="D9" s="4">
        <v>10477.43</v>
      </c>
      <c r="E9" s="4">
        <v>9401.89</v>
      </c>
      <c r="F9" s="3"/>
      <c r="G9" s="4">
        <f>E9</f>
        <v>9401.89</v>
      </c>
      <c r="H9" s="4">
        <v>16324.07</v>
      </c>
    </row>
    <row r="10" spans="2:8" ht="15">
      <c r="B10" s="3" t="s">
        <v>12</v>
      </c>
      <c r="C10" s="4">
        <v>15808.52</v>
      </c>
      <c r="D10" s="4">
        <v>13733.5</v>
      </c>
      <c r="E10" s="4">
        <v>12420.3</v>
      </c>
      <c r="F10" s="3"/>
      <c r="G10" s="5">
        <v>12420.3</v>
      </c>
      <c r="H10" s="4">
        <f>D10-E10+C10</f>
        <v>17121.72</v>
      </c>
    </row>
    <row r="11" spans="2:8" ht="15">
      <c r="B11" s="3" t="s">
        <v>13</v>
      </c>
      <c r="C11" s="3"/>
      <c r="D11" s="4">
        <f>SUM(D9:D10)</f>
        <v>24210.93</v>
      </c>
      <c r="E11" s="3"/>
      <c r="F11" s="3"/>
      <c r="G11" s="4">
        <f>SUM(G9:G10)</f>
        <v>21822.19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5" ht="15.75" thickBot="1"/>
    <row r="16" spans="2:13" ht="15">
      <c r="B16" s="551" t="s">
        <v>14</v>
      </c>
      <c r="C16" s="553" t="s">
        <v>15</v>
      </c>
      <c r="D16" s="554"/>
      <c r="E16" s="557" t="s">
        <v>16</v>
      </c>
      <c r="F16" s="558"/>
      <c r="G16" s="558"/>
      <c r="H16" s="559"/>
      <c r="I16" s="549"/>
      <c r="J16" s="549"/>
      <c r="K16" s="549"/>
      <c r="L16" s="549"/>
      <c r="M16" s="549"/>
    </row>
    <row r="17" spans="2:13" ht="15.75" thickBot="1">
      <c r="B17" s="552"/>
      <c r="C17" s="555"/>
      <c r="D17" s="556"/>
      <c r="E17" s="49"/>
      <c r="F17" s="49"/>
      <c r="G17" s="49" t="s">
        <v>19</v>
      </c>
      <c r="H17" s="50" t="s">
        <v>20</v>
      </c>
      <c r="I17" s="6"/>
      <c r="J17" s="6"/>
      <c r="K17" s="6"/>
      <c r="L17" s="6"/>
      <c r="M17" s="6"/>
    </row>
    <row r="18" spans="2:13" ht="15">
      <c r="B18" s="48"/>
      <c r="C18" s="560" t="s">
        <v>21</v>
      </c>
      <c r="D18" s="561"/>
      <c r="E18" s="48"/>
      <c r="F18" s="48"/>
      <c r="G18" s="48"/>
      <c r="H18" s="48"/>
      <c r="I18" s="6"/>
      <c r="J18" s="6"/>
      <c r="K18" s="6"/>
      <c r="L18" s="6"/>
      <c r="M18" s="6"/>
    </row>
    <row r="19" spans="2:13" ht="15">
      <c r="B19" s="3" t="s">
        <v>99</v>
      </c>
      <c r="C19" s="3" t="s">
        <v>72</v>
      </c>
      <c r="D19" s="3"/>
      <c r="E19" s="3"/>
      <c r="F19" s="3"/>
      <c r="G19" s="9"/>
      <c r="H19" s="3">
        <v>664.5</v>
      </c>
      <c r="I19" s="6"/>
      <c r="J19" s="6"/>
      <c r="K19" s="6"/>
      <c r="L19" s="6"/>
      <c r="M19" s="6"/>
    </row>
    <row r="20" spans="2:13" ht="15">
      <c r="B20" s="3"/>
      <c r="C20" s="3"/>
      <c r="D20" s="3"/>
      <c r="E20" s="3"/>
      <c r="F20" s="3"/>
      <c r="G20" s="3" t="s">
        <v>22</v>
      </c>
      <c r="H20" s="3"/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</row>
    <row r="23" spans="2:13" ht="15">
      <c r="B23" s="3"/>
      <c r="C23" s="10" t="s">
        <v>23</v>
      </c>
      <c r="D23" s="11"/>
      <c r="E23" s="11"/>
      <c r="F23" s="4">
        <v>1819</v>
      </c>
      <c r="G23" s="3">
        <v>7.55</v>
      </c>
      <c r="H23" s="12">
        <f>F23*G23</f>
        <v>13733.449999999999</v>
      </c>
      <c r="I23" s="6"/>
      <c r="J23" s="6"/>
      <c r="K23" s="6"/>
      <c r="L23" s="6"/>
      <c r="M23" s="6"/>
    </row>
    <row r="24" spans="2:13" ht="15">
      <c r="B24" s="3"/>
      <c r="C24" s="10" t="s">
        <v>24</v>
      </c>
      <c r="D24" s="11"/>
      <c r="E24" s="11"/>
      <c r="F24" s="4"/>
      <c r="G24" s="3"/>
      <c r="H24" s="5"/>
      <c r="I24" s="6"/>
      <c r="J24" s="6"/>
      <c r="K24" s="6"/>
      <c r="L24" s="6"/>
      <c r="M24" s="6"/>
    </row>
    <row r="25" spans="2:13" ht="15">
      <c r="B25" s="3"/>
      <c r="C25" s="10" t="s">
        <v>25</v>
      </c>
      <c r="D25" s="10" t="s">
        <v>26</v>
      </c>
      <c r="E25" s="11"/>
      <c r="F25" s="4"/>
      <c r="G25" s="3"/>
      <c r="H25" s="5"/>
      <c r="I25" s="6"/>
      <c r="J25" s="6"/>
      <c r="K25" s="6"/>
      <c r="L25" s="6"/>
      <c r="M25" s="6">
        <f>SUM(M21:M24)</f>
        <v>0</v>
      </c>
    </row>
    <row r="26" spans="2:13" ht="15">
      <c r="B26" s="3"/>
      <c r="C26" s="10" t="s">
        <v>27</v>
      </c>
      <c r="D26" s="11"/>
      <c r="E26" s="11"/>
      <c r="F26" s="4"/>
      <c r="G26" s="3"/>
      <c r="H26" s="5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3"/>
      <c r="D29" s="3"/>
      <c r="E29" s="3"/>
      <c r="F29" s="3"/>
      <c r="G29" s="13" t="s">
        <v>22</v>
      </c>
      <c r="H29" s="14">
        <f>SUM(H19:H28)</f>
        <v>14397.949999999999</v>
      </c>
      <c r="I29" s="15"/>
      <c r="J29" s="6"/>
      <c r="K29" s="6"/>
      <c r="L29" s="6"/>
      <c r="M29" s="6"/>
    </row>
    <row r="30" spans="9:13" ht="15">
      <c r="I30" s="6"/>
      <c r="J30" s="6"/>
      <c r="K30" s="6"/>
      <c r="L30" s="6"/>
      <c r="M30" s="6"/>
    </row>
    <row r="31" spans="3:13" ht="15">
      <c r="C31" s="1" t="s">
        <v>28</v>
      </c>
      <c r="I31" s="6"/>
      <c r="J31" s="6"/>
      <c r="K31" s="6"/>
      <c r="L31" s="6"/>
      <c r="M31" s="6"/>
    </row>
    <row r="32" spans="2:13" ht="15">
      <c r="B32" s="6"/>
      <c r="C32" s="6" t="s">
        <v>29</v>
      </c>
      <c r="I32" s="6"/>
      <c r="J32" s="6"/>
      <c r="K32" s="6"/>
      <c r="L32" s="6"/>
      <c r="M32" s="6"/>
    </row>
    <row r="36" spans="3:7" ht="18.75">
      <c r="C36" s="16" t="s">
        <v>30</v>
      </c>
      <c r="D36" s="16" t="s">
        <v>31</v>
      </c>
      <c r="E36" s="16"/>
      <c r="F36" s="16" t="s">
        <v>68</v>
      </c>
      <c r="G36" s="17"/>
    </row>
    <row r="37" spans="2:7" ht="18.75">
      <c r="B37" s="18">
        <v>1819</v>
      </c>
      <c r="C37" s="16"/>
      <c r="D37" s="16" t="str">
        <f>D3</f>
        <v>июнь 2013г</v>
      </c>
      <c r="E37" s="16"/>
      <c r="F37" s="16"/>
      <c r="G37" s="16"/>
    </row>
    <row r="38" spans="2:7" ht="15">
      <c r="B38" s="19" t="s">
        <v>32</v>
      </c>
      <c r="C38" s="19" t="s">
        <v>33</v>
      </c>
      <c r="D38" s="19"/>
      <c r="E38" s="19"/>
      <c r="F38" s="19" t="s">
        <v>34</v>
      </c>
      <c r="G38" s="19" t="s">
        <v>35</v>
      </c>
    </row>
    <row r="39" spans="2:7" ht="18.75">
      <c r="B39" s="20">
        <v>1</v>
      </c>
      <c r="C39" s="51" t="s">
        <v>92</v>
      </c>
      <c r="D39" s="52"/>
      <c r="E39" s="52"/>
      <c r="F39" s="33"/>
      <c r="G39" s="33">
        <v>24210.93</v>
      </c>
    </row>
    <row r="40" spans="2:7" ht="15">
      <c r="B40" s="24"/>
      <c r="C40" s="9"/>
      <c r="D40" s="9"/>
      <c r="E40" s="9"/>
      <c r="F40" s="23"/>
      <c r="G40" s="9"/>
    </row>
    <row r="41" spans="2:7" ht="18.75">
      <c r="B41" s="53">
        <v>2</v>
      </c>
      <c r="C41" s="54" t="s">
        <v>93</v>
      </c>
      <c r="D41" s="55"/>
      <c r="E41" s="55"/>
      <c r="F41" s="55"/>
      <c r="G41" s="56">
        <v>21822.19</v>
      </c>
    </row>
    <row r="42" spans="2:7" ht="15">
      <c r="B42" s="24"/>
      <c r="C42" s="9"/>
      <c r="D42" s="9"/>
      <c r="E42" s="9"/>
      <c r="F42" s="23"/>
      <c r="G42" s="9"/>
    </row>
    <row r="43" spans="2:7" ht="18.75">
      <c r="B43" s="53">
        <v>4</v>
      </c>
      <c r="C43" s="54" t="s">
        <v>94</v>
      </c>
      <c r="D43" s="55"/>
      <c r="E43" s="55"/>
      <c r="F43" s="54"/>
      <c r="G43" s="57">
        <v>14397.95</v>
      </c>
    </row>
    <row r="44" spans="2:7" ht="15.75">
      <c r="B44" s="28"/>
      <c r="C44" s="29" t="s">
        <v>23</v>
      </c>
      <c r="D44" s="30"/>
      <c r="E44" s="30"/>
      <c r="F44" s="31">
        <v>7.55</v>
      </c>
      <c r="G44" s="4">
        <f>B37*F44</f>
        <v>13733.449999999999</v>
      </c>
    </row>
    <row r="45" spans="2:7" ht="15">
      <c r="B45" s="28"/>
      <c r="C45" s="29" t="s">
        <v>24</v>
      </c>
      <c r="D45" s="30"/>
      <c r="E45" s="30"/>
      <c r="F45" s="9"/>
      <c r="G45" s="9"/>
    </row>
    <row r="46" spans="2:7" ht="15">
      <c r="B46" s="28"/>
      <c r="C46" s="29" t="s">
        <v>25</v>
      </c>
      <c r="D46" s="29" t="s">
        <v>26</v>
      </c>
      <c r="E46" s="30"/>
      <c r="F46" s="9" t="s">
        <v>38</v>
      </c>
      <c r="G46" s="5">
        <f>H24</f>
        <v>0</v>
      </c>
    </row>
    <row r="47" spans="2:7" ht="15">
      <c r="B47" s="28"/>
      <c r="C47" s="10" t="s">
        <v>27</v>
      </c>
      <c r="D47" s="11"/>
      <c r="E47" s="11"/>
      <c r="F47" s="9" t="s">
        <v>39</v>
      </c>
      <c r="G47" s="9"/>
    </row>
    <row r="48" spans="2:7" ht="15">
      <c r="B48" s="28"/>
      <c r="C48" s="10" t="s">
        <v>40</v>
      </c>
      <c r="D48" s="11" t="s">
        <v>41</v>
      </c>
      <c r="E48" s="11"/>
      <c r="F48" s="9">
        <v>1.68</v>
      </c>
      <c r="G48" s="9">
        <f>B37*F48</f>
        <v>3055.92</v>
      </c>
    </row>
    <row r="49" spans="2:7" ht="15">
      <c r="B49" s="28"/>
      <c r="C49" s="10" t="s">
        <v>42</v>
      </c>
      <c r="D49" s="11"/>
      <c r="E49" s="11"/>
      <c r="F49" s="9">
        <v>2.22</v>
      </c>
      <c r="G49" s="9">
        <f>B37*F49</f>
        <v>4038.1800000000003</v>
      </c>
    </row>
    <row r="50" spans="2:7" ht="15">
      <c r="B50" s="28"/>
      <c r="C50" s="10" t="s">
        <v>43</v>
      </c>
      <c r="D50" s="11"/>
      <c r="E50" s="11"/>
      <c r="F50" s="9"/>
      <c r="G50" s="9"/>
    </row>
    <row r="51" spans="2:7" ht="15">
      <c r="B51" s="28"/>
      <c r="C51" s="10" t="s">
        <v>44</v>
      </c>
      <c r="D51" s="11"/>
      <c r="E51" s="11"/>
      <c r="F51" s="9">
        <v>0.69</v>
      </c>
      <c r="G51" s="9">
        <f>B37*F51</f>
        <v>1255.11</v>
      </c>
    </row>
    <row r="52" spans="2:7" ht="15">
      <c r="B52" s="28"/>
      <c r="C52" s="10" t="s">
        <v>45</v>
      </c>
      <c r="D52" s="11"/>
      <c r="E52" s="11"/>
      <c r="F52" s="9"/>
      <c r="G52" s="9"/>
    </row>
    <row r="53" spans="2:7" ht="15">
      <c r="B53" s="28"/>
      <c r="C53" s="10" t="s">
        <v>46</v>
      </c>
      <c r="D53" s="11"/>
      <c r="E53" s="11"/>
      <c r="F53" s="9">
        <v>2</v>
      </c>
      <c r="G53" s="9">
        <f>B37*F53</f>
        <v>3638</v>
      </c>
    </row>
    <row r="54" spans="2:7" ht="15">
      <c r="B54" s="28"/>
      <c r="C54" s="10" t="s">
        <v>47</v>
      </c>
      <c r="D54" s="11"/>
      <c r="E54" s="11" t="s">
        <v>48</v>
      </c>
      <c r="F54" s="9"/>
      <c r="G54" s="9"/>
    </row>
    <row r="55" spans="2:7" ht="15">
      <c r="B55" s="28"/>
      <c r="C55" s="10" t="s">
        <v>44</v>
      </c>
      <c r="D55" s="11"/>
      <c r="E55" s="11"/>
      <c r="F55" s="9">
        <v>0.57</v>
      </c>
      <c r="G55" s="9">
        <f>B37*F55</f>
        <v>1036.83</v>
      </c>
    </row>
    <row r="56" spans="2:7" ht="15">
      <c r="B56" s="28"/>
      <c r="C56" s="10" t="s">
        <v>49</v>
      </c>
      <c r="D56" s="11"/>
      <c r="E56" s="11"/>
      <c r="F56" s="9"/>
      <c r="G56" s="9"/>
    </row>
    <row r="57" spans="2:7" ht="15">
      <c r="B57" s="28"/>
      <c r="C57" s="10" t="s">
        <v>50</v>
      </c>
      <c r="D57" s="11"/>
      <c r="E57" s="11"/>
      <c r="F57" s="9">
        <v>0.39</v>
      </c>
      <c r="G57" s="9">
        <f>B37*F57</f>
        <v>709.41</v>
      </c>
    </row>
    <row r="58" spans="2:9" ht="18.75">
      <c r="B58" s="32"/>
      <c r="C58" s="21" t="s">
        <v>21</v>
      </c>
      <c r="D58" s="22"/>
      <c r="E58" s="33" t="s">
        <v>51</v>
      </c>
      <c r="F58" s="34">
        <v>5.76</v>
      </c>
      <c r="G58" s="5">
        <f>B37*F58</f>
        <v>10477.44</v>
      </c>
      <c r="I58" s="6"/>
    </row>
    <row r="59" spans="2:9" ht="15">
      <c r="B59" s="35"/>
      <c r="C59" s="36"/>
      <c r="D59" s="33"/>
      <c r="E59" s="33" t="s">
        <v>52</v>
      </c>
      <c r="F59" s="9"/>
      <c r="G59" s="5">
        <f>G41-G44</f>
        <v>8088.74</v>
      </c>
      <c r="I59" s="6"/>
    </row>
    <row r="60" spans="2:9" ht="15.75">
      <c r="B60" s="37" t="s">
        <v>53</v>
      </c>
      <c r="C60" s="37"/>
      <c r="D60" s="37"/>
      <c r="E60" s="37"/>
      <c r="F60" s="38"/>
      <c r="G60" s="38"/>
      <c r="I60" s="6"/>
    </row>
    <row r="61" spans="2:7" ht="15">
      <c r="B61" s="3" t="s">
        <v>99</v>
      </c>
      <c r="C61" s="3" t="s">
        <v>72</v>
      </c>
      <c r="D61" s="3"/>
      <c r="E61" s="23"/>
      <c r="F61" s="40"/>
      <c r="G61" s="9">
        <v>664.5</v>
      </c>
    </row>
    <row r="62" spans="2:12" ht="15">
      <c r="B62" s="41"/>
      <c r="C62" s="42" t="s">
        <v>54</v>
      </c>
      <c r="D62" s="42"/>
      <c r="E62" s="42"/>
      <c r="F62" s="9"/>
      <c r="G62" s="4">
        <v>19601.49</v>
      </c>
      <c r="J62" s="1">
        <v>2594.78</v>
      </c>
      <c r="K62" s="1" t="s">
        <v>75</v>
      </c>
      <c r="L62" s="1" t="s">
        <v>76</v>
      </c>
    </row>
    <row r="63" spans="2:7" ht="15">
      <c r="B63" s="28"/>
      <c r="C63" s="9"/>
      <c r="D63" s="9"/>
      <c r="E63" s="9"/>
      <c r="F63" s="9"/>
      <c r="G63" s="4"/>
    </row>
    <row r="64" spans="2:7" ht="15">
      <c r="B64" s="28"/>
      <c r="C64" s="9" t="s">
        <v>55</v>
      </c>
      <c r="D64" s="9"/>
      <c r="E64" s="9"/>
      <c r="F64" s="9" t="s">
        <v>56</v>
      </c>
      <c r="G64" s="4">
        <v>39705.23</v>
      </c>
    </row>
    <row r="65" spans="2:7" ht="15">
      <c r="B65" s="28"/>
      <c r="C65" s="9" t="s">
        <v>57</v>
      </c>
      <c r="D65" s="9"/>
      <c r="E65" s="9"/>
      <c r="F65" s="9" t="s">
        <v>56</v>
      </c>
      <c r="G65" s="3"/>
    </row>
    <row r="66" spans="2:12" ht="15">
      <c r="B66" s="28"/>
      <c r="C66" s="9"/>
      <c r="D66" s="9"/>
      <c r="E66" s="9"/>
      <c r="F66" s="9"/>
      <c r="G66" s="9"/>
      <c r="I66" s="1" t="s">
        <v>87</v>
      </c>
      <c r="K66" s="1">
        <v>2025.9</v>
      </c>
      <c r="L66" s="1" t="s">
        <v>88</v>
      </c>
    </row>
    <row r="67" spans="2:7" ht="15">
      <c r="B67" s="28"/>
      <c r="C67" s="9" t="s">
        <v>58</v>
      </c>
      <c r="D67" s="9"/>
      <c r="E67" s="9"/>
      <c r="F67" s="9" t="s">
        <v>56</v>
      </c>
      <c r="G67" s="9"/>
    </row>
    <row r="68" spans="2:7" ht="15">
      <c r="B68" s="43"/>
      <c r="C68" s="44" t="s">
        <v>59</v>
      </c>
      <c r="D68" s="44"/>
      <c r="E68" s="44"/>
      <c r="F68" s="44" t="s">
        <v>56</v>
      </c>
      <c r="G68" s="59">
        <f>G64+G41-G43</f>
        <v>47129.47</v>
      </c>
    </row>
    <row r="69" ht="15">
      <c r="D69" s="1" t="s">
        <v>60</v>
      </c>
    </row>
    <row r="70" ht="15.75" thickBot="1">
      <c r="D70" s="1" t="s">
        <v>61</v>
      </c>
    </row>
    <row r="71" spans="2:7" ht="15.75" thickBot="1">
      <c r="B71" s="45" t="s">
        <v>54</v>
      </c>
      <c r="C71" s="46"/>
      <c r="D71" s="46"/>
      <c r="E71" s="46" t="s">
        <v>62</v>
      </c>
      <c r="F71" s="46"/>
      <c r="G71" s="47" t="s">
        <v>63</v>
      </c>
    </row>
    <row r="72" spans="2:7" ht="15">
      <c r="B72" s="3" t="s">
        <v>64</v>
      </c>
      <c r="C72" s="3" t="s">
        <v>65</v>
      </c>
      <c r="D72" s="3" t="s">
        <v>51</v>
      </c>
      <c r="E72" s="3"/>
      <c r="F72" s="3" t="s">
        <v>52</v>
      </c>
      <c r="G72" s="3" t="s">
        <v>66</v>
      </c>
    </row>
    <row r="73" spans="2:7" ht="15">
      <c r="B73" s="3" t="s">
        <v>78</v>
      </c>
      <c r="C73" s="3">
        <v>2387.17</v>
      </c>
      <c r="D73" s="3">
        <v>2500.2</v>
      </c>
      <c r="E73" s="3"/>
      <c r="F73" s="3">
        <v>2071.38</v>
      </c>
      <c r="G73" s="3">
        <v>2815.99</v>
      </c>
    </row>
    <row r="74" spans="2:7" ht="15">
      <c r="B74" s="3" t="s">
        <v>79</v>
      </c>
      <c r="C74" s="3">
        <v>2815.99</v>
      </c>
      <c r="D74" s="3">
        <v>2500.2</v>
      </c>
      <c r="E74" s="3"/>
      <c r="F74" s="3">
        <v>2410.43</v>
      </c>
      <c r="G74" s="3">
        <v>2905.76</v>
      </c>
    </row>
    <row r="75" spans="2:7" ht="15">
      <c r="B75" s="3" t="s">
        <v>85</v>
      </c>
      <c r="C75" s="3">
        <v>2905.76</v>
      </c>
      <c r="D75" s="3">
        <v>2500.2</v>
      </c>
      <c r="E75" s="3"/>
      <c r="F75" s="3">
        <v>2978.48</v>
      </c>
      <c r="G75" s="3">
        <v>2427.48</v>
      </c>
    </row>
    <row r="76" spans="2:7" ht="15">
      <c r="B76" s="3" t="s">
        <v>90</v>
      </c>
      <c r="C76" s="3">
        <v>2427.48</v>
      </c>
      <c r="D76" s="3">
        <v>2500.2</v>
      </c>
      <c r="E76" s="3"/>
      <c r="F76" s="3">
        <v>2351.6</v>
      </c>
      <c r="G76" s="3">
        <v>2576.08</v>
      </c>
    </row>
    <row r="77" spans="2:7" ht="15">
      <c r="B77" s="3" t="s">
        <v>96</v>
      </c>
      <c r="C77" s="3">
        <v>2576.08</v>
      </c>
      <c r="D77" s="3">
        <v>2500.19</v>
      </c>
      <c r="E77" s="3"/>
      <c r="F77" s="3">
        <v>2424.79</v>
      </c>
      <c r="G77" s="3">
        <f>D77-F77+C77</f>
        <v>2651.48</v>
      </c>
    </row>
    <row r="78" spans="2:7" ht="15">
      <c r="B78" s="3" t="s">
        <v>99</v>
      </c>
      <c r="C78" s="3">
        <v>2651.48</v>
      </c>
      <c r="D78" s="3">
        <v>2500.2</v>
      </c>
      <c r="E78" s="3"/>
      <c r="F78" s="3">
        <v>2345.97</v>
      </c>
      <c r="G78" s="3">
        <v>2805.71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M79"/>
  <sheetViews>
    <sheetView zoomScalePageLayoutView="0" workbookViewId="0" topLeftCell="A42">
      <selection activeCell="G76" sqref="G76:H76"/>
    </sheetView>
  </sheetViews>
  <sheetFormatPr defaultColWidth="9.140625" defaultRowHeight="15"/>
  <cols>
    <col min="1" max="2" width="9.140625" style="1" customWidth="1"/>
    <col min="3" max="3" width="12.7109375" style="1" customWidth="1"/>
    <col min="4" max="5" width="9.140625" style="1" customWidth="1"/>
    <col min="6" max="6" width="13.8515625" style="1" customWidth="1"/>
    <col min="7" max="8" width="11.28125" style="1" customWidth="1"/>
    <col min="9" max="16384" width="9.140625" style="1" customWidth="1"/>
  </cols>
  <sheetData>
    <row r="3" spans="3:4" ht="18.75">
      <c r="C3" s="58" t="s">
        <v>67</v>
      </c>
      <c r="D3" s="1" t="s">
        <v>100</v>
      </c>
    </row>
    <row r="7" spans="2:8" ht="15">
      <c r="B7" s="3"/>
      <c r="C7" s="3" t="s">
        <v>1</v>
      </c>
      <c r="D7" s="3" t="s">
        <v>2</v>
      </c>
      <c r="E7" s="3" t="s">
        <v>3</v>
      </c>
      <c r="F7" s="3"/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/>
      <c r="G8" s="3" t="s">
        <v>9</v>
      </c>
      <c r="H8" s="3" t="s">
        <v>10</v>
      </c>
    </row>
    <row r="9" spans="2:8" ht="15">
      <c r="B9" s="3" t="s">
        <v>11</v>
      </c>
      <c r="C9" s="4">
        <v>16324.07</v>
      </c>
      <c r="D9" s="4">
        <v>10477.43</v>
      </c>
      <c r="E9" s="4">
        <v>8390.23</v>
      </c>
      <c r="F9" s="3"/>
      <c r="G9" s="4">
        <f>E9</f>
        <v>8390.23</v>
      </c>
      <c r="H9" s="4">
        <v>18411.27</v>
      </c>
    </row>
    <row r="10" spans="2:8" ht="15">
      <c r="B10" s="3" t="s">
        <v>12</v>
      </c>
      <c r="C10" s="4">
        <v>17121.72</v>
      </c>
      <c r="D10" s="4">
        <v>13733.5</v>
      </c>
      <c r="E10" s="4">
        <v>10583.62</v>
      </c>
      <c r="F10" s="3"/>
      <c r="G10" s="5">
        <v>10583.62</v>
      </c>
      <c r="H10" s="4">
        <f>D10-E10+C10</f>
        <v>20271.6</v>
      </c>
    </row>
    <row r="11" spans="2:8" ht="15">
      <c r="B11" s="3" t="s">
        <v>13</v>
      </c>
      <c r="C11" s="3"/>
      <c r="D11" s="4">
        <f>SUM(D9:D10)</f>
        <v>24210.93</v>
      </c>
      <c r="E11" s="3"/>
      <c r="F11" s="3"/>
      <c r="G11" s="4">
        <f>SUM(G9:G10)</f>
        <v>18973.85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5" ht="15.75" thickBot="1"/>
    <row r="16" spans="2:13" ht="15">
      <c r="B16" s="551" t="s">
        <v>14</v>
      </c>
      <c r="C16" s="553" t="s">
        <v>15</v>
      </c>
      <c r="D16" s="554"/>
      <c r="E16" s="557" t="s">
        <v>16</v>
      </c>
      <c r="F16" s="558"/>
      <c r="G16" s="558"/>
      <c r="H16" s="559"/>
      <c r="I16" s="549"/>
      <c r="J16" s="549"/>
      <c r="K16" s="549"/>
      <c r="L16" s="549"/>
      <c r="M16" s="549"/>
    </row>
    <row r="17" spans="2:13" ht="15.75" thickBot="1">
      <c r="B17" s="552"/>
      <c r="C17" s="555"/>
      <c r="D17" s="556"/>
      <c r="E17" s="49"/>
      <c r="F17" s="49"/>
      <c r="G17" s="49" t="s">
        <v>19</v>
      </c>
      <c r="H17" s="50" t="s">
        <v>20</v>
      </c>
      <c r="I17" s="6"/>
      <c r="J17" s="6"/>
      <c r="K17" s="6"/>
      <c r="L17" s="6"/>
      <c r="M17" s="6"/>
    </row>
    <row r="18" spans="2:13" ht="15">
      <c r="B18" s="48"/>
      <c r="C18" s="560" t="s">
        <v>21</v>
      </c>
      <c r="D18" s="561"/>
      <c r="E18" s="48"/>
      <c r="F18" s="48"/>
      <c r="G18" s="48"/>
      <c r="H18" s="48"/>
      <c r="I18" s="6"/>
      <c r="J18" s="6"/>
      <c r="K18" s="6"/>
      <c r="L18" s="6"/>
      <c r="M18" s="6"/>
    </row>
    <row r="19" spans="2:13" ht="15">
      <c r="B19" s="3"/>
      <c r="C19" s="3"/>
      <c r="D19" s="3"/>
      <c r="E19" s="3"/>
      <c r="F19" s="3"/>
      <c r="G19" s="9"/>
      <c r="H19" s="3"/>
      <c r="I19" s="6"/>
      <c r="J19" s="6"/>
      <c r="K19" s="6"/>
      <c r="L19" s="6"/>
      <c r="M19" s="6"/>
    </row>
    <row r="20" spans="2:13" ht="15">
      <c r="B20" s="3"/>
      <c r="C20" s="3"/>
      <c r="D20" s="3"/>
      <c r="E20" s="3"/>
      <c r="F20" s="3"/>
      <c r="G20" s="3" t="s">
        <v>22</v>
      </c>
      <c r="H20" s="3"/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</row>
    <row r="23" spans="2:13" ht="15">
      <c r="B23" s="3"/>
      <c r="C23" s="10" t="s">
        <v>23</v>
      </c>
      <c r="D23" s="11"/>
      <c r="E23" s="11"/>
      <c r="F23" s="4">
        <v>1819</v>
      </c>
      <c r="G23" s="3">
        <v>7.55</v>
      </c>
      <c r="H23" s="12">
        <f>F23*G23</f>
        <v>13733.449999999999</v>
      </c>
      <c r="I23" s="6"/>
      <c r="J23" s="6"/>
      <c r="K23" s="6"/>
      <c r="L23" s="6"/>
      <c r="M23" s="6"/>
    </row>
    <row r="24" spans="2:13" ht="15">
      <c r="B24" s="3"/>
      <c r="C24" s="10" t="s">
        <v>24</v>
      </c>
      <c r="D24" s="11"/>
      <c r="E24" s="11"/>
      <c r="F24" s="4"/>
      <c r="G24" s="3"/>
      <c r="H24" s="5"/>
      <c r="I24" s="6"/>
      <c r="J24" s="6"/>
      <c r="K24" s="6"/>
      <c r="L24" s="6"/>
      <c r="M24" s="6"/>
    </row>
    <row r="25" spans="2:13" ht="15">
      <c r="B25" s="3"/>
      <c r="C25" s="10" t="s">
        <v>25</v>
      </c>
      <c r="D25" s="10" t="s">
        <v>26</v>
      </c>
      <c r="E25" s="11"/>
      <c r="F25" s="4"/>
      <c r="G25" s="3"/>
      <c r="H25" s="5"/>
      <c r="I25" s="6"/>
      <c r="J25" s="6"/>
      <c r="K25" s="6"/>
      <c r="L25" s="6"/>
      <c r="M25" s="6">
        <f>SUM(M21:M24)</f>
        <v>0</v>
      </c>
    </row>
    <row r="26" spans="2:13" ht="15">
      <c r="B26" s="3"/>
      <c r="C26" s="10" t="s">
        <v>27</v>
      </c>
      <c r="D26" s="11"/>
      <c r="E26" s="11"/>
      <c r="F26" s="4"/>
      <c r="G26" s="3"/>
      <c r="H26" s="5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3"/>
      <c r="D29" s="3"/>
      <c r="E29" s="3"/>
      <c r="F29" s="3"/>
      <c r="G29" s="13" t="s">
        <v>22</v>
      </c>
      <c r="H29" s="14">
        <f>SUM(H19:H28)</f>
        <v>13733.449999999999</v>
      </c>
      <c r="I29" s="15"/>
      <c r="J29" s="6"/>
      <c r="K29" s="6"/>
      <c r="L29" s="6"/>
      <c r="M29" s="6"/>
    </row>
    <row r="30" spans="9:13" ht="15">
      <c r="I30" s="6"/>
      <c r="J30" s="6"/>
      <c r="K30" s="6"/>
      <c r="L30" s="6"/>
      <c r="M30" s="6"/>
    </row>
    <row r="31" spans="3:13" ht="15">
      <c r="C31" s="1" t="s">
        <v>28</v>
      </c>
      <c r="I31" s="6"/>
      <c r="J31" s="6"/>
      <c r="K31" s="6"/>
      <c r="L31" s="6"/>
      <c r="M31" s="6"/>
    </row>
    <row r="32" spans="2:13" ht="15">
      <c r="B32" s="6"/>
      <c r="C32" s="6" t="s">
        <v>29</v>
      </c>
      <c r="I32" s="6"/>
      <c r="J32" s="6"/>
      <c r="K32" s="6"/>
      <c r="L32" s="6"/>
      <c r="M32" s="6"/>
    </row>
    <row r="36" spans="3:7" ht="18.75">
      <c r="C36" s="16" t="s">
        <v>30</v>
      </c>
      <c r="D36" s="16" t="s">
        <v>31</v>
      </c>
      <c r="E36" s="16"/>
      <c r="F36" s="16" t="s">
        <v>68</v>
      </c>
      <c r="G36" s="17"/>
    </row>
    <row r="37" spans="2:7" ht="18.75">
      <c r="B37" s="18">
        <v>1819</v>
      </c>
      <c r="C37" s="16"/>
      <c r="D37" s="16" t="str">
        <f>D3</f>
        <v>июль 2013г</v>
      </c>
      <c r="E37" s="16"/>
      <c r="F37" s="16"/>
      <c r="G37" s="16"/>
    </row>
    <row r="38" spans="2:7" ht="15">
      <c r="B38" s="19" t="s">
        <v>32</v>
      </c>
      <c r="C38" s="19" t="s">
        <v>33</v>
      </c>
      <c r="D38" s="19"/>
      <c r="E38" s="19"/>
      <c r="F38" s="19" t="s">
        <v>34</v>
      </c>
      <c r="G38" s="19" t="s">
        <v>35</v>
      </c>
    </row>
    <row r="39" spans="2:7" ht="18.75">
      <c r="B39" s="20">
        <v>1</v>
      </c>
      <c r="C39" s="51" t="s">
        <v>92</v>
      </c>
      <c r="D39" s="52"/>
      <c r="E39" s="52"/>
      <c r="F39" s="33"/>
      <c r="G39" s="33">
        <v>24210.93</v>
      </c>
    </row>
    <row r="40" spans="2:7" ht="15">
      <c r="B40" s="24"/>
      <c r="C40" s="9"/>
      <c r="D40" s="9"/>
      <c r="E40" s="9"/>
      <c r="F40" s="23"/>
      <c r="G40" s="9"/>
    </row>
    <row r="41" spans="2:7" ht="18.75">
      <c r="B41" s="53">
        <v>2</v>
      </c>
      <c r="C41" s="54" t="s">
        <v>93</v>
      </c>
      <c r="D41" s="55"/>
      <c r="E41" s="55"/>
      <c r="F41" s="55"/>
      <c r="G41" s="56">
        <v>18973.85</v>
      </c>
    </row>
    <row r="42" spans="2:7" ht="15">
      <c r="B42" s="24"/>
      <c r="C42" s="9"/>
      <c r="D42" s="9"/>
      <c r="E42" s="9"/>
      <c r="F42" s="23"/>
      <c r="G42" s="9"/>
    </row>
    <row r="43" spans="2:7" ht="18.75">
      <c r="B43" s="53">
        <v>4</v>
      </c>
      <c r="C43" s="54" t="s">
        <v>94</v>
      </c>
      <c r="D43" s="55"/>
      <c r="E43" s="55"/>
      <c r="F43" s="54"/>
      <c r="G43" s="57">
        <v>13733.45</v>
      </c>
    </row>
    <row r="44" spans="2:7" ht="15.75">
      <c r="B44" s="28"/>
      <c r="C44" s="29" t="s">
        <v>23</v>
      </c>
      <c r="D44" s="30"/>
      <c r="E44" s="30"/>
      <c r="F44" s="31">
        <v>7.55</v>
      </c>
      <c r="G44" s="4">
        <f>B37*F44</f>
        <v>13733.449999999999</v>
      </c>
    </row>
    <row r="45" spans="2:7" ht="15">
      <c r="B45" s="28"/>
      <c r="C45" s="29" t="s">
        <v>24</v>
      </c>
      <c r="D45" s="30"/>
      <c r="E45" s="30"/>
      <c r="F45" s="9"/>
      <c r="G45" s="9"/>
    </row>
    <row r="46" spans="2:7" ht="15">
      <c r="B46" s="28"/>
      <c r="C46" s="29" t="s">
        <v>25</v>
      </c>
      <c r="D46" s="29" t="s">
        <v>26</v>
      </c>
      <c r="E46" s="30"/>
      <c r="F46" s="9" t="s">
        <v>38</v>
      </c>
      <c r="G46" s="5">
        <f>H24</f>
        <v>0</v>
      </c>
    </row>
    <row r="47" spans="2:7" ht="15">
      <c r="B47" s="28"/>
      <c r="C47" s="10" t="s">
        <v>27</v>
      </c>
      <c r="D47" s="11"/>
      <c r="E47" s="11"/>
      <c r="F47" s="9" t="s">
        <v>39</v>
      </c>
      <c r="G47" s="9"/>
    </row>
    <row r="48" spans="2:7" ht="15">
      <c r="B48" s="28"/>
      <c r="C48" s="10" t="s">
        <v>40</v>
      </c>
      <c r="D48" s="11" t="s">
        <v>41</v>
      </c>
      <c r="E48" s="11"/>
      <c r="F48" s="9">
        <v>1.68</v>
      </c>
      <c r="G48" s="9">
        <f>B37*F48</f>
        <v>3055.92</v>
      </c>
    </row>
    <row r="49" spans="2:7" ht="15">
      <c r="B49" s="28"/>
      <c r="C49" s="10" t="s">
        <v>42</v>
      </c>
      <c r="D49" s="11"/>
      <c r="E49" s="11"/>
      <c r="F49" s="9">
        <v>2.22</v>
      </c>
      <c r="G49" s="9">
        <f>B37*F49</f>
        <v>4038.1800000000003</v>
      </c>
    </row>
    <row r="50" spans="2:7" ht="15">
      <c r="B50" s="28"/>
      <c r="C50" s="10" t="s">
        <v>43</v>
      </c>
      <c r="D50" s="11"/>
      <c r="E50" s="11"/>
      <c r="F50" s="9"/>
      <c r="G50" s="9"/>
    </row>
    <row r="51" spans="2:7" ht="15">
      <c r="B51" s="28"/>
      <c r="C51" s="10" t="s">
        <v>44</v>
      </c>
      <c r="D51" s="11"/>
      <c r="E51" s="11"/>
      <c r="F51" s="9">
        <v>0.69</v>
      </c>
      <c r="G51" s="9">
        <f>B37*F51</f>
        <v>1255.11</v>
      </c>
    </row>
    <row r="52" spans="2:7" ht="15">
      <c r="B52" s="28"/>
      <c r="C52" s="10" t="s">
        <v>45</v>
      </c>
      <c r="D52" s="11"/>
      <c r="E52" s="11"/>
      <c r="F52" s="9"/>
      <c r="G52" s="9"/>
    </row>
    <row r="53" spans="2:7" ht="15">
      <c r="B53" s="28"/>
      <c r="C53" s="10" t="s">
        <v>46</v>
      </c>
      <c r="D53" s="11"/>
      <c r="E53" s="11"/>
      <c r="F53" s="9">
        <v>2</v>
      </c>
      <c r="G53" s="9">
        <f>B37*F53</f>
        <v>3638</v>
      </c>
    </row>
    <row r="54" spans="2:7" ht="15">
      <c r="B54" s="28"/>
      <c r="C54" s="10" t="s">
        <v>47</v>
      </c>
      <c r="D54" s="11"/>
      <c r="E54" s="11" t="s">
        <v>48</v>
      </c>
      <c r="F54" s="9"/>
      <c r="G54" s="9"/>
    </row>
    <row r="55" spans="2:7" ht="15">
      <c r="B55" s="28"/>
      <c r="C55" s="10" t="s">
        <v>44</v>
      </c>
      <c r="D55" s="11"/>
      <c r="E55" s="11"/>
      <c r="F55" s="9">
        <v>0.57</v>
      </c>
      <c r="G55" s="9">
        <f>B37*F55</f>
        <v>1036.83</v>
      </c>
    </row>
    <row r="56" spans="2:7" ht="15">
      <c r="B56" s="28"/>
      <c r="C56" s="10" t="s">
        <v>49</v>
      </c>
      <c r="D56" s="11"/>
      <c r="E56" s="11"/>
      <c r="F56" s="9"/>
      <c r="G56" s="9"/>
    </row>
    <row r="57" spans="2:7" ht="15">
      <c r="B57" s="28"/>
      <c r="C57" s="10" t="s">
        <v>50</v>
      </c>
      <c r="D57" s="11"/>
      <c r="E57" s="11"/>
      <c r="F57" s="9">
        <v>0.39</v>
      </c>
      <c r="G57" s="9">
        <f>B37*F57</f>
        <v>709.41</v>
      </c>
    </row>
    <row r="58" spans="2:11" ht="18.75">
      <c r="B58" s="32"/>
      <c r="C58" s="21" t="s">
        <v>21</v>
      </c>
      <c r="D58" s="22"/>
      <c r="E58" s="33" t="s">
        <v>51</v>
      </c>
      <c r="F58" s="34">
        <v>5.76</v>
      </c>
      <c r="G58" s="5">
        <f>B37*F58</f>
        <v>10477.44</v>
      </c>
      <c r="I58" s="6"/>
      <c r="K58" s="1" t="s">
        <v>102</v>
      </c>
    </row>
    <row r="59" spans="2:9" ht="15">
      <c r="B59" s="35"/>
      <c r="C59" s="36"/>
      <c r="D59" s="33"/>
      <c r="E59" s="33" t="s">
        <v>52</v>
      </c>
      <c r="F59" s="9"/>
      <c r="G59" s="5">
        <f>G41-G44</f>
        <v>5240.4</v>
      </c>
      <c r="I59" s="6"/>
    </row>
    <row r="60" spans="2:9" ht="15.75">
      <c r="B60" s="37" t="s">
        <v>53</v>
      </c>
      <c r="C60" s="37"/>
      <c r="D60" s="37"/>
      <c r="E60" s="37"/>
      <c r="F60" s="38"/>
      <c r="G60" s="38"/>
      <c r="I60" s="6"/>
    </row>
    <row r="61" spans="2:7" ht="15">
      <c r="B61" s="3"/>
      <c r="C61" s="3"/>
      <c r="D61" s="3"/>
      <c r="E61" s="23"/>
      <c r="F61" s="40"/>
      <c r="G61" s="9"/>
    </row>
    <row r="62" spans="2:12" ht="15">
      <c r="B62" s="41"/>
      <c r="C62" s="42" t="s">
        <v>54</v>
      </c>
      <c r="D62" s="42"/>
      <c r="E62" s="42"/>
      <c r="F62" s="9"/>
      <c r="G62" s="4">
        <v>21573.83</v>
      </c>
      <c r="J62" s="1">
        <v>2594.78</v>
      </c>
      <c r="K62" s="1" t="s">
        <v>75</v>
      </c>
      <c r="L62" s="1" t="s">
        <v>76</v>
      </c>
    </row>
    <row r="63" spans="2:7" ht="15">
      <c r="B63" s="28"/>
      <c r="C63" s="9"/>
      <c r="D63" s="9"/>
      <c r="E63" s="9"/>
      <c r="F63" s="9"/>
      <c r="G63" s="4"/>
    </row>
    <row r="64" spans="2:7" ht="15">
      <c r="B64" s="28"/>
      <c r="C64" s="9" t="s">
        <v>55</v>
      </c>
      <c r="D64" s="9"/>
      <c r="E64" s="9"/>
      <c r="F64" s="9" t="s">
        <v>56</v>
      </c>
      <c r="G64" s="4">
        <v>47129.47</v>
      </c>
    </row>
    <row r="65" spans="2:7" ht="15">
      <c r="B65" s="28"/>
      <c r="C65" s="9" t="s">
        <v>57</v>
      </c>
      <c r="D65" s="9"/>
      <c r="E65" s="9"/>
      <c r="F65" s="9" t="s">
        <v>56</v>
      </c>
      <c r="G65" s="3"/>
    </row>
    <row r="66" spans="2:12" ht="15">
      <c r="B66" s="28"/>
      <c r="C66" s="9"/>
      <c r="D66" s="9"/>
      <c r="E66" s="9"/>
      <c r="F66" s="9"/>
      <c r="G66" s="9"/>
      <c r="I66" s="1" t="s">
        <v>87</v>
      </c>
      <c r="K66" s="1">
        <v>2025.9</v>
      </c>
      <c r="L66" s="1" t="s">
        <v>88</v>
      </c>
    </row>
    <row r="67" spans="2:7" ht="15">
      <c r="B67" s="28"/>
      <c r="C67" s="9" t="s">
        <v>58</v>
      </c>
      <c r="D67" s="9"/>
      <c r="E67" s="9"/>
      <c r="F67" s="9" t="s">
        <v>56</v>
      </c>
      <c r="G67" s="9"/>
    </row>
    <row r="68" spans="2:7" ht="15">
      <c r="B68" s="43"/>
      <c r="C68" s="44" t="s">
        <v>59</v>
      </c>
      <c r="D68" s="44"/>
      <c r="E68" s="44"/>
      <c r="F68" s="44" t="s">
        <v>56</v>
      </c>
      <c r="G68" s="59">
        <f>G64+G41-G43</f>
        <v>52369.87000000001</v>
      </c>
    </row>
    <row r="69" ht="15">
      <c r="D69" s="1" t="s">
        <v>60</v>
      </c>
    </row>
    <row r="70" ht="15.75" thickBot="1">
      <c r="D70" s="1" t="s">
        <v>61</v>
      </c>
    </row>
    <row r="71" spans="2:7" ht="15.75" thickBot="1">
      <c r="B71" s="45" t="s">
        <v>54</v>
      </c>
      <c r="C71" s="46"/>
      <c r="D71" s="46"/>
      <c r="E71" s="46" t="s">
        <v>62</v>
      </c>
      <c r="F71" s="46"/>
      <c r="G71" s="47" t="s">
        <v>63</v>
      </c>
    </row>
    <row r="72" spans="2:7" ht="15">
      <c r="B72" s="3" t="s">
        <v>64</v>
      </c>
      <c r="C72" s="3" t="s">
        <v>65</v>
      </c>
      <c r="D72" s="3" t="s">
        <v>51</v>
      </c>
      <c r="E72" s="3"/>
      <c r="F72" s="3" t="s">
        <v>52</v>
      </c>
      <c r="G72" s="3" t="s">
        <v>66</v>
      </c>
    </row>
    <row r="73" spans="2:7" ht="15">
      <c r="B73" s="3" t="s">
        <v>78</v>
      </c>
      <c r="C73" s="3">
        <v>2387.17</v>
      </c>
      <c r="D73" s="3">
        <v>2500.2</v>
      </c>
      <c r="E73" s="3"/>
      <c r="F73" s="3">
        <v>2071.38</v>
      </c>
      <c r="G73" s="3">
        <v>2815.99</v>
      </c>
    </row>
    <row r="74" spans="2:7" ht="15">
      <c r="B74" s="3" t="s">
        <v>79</v>
      </c>
      <c r="C74" s="3">
        <v>2815.99</v>
      </c>
      <c r="D74" s="3">
        <v>2500.2</v>
      </c>
      <c r="E74" s="3"/>
      <c r="F74" s="3">
        <v>2410.43</v>
      </c>
      <c r="G74" s="3">
        <v>2905.76</v>
      </c>
    </row>
    <row r="75" spans="2:7" ht="15">
      <c r="B75" s="3" t="s">
        <v>85</v>
      </c>
      <c r="C75" s="3">
        <v>2905.76</v>
      </c>
      <c r="D75" s="3">
        <v>2500.2</v>
      </c>
      <c r="E75" s="3"/>
      <c r="F75" s="3">
        <v>2978.48</v>
      </c>
      <c r="G75" s="3">
        <v>2427.48</v>
      </c>
    </row>
    <row r="76" spans="2:7" ht="15">
      <c r="B76" s="3" t="s">
        <v>90</v>
      </c>
      <c r="C76" s="3">
        <v>2427.48</v>
      </c>
      <c r="D76" s="3">
        <v>2500.2</v>
      </c>
      <c r="E76" s="3"/>
      <c r="F76" s="3">
        <v>2351.6</v>
      </c>
      <c r="G76" s="3">
        <v>2576.08</v>
      </c>
    </row>
    <row r="77" spans="2:7" ht="15">
      <c r="B77" s="3" t="s">
        <v>96</v>
      </c>
      <c r="C77" s="3">
        <v>2576.08</v>
      </c>
      <c r="D77" s="3">
        <v>2500.19</v>
      </c>
      <c r="E77" s="3"/>
      <c r="F77" s="3">
        <v>2424.79</v>
      </c>
      <c r="G77" s="3">
        <f>D77-F77+C77</f>
        <v>2651.48</v>
      </c>
    </row>
    <row r="78" spans="2:7" ht="15">
      <c r="B78" s="3" t="s">
        <v>99</v>
      </c>
      <c r="C78" s="3">
        <v>2651.48</v>
      </c>
      <c r="D78" s="3">
        <v>2500.2</v>
      </c>
      <c r="E78" s="3"/>
      <c r="F78" s="3">
        <v>2345.97</v>
      </c>
      <c r="G78" s="3">
        <v>2805.71</v>
      </c>
    </row>
    <row r="79" spans="2:7" ht="15">
      <c r="B79" s="3" t="s">
        <v>101</v>
      </c>
      <c r="C79" s="3">
        <v>2805.71</v>
      </c>
      <c r="D79" s="3">
        <v>2500.2</v>
      </c>
      <c r="E79" s="3"/>
      <c r="F79" s="3">
        <v>1972.34</v>
      </c>
      <c r="G79" s="3">
        <v>3333.57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M82"/>
  <sheetViews>
    <sheetView zoomScalePageLayoutView="0" workbookViewId="0" topLeftCell="A59">
      <selection activeCell="G76" sqref="G76:H76"/>
    </sheetView>
  </sheetViews>
  <sheetFormatPr defaultColWidth="9.140625" defaultRowHeight="15"/>
  <cols>
    <col min="1" max="2" width="9.140625" style="1" customWidth="1"/>
    <col min="3" max="3" width="12.7109375" style="1" customWidth="1"/>
    <col min="4" max="5" width="9.140625" style="1" customWidth="1"/>
    <col min="6" max="6" width="13.8515625" style="1" customWidth="1"/>
    <col min="7" max="8" width="11.28125" style="1" customWidth="1"/>
    <col min="9" max="16384" width="9.140625" style="1" customWidth="1"/>
  </cols>
  <sheetData>
    <row r="3" spans="3:4" ht="18.75">
      <c r="C3" s="58" t="s">
        <v>67</v>
      </c>
      <c r="D3" s="1" t="s">
        <v>103</v>
      </c>
    </row>
    <row r="7" spans="2:8" ht="15">
      <c r="B7" s="3"/>
      <c r="C7" s="3" t="s">
        <v>1</v>
      </c>
      <c r="D7" s="3" t="s">
        <v>2</v>
      </c>
      <c r="E7" s="3" t="s">
        <v>3</v>
      </c>
      <c r="F7" s="3"/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/>
      <c r="G8" s="3" t="s">
        <v>9</v>
      </c>
      <c r="H8" s="3" t="s">
        <v>10</v>
      </c>
    </row>
    <row r="9" spans="2:8" ht="15">
      <c r="B9" s="3" t="s">
        <v>11</v>
      </c>
      <c r="C9" s="4">
        <v>18411.27</v>
      </c>
      <c r="D9" s="4">
        <v>10486.07</v>
      </c>
      <c r="E9" s="4"/>
      <c r="F9" s="3"/>
      <c r="G9" s="4">
        <v>10175.46</v>
      </c>
      <c r="H9" s="4">
        <v>18721.88</v>
      </c>
    </row>
    <row r="10" spans="2:8" ht="15">
      <c r="B10" s="3" t="s">
        <v>12</v>
      </c>
      <c r="C10" s="4">
        <v>20271.6</v>
      </c>
      <c r="D10" s="4">
        <v>13744.83</v>
      </c>
      <c r="E10" s="4"/>
      <c r="F10" s="3"/>
      <c r="G10" s="5">
        <v>13511.62</v>
      </c>
      <c r="H10" s="4">
        <v>20504.81</v>
      </c>
    </row>
    <row r="11" spans="2:8" ht="15">
      <c r="B11" s="3" t="s">
        <v>13</v>
      </c>
      <c r="C11" s="3"/>
      <c r="D11" s="4">
        <f>SUM(D9:D10)</f>
        <v>24230.9</v>
      </c>
      <c r="E11" s="3"/>
      <c r="F11" s="3"/>
      <c r="G11" s="4">
        <f>SUM(G9:G10)</f>
        <v>23687.08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5" ht="15.75" thickBot="1"/>
    <row r="16" spans="2:13" ht="15">
      <c r="B16" s="551" t="s">
        <v>14</v>
      </c>
      <c r="C16" s="553" t="s">
        <v>15</v>
      </c>
      <c r="D16" s="554"/>
      <c r="E16" s="557" t="s">
        <v>16</v>
      </c>
      <c r="F16" s="558"/>
      <c r="G16" s="558"/>
      <c r="H16" s="559"/>
      <c r="I16" s="549"/>
      <c r="J16" s="549"/>
      <c r="K16" s="549"/>
      <c r="L16" s="549"/>
      <c r="M16" s="549"/>
    </row>
    <row r="17" spans="2:13" ht="15.75" thickBot="1">
      <c r="B17" s="552"/>
      <c r="C17" s="555"/>
      <c r="D17" s="556"/>
      <c r="E17" s="49"/>
      <c r="F17" s="49"/>
      <c r="G17" s="49" t="s">
        <v>19</v>
      </c>
      <c r="H17" s="50" t="s">
        <v>20</v>
      </c>
      <c r="I17" s="6"/>
      <c r="J17" s="6"/>
      <c r="K17" s="6"/>
      <c r="L17" s="6"/>
      <c r="M17" s="6"/>
    </row>
    <row r="18" spans="2:13" ht="15">
      <c r="B18" s="48"/>
      <c r="C18" s="560" t="s">
        <v>21</v>
      </c>
      <c r="D18" s="561"/>
      <c r="E18" s="48"/>
      <c r="F18" s="48"/>
      <c r="G18" s="48"/>
      <c r="H18" s="48"/>
      <c r="I18" s="6"/>
      <c r="J18" s="6"/>
      <c r="K18" s="6"/>
      <c r="L18" s="6"/>
      <c r="M18" s="6"/>
    </row>
    <row r="19" spans="2:13" ht="15">
      <c r="B19" s="3" t="s">
        <v>105</v>
      </c>
      <c r="C19" s="3" t="s">
        <v>106</v>
      </c>
      <c r="D19" s="3"/>
      <c r="E19" s="23"/>
      <c r="F19" s="3"/>
      <c r="G19" s="9"/>
      <c r="H19" s="3">
        <v>314</v>
      </c>
      <c r="I19" s="6"/>
      <c r="J19" s="6"/>
      <c r="K19" s="6"/>
      <c r="L19" s="6"/>
      <c r="M19" s="6"/>
    </row>
    <row r="20" spans="2:13" ht="15">
      <c r="B20" s="3" t="s">
        <v>105</v>
      </c>
      <c r="C20" s="3" t="s">
        <v>107</v>
      </c>
      <c r="D20" s="3"/>
      <c r="E20" s="3"/>
      <c r="F20" s="3"/>
      <c r="G20" s="3"/>
      <c r="H20" s="3">
        <v>479.64</v>
      </c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</row>
    <row r="23" spans="2:13" ht="15">
      <c r="B23" s="3"/>
      <c r="C23" s="10" t="s">
        <v>23</v>
      </c>
      <c r="D23" s="11"/>
      <c r="E23" s="11"/>
      <c r="F23" s="4">
        <v>1819</v>
      </c>
      <c r="G23" s="3">
        <v>7.55</v>
      </c>
      <c r="H23" s="12">
        <f>F23*G23</f>
        <v>13733.449999999999</v>
      </c>
      <c r="I23" s="6"/>
      <c r="J23" s="6"/>
      <c r="K23" s="6"/>
      <c r="L23" s="6"/>
      <c r="M23" s="6"/>
    </row>
    <row r="24" spans="2:13" ht="15">
      <c r="B24" s="3"/>
      <c r="C24" s="10" t="s">
        <v>24</v>
      </c>
      <c r="D24" s="11"/>
      <c r="E24" s="11"/>
      <c r="F24" s="4"/>
      <c r="G24" s="3"/>
      <c r="H24" s="5"/>
      <c r="I24" s="6"/>
      <c r="J24" s="6"/>
      <c r="K24" s="6"/>
      <c r="L24" s="6"/>
      <c r="M24" s="6"/>
    </row>
    <row r="25" spans="2:13" ht="15">
      <c r="B25" s="3"/>
      <c r="C25" s="10" t="s">
        <v>25</v>
      </c>
      <c r="D25" s="10" t="s">
        <v>26</v>
      </c>
      <c r="E25" s="11"/>
      <c r="F25" s="4"/>
      <c r="G25" s="3"/>
      <c r="H25" s="5"/>
      <c r="I25" s="6"/>
      <c r="J25" s="6"/>
      <c r="K25" s="6"/>
      <c r="L25" s="6"/>
      <c r="M25" s="6">
        <f>SUM(M21:M24)</f>
        <v>0</v>
      </c>
    </row>
    <row r="26" spans="2:13" ht="15">
      <c r="B26" s="3"/>
      <c r="C26" s="10" t="s">
        <v>27</v>
      </c>
      <c r="D26" s="11"/>
      <c r="E26" s="11"/>
      <c r="F26" s="4"/>
      <c r="G26" s="3"/>
      <c r="H26" s="5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3"/>
      <c r="D29" s="3"/>
      <c r="E29" s="3"/>
      <c r="F29" s="3"/>
      <c r="G29" s="13" t="s">
        <v>22</v>
      </c>
      <c r="H29" s="14">
        <f>SUM(H19:H28)</f>
        <v>14527.089999999998</v>
      </c>
      <c r="I29" s="15"/>
      <c r="J29" s="6"/>
      <c r="K29" s="6"/>
      <c r="L29" s="6"/>
      <c r="M29" s="6"/>
    </row>
    <row r="30" spans="9:13" ht="15">
      <c r="I30" s="6"/>
      <c r="J30" s="6"/>
      <c r="K30" s="6"/>
      <c r="L30" s="6"/>
      <c r="M30" s="6"/>
    </row>
    <row r="31" spans="3:13" ht="15">
      <c r="C31" s="1" t="s">
        <v>28</v>
      </c>
      <c r="I31" s="6"/>
      <c r="J31" s="6"/>
      <c r="K31" s="6"/>
      <c r="L31" s="6"/>
      <c r="M31" s="6"/>
    </row>
    <row r="32" spans="2:13" ht="15">
      <c r="B32" s="6"/>
      <c r="C32" s="6" t="s">
        <v>29</v>
      </c>
      <c r="I32" s="6"/>
      <c r="J32" s="6"/>
      <c r="K32" s="6"/>
      <c r="L32" s="6"/>
      <c r="M32" s="6"/>
    </row>
    <row r="36" spans="3:7" ht="18.75">
      <c r="C36" s="16" t="s">
        <v>30</v>
      </c>
      <c r="D36" s="16" t="s">
        <v>31</v>
      </c>
      <c r="E36" s="16"/>
      <c r="F36" s="16" t="s">
        <v>68</v>
      </c>
      <c r="G36" s="17"/>
    </row>
    <row r="37" spans="2:7" ht="18.75">
      <c r="B37" s="18">
        <v>1819</v>
      </c>
      <c r="C37" s="16"/>
      <c r="D37" s="16" t="str">
        <f>D3</f>
        <v>август2013г</v>
      </c>
      <c r="E37" s="16"/>
      <c r="F37" s="16"/>
      <c r="G37" s="16"/>
    </row>
    <row r="38" spans="2:7" ht="15">
      <c r="B38" s="19" t="s">
        <v>32</v>
      </c>
      <c r="C38" s="19" t="s">
        <v>33</v>
      </c>
      <c r="D38" s="19"/>
      <c r="E38" s="19"/>
      <c r="F38" s="19" t="s">
        <v>34</v>
      </c>
      <c r="G38" s="19" t="s">
        <v>35</v>
      </c>
    </row>
    <row r="39" spans="2:7" ht="18.75">
      <c r="B39" s="20">
        <v>1</v>
      </c>
      <c r="C39" s="51" t="s">
        <v>92</v>
      </c>
      <c r="D39" s="52"/>
      <c r="E39" s="52"/>
      <c r="F39" s="33"/>
      <c r="G39" s="33">
        <v>24210.93</v>
      </c>
    </row>
    <row r="40" spans="2:7" ht="15">
      <c r="B40" s="24"/>
      <c r="C40" s="9"/>
      <c r="D40" s="9"/>
      <c r="E40" s="9"/>
      <c r="F40" s="23"/>
      <c r="G40" s="9"/>
    </row>
    <row r="41" spans="2:7" ht="18.75">
      <c r="B41" s="53">
        <v>2</v>
      </c>
      <c r="C41" s="54" t="s">
        <v>93</v>
      </c>
      <c r="D41" s="55"/>
      <c r="E41" s="55"/>
      <c r="F41" s="55"/>
      <c r="G41" s="56">
        <v>23687.08</v>
      </c>
    </row>
    <row r="42" spans="2:7" ht="15">
      <c r="B42" s="24"/>
      <c r="C42" s="9"/>
      <c r="D42" s="9"/>
      <c r="E42" s="9"/>
      <c r="F42" s="23"/>
      <c r="G42" s="9"/>
    </row>
    <row r="43" spans="2:7" ht="18.75">
      <c r="B43" s="53">
        <v>4</v>
      </c>
      <c r="C43" s="54" t="s">
        <v>94</v>
      </c>
      <c r="D43" s="55"/>
      <c r="E43" s="55"/>
      <c r="F43" s="54"/>
      <c r="G43" s="57">
        <v>14527.09</v>
      </c>
    </row>
    <row r="44" spans="2:7" ht="15.75">
      <c r="B44" s="28"/>
      <c r="C44" s="29" t="s">
        <v>23</v>
      </c>
      <c r="D44" s="30"/>
      <c r="E44" s="30"/>
      <c r="F44" s="31">
        <v>7.55</v>
      </c>
      <c r="G44" s="4">
        <f>B37*F44</f>
        <v>13733.449999999999</v>
      </c>
    </row>
    <row r="45" spans="2:7" ht="15">
      <c r="B45" s="28"/>
      <c r="C45" s="29" t="s">
        <v>24</v>
      </c>
      <c r="D45" s="30"/>
      <c r="E45" s="30"/>
      <c r="F45" s="9"/>
      <c r="G45" s="9"/>
    </row>
    <row r="46" spans="2:7" ht="15">
      <c r="B46" s="28"/>
      <c r="C46" s="29" t="s">
        <v>25</v>
      </c>
      <c r="D46" s="29" t="s">
        <v>26</v>
      </c>
      <c r="E46" s="30"/>
      <c r="F46" s="9" t="s">
        <v>38</v>
      </c>
      <c r="G46" s="5">
        <f>H24</f>
        <v>0</v>
      </c>
    </row>
    <row r="47" spans="2:7" ht="15">
      <c r="B47" s="28"/>
      <c r="C47" s="10" t="s">
        <v>27</v>
      </c>
      <c r="D47" s="11"/>
      <c r="E47" s="11"/>
      <c r="F47" s="9" t="s">
        <v>39</v>
      </c>
      <c r="G47" s="9"/>
    </row>
    <row r="48" spans="2:7" ht="15">
      <c r="B48" s="28"/>
      <c r="C48" s="10" t="s">
        <v>40</v>
      </c>
      <c r="D48" s="11" t="s">
        <v>41</v>
      </c>
      <c r="E48" s="11"/>
      <c r="F48" s="9">
        <v>1.68</v>
      </c>
      <c r="G48" s="9">
        <f>B37*F48</f>
        <v>3055.92</v>
      </c>
    </row>
    <row r="49" spans="2:7" ht="15">
      <c r="B49" s="28"/>
      <c r="C49" s="10" t="s">
        <v>42</v>
      </c>
      <c r="D49" s="11"/>
      <c r="E49" s="11"/>
      <c r="F49" s="9">
        <v>2.22</v>
      </c>
      <c r="G49" s="9">
        <f>B37*F49</f>
        <v>4038.1800000000003</v>
      </c>
    </row>
    <row r="50" spans="2:7" ht="15">
      <c r="B50" s="28"/>
      <c r="C50" s="10" t="s">
        <v>43</v>
      </c>
      <c r="D50" s="11"/>
      <c r="E50" s="11"/>
      <c r="F50" s="9"/>
      <c r="G50" s="9"/>
    </row>
    <row r="51" spans="2:7" ht="15">
      <c r="B51" s="28"/>
      <c r="C51" s="10" t="s">
        <v>44</v>
      </c>
      <c r="D51" s="11"/>
      <c r="E51" s="11"/>
      <c r="F51" s="9">
        <v>0.69</v>
      </c>
      <c r="G51" s="9">
        <f>B37*F51</f>
        <v>1255.11</v>
      </c>
    </row>
    <row r="52" spans="2:7" ht="15">
      <c r="B52" s="28"/>
      <c r="C52" s="10" t="s">
        <v>45</v>
      </c>
      <c r="D52" s="11"/>
      <c r="E52" s="11"/>
      <c r="F52" s="9"/>
      <c r="G52" s="9"/>
    </row>
    <row r="53" spans="2:7" ht="15">
      <c r="B53" s="28"/>
      <c r="C53" s="10" t="s">
        <v>46</v>
      </c>
      <c r="D53" s="11"/>
      <c r="E53" s="11"/>
      <c r="F53" s="9">
        <v>2</v>
      </c>
      <c r="G53" s="9">
        <f>B37*F53</f>
        <v>3638</v>
      </c>
    </row>
    <row r="54" spans="2:7" ht="15">
      <c r="B54" s="28"/>
      <c r="C54" s="10" t="s">
        <v>47</v>
      </c>
      <c r="D54" s="11"/>
      <c r="E54" s="11" t="s">
        <v>48</v>
      </c>
      <c r="F54" s="9"/>
      <c r="G54" s="9"/>
    </row>
    <row r="55" spans="2:7" ht="15">
      <c r="B55" s="28"/>
      <c r="C55" s="10" t="s">
        <v>44</v>
      </c>
      <c r="D55" s="11"/>
      <c r="E55" s="11"/>
      <c r="F55" s="9">
        <v>0.57</v>
      </c>
      <c r="G55" s="9">
        <f>B37*F55</f>
        <v>1036.83</v>
      </c>
    </row>
    <row r="56" spans="2:7" ht="15">
      <c r="B56" s="28"/>
      <c r="C56" s="10" t="s">
        <v>49</v>
      </c>
      <c r="D56" s="11"/>
      <c r="E56" s="11"/>
      <c r="F56" s="9"/>
      <c r="G56" s="9"/>
    </row>
    <row r="57" spans="2:7" ht="15">
      <c r="B57" s="28"/>
      <c r="C57" s="10" t="s">
        <v>50</v>
      </c>
      <c r="D57" s="11"/>
      <c r="E57" s="11"/>
      <c r="F57" s="9">
        <v>0.39</v>
      </c>
      <c r="G57" s="9">
        <f>B37*F57</f>
        <v>709.41</v>
      </c>
    </row>
    <row r="58" spans="2:11" ht="18.75">
      <c r="B58" s="32"/>
      <c r="C58" s="21" t="s">
        <v>21</v>
      </c>
      <c r="D58" s="22"/>
      <c r="E58" s="33" t="s">
        <v>51</v>
      </c>
      <c r="F58" s="34">
        <v>5.76</v>
      </c>
      <c r="G58" s="5">
        <f>B37*F58</f>
        <v>10477.44</v>
      </c>
      <c r="I58" s="6"/>
      <c r="K58" s="1" t="s">
        <v>102</v>
      </c>
    </row>
    <row r="59" spans="2:9" ht="15">
      <c r="B59" s="35"/>
      <c r="C59" s="36"/>
      <c r="D59" s="33"/>
      <c r="E59" s="33" t="s">
        <v>52</v>
      </c>
      <c r="F59" s="9"/>
      <c r="G59" s="5">
        <f>G41-G44</f>
        <v>9953.630000000003</v>
      </c>
      <c r="I59" s="6"/>
    </row>
    <row r="60" spans="2:9" ht="15.75">
      <c r="B60" s="37" t="s">
        <v>53</v>
      </c>
      <c r="C60" s="37"/>
      <c r="D60" s="37"/>
      <c r="E60" s="37"/>
      <c r="F60" s="38"/>
      <c r="G60" s="38"/>
      <c r="I60" s="6"/>
    </row>
    <row r="61" spans="2:7" ht="15">
      <c r="B61" s="3" t="s">
        <v>105</v>
      </c>
      <c r="C61" s="3" t="s">
        <v>106</v>
      </c>
      <c r="D61" s="3"/>
      <c r="E61" s="23"/>
      <c r="F61" s="40"/>
      <c r="G61" s="9">
        <v>314</v>
      </c>
    </row>
    <row r="62" spans="2:7" ht="15">
      <c r="B62" s="3" t="s">
        <v>105</v>
      </c>
      <c r="C62" s="3" t="s">
        <v>107</v>
      </c>
      <c r="D62" s="3"/>
      <c r="E62" s="23"/>
      <c r="F62" s="40"/>
      <c r="G62" s="9">
        <v>479.64</v>
      </c>
    </row>
    <row r="63" spans="2:7" ht="15">
      <c r="B63" s="3"/>
      <c r="C63" s="3"/>
      <c r="D63" s="3"/>
      <c r="E63" s="23"/>
      <c r="F63" s="40"/>
      <c r="G63" s="9"/>
    </row>
    <row r="64" spans="2:12" ht="15">
      <c r="B64" s="41"/>
      <c r="C64" s="42" t="s">
        <v>54</v>
      </c>
      <c r="D64" s="42"/>
      <c r="E64" s="42"/>
      <c r="F64" s="9"/>
      <c r="G64" s="4">
        <v>23810.87</v>
      </c>
      <c r="J64" s="1">
        <v>2594.78</v>
      </c>
      <c r="K64" s="1" t="s">
        <v>75</v>
      </c>
      <c r="L64" s="1" t="s">
        <v>76</v>
      </c>
    </row>
    <row r="65" spans="2:7" ht="15">
      <c r="B65" s="28"/>
      <c r="C65" s="9"/>
      <c r="D65" s="9"/>
      <c r="E65" s="9"/>
      <c r="F65" s="9"/>
      <c r="G65" s="4"/>
    </row>
    <row r="66" spans="2:7" ht="15">
      <c r="B66" s="28"/>
      <c r="C66" s="9" t="s">
        <v>55</v>
      </c>
      <c r="D66" s="9"/>
      <c r="E66" s="9"/>
      <c r="F66" s="9" t="s">
        <v>56</v>
      </c>
      <c r="G66" s="4">
        <v>52369.87</v>
      </c>
    </row>
    <row r="67" spans="2:7" ht="15">
      <c r="B67" s="28"/>
      <c r="C67" s="9" t="s">
        <v>57</v>
      </c>
      <c r="D67" s="9"/>
      <c r="E67" s="9"/>
      <c r="F67" s="9" t="s">
        <v>56</v>
      </c>
      <c r="G67" s="3"/>
    </row>
    <row r="68" spans="2:12" ht="15">
      <c r="B68" s="28"/>
      <c r="C68" s="9"/>
      <c r="D68" s="9"/>
      <c r="E68" s="9"/>
      <c r="F68" s="9"/>
      <c r="G68" s="9"/>
      <c r="I68" s="1" t="s">
        <v>87</v>
      </c>
      <c r="K68" s="1">
        <v>2025.9</v>
      </c>
      <c r="L68" s="1" t="s">
        <v>88</v>
      </c>
    </row>
    <row r="69" spans="2:7" ht="15">
      <c r="B69" s="28"/>
      <c r="C69" s="9" t="s">
        <v>58</v>
      </c>
      <c r="D69" s="9"/>
      <c r="E69" s="9"/>
      <c r="F69" s="9" t="s">
        <v>56</v>
      </c>
      <c r="G69" s="9"/>
    </row>
    <row r="70" spans="2:7" ht="15">
      <c r="B70" s="43"/>
      <c r="C70" s="44" t="s">
        <v>59</v>
      </c>
      <c r="D70" s="44"/>
      <c r="E70" s="44"/>
      <c r="F70" s="44" t="s">
        <v>56</v>
      </c>
      <c r="G70" s="59">
        <f>G66+G41-G43</f>
        <v>61529.860000000015</v>
      </c>
    </row>
    <row r="71" ht="15">
      <c r="D71" s="1" t="s">
        <v>60</v>
      </c>
    </row>
    <row r="72" ht="15.75" thickBot="1">
      <c r="D72" s="1" t="s">
        <v>61</v>
      </c>
    </row>
    <row r="73" spans="2:7" ht="15.75" thickBot="1">
      <c r="B73" s="45" t="s">
        <v>54</v>
      </c>
      <c r="C73" s="46"/>
      <c r="D73" s="46"/>
      <c r="E73" s="46" t="s">
        <v>62</v>
      </c>
      <c r="F73" s="46"/>
      <c r="G73" s="47" t="s">
        <v>63</v>
      </c>
    </row>
    <row r="74" spans="2:7" ht="15">
      <c r="B74" s="3" t="s">
        <v>64</v>
      </c>
      <c r="C74" s="3" t="s">
        <v>65</v>
      </c>
      <c r="D74" s="3" t="s">
        <v>51</v>
      </c>
      <c r="E74" s="3"/>
      <c r="F74" s="3" t="s">
        <v>52</v>
      </c>
      <c r="G74" s="3" t="s">
        <v>66</v>
      </c>
    </row>
    <row r="75" spans="2:7" ht="15">
      <c r="B75" s="3" t="s">
        <v>78</v>
      </c>
      <c r="C75" s="3">
        <v>2387.17</v>
      </c>
      <c r="D75" s="3">
        <v>2500.2</v>
      </c>
      <c r="E75" s="3"/>
      <c r="F75" s="3">
        <v>2071.38</v>
      </c>
      <c r="G75" s="3">
        <v>2815.99</v>
      </c>
    </row>
    <row r="76" spans="2:7" ht="15">
      <c r="B76" s="3" t="s">
        <v>79</v>
      </c>
      <c r="C76" s="3">
        <v>2815.99</v>
      </c>
      <c r="D76" s="3">
        <v>2500.2</v>
      </c>
      <c r="E76" s="3"/>
      <c r="F76" s="3">
        <v>2410.43</v>
      </c>
      <c r="G76" s="3">
        <v>2905.76</v>
      </c>
    </row>
    <row r="77" spans="2:7" ht="15">
      <c r="B77" s="3" t="s">
        <v>85</v>
      </c>
      <c r="C77" s="3">
        <v>2905.76</v>
      </c>
      <c r="D77" s="3">
        <v>2500.2</v>
      </c>
      <c r="E77" s="3"/>
      <c r="F77" s="3">
        <v>2978.48</v>
      </c>
      <c r="G77" s="3">
        <v>2427.48</v>
      </c>
    </row>
    <row r="78" spans="2:7" ht="15">
      <c r="B78" s="3" t="s">
        <v>90</v>
      </c>
      <c r="C78" s="3">
        <v>2427.48</v>
      </c>
      <c r="D78" s="3">
        <v>2500.2</v>
      </c>
      <c r="E78" s="3"/>
      <c r="F78" s="3">
        <v>2351.6</v>
      </c>
      <c r="G78" s="3">
        <v>2576.08</v>
      </c>
    </row>
    <row r="79" spans="2:7" ht="15">
      <c r="B79" s="3" t="s">
        <v>96</v>
      </c>
      <c r="C79" s="3">
        <v>2576.08</v>
      </c>
      <c r="D79" s="3">
        <v>2500.19</v>
      </c>
      <c r="E79" s="3"/>
      <c r="F79" s="3">
        <v>2424.79</v>
      </c>
      <c r="G79" s="3">
        <f>D79-F79+C79</f>
        <v>2651.48</v>
      </c>
    </row>
    <row r="80" spans="2:7" ht="15">
      <c r="B80" s="3" t="s">
        <v>99</v>
      </c>
      <c r="C80" s="3">
        <v>2651.48</v>
      </c>
      <c r="D80" s="3">
        <v>2500.2</v>
      </c>
      <c r="E80" s="3"/>
      <c r="F80" s="3">
        <v>2345.97</v>
      </c>
      <c r="G80" s="3">
        <v>2805.71</v>
      </c>
    </row>
    <row r="81" spans="2:7" ht="15">
      <c r="B81" s="3" t="s">
        <v>101</v>
      </c>
      <c r="C81" s="3">
        <v>2805.71</v>
      </c>
      <c r="D81" s="3">
        <v>2500.2</v>
      </c>
      <c r="E81" s="3"/>
      <c r="F81" s="3">
        <v>1972.34</v>
      </c>
      <c r="G81" s="3">
        <v>3333.57</v>
      </c>
    </row>
    <row r="82" spans="2:7" ht="15">
      <c r="B82" s="3" t="s">
        <v>104</v>
      </c>
      <c r="C82" s="3">
        <v>3333.57</v>
      </c>
      <c r="D82" s="3">
        <v>2500.45</v>
      </c>
      <c r="E82" s="3"/>
      <c r="F82" s="3">
        <v>2237.04</v>
      </c>
      <c r="G82" s="3">
        <v>3598.98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M83"/>
  <sheetViews>
    <sheetView zoomScalePageLayoutView="0" workbookViewId="0" topLeftCell="A53">
      <selection activeCell="G76" sqref="G76:H76"/>
    </sheetView>
  </sheetViews>
  <sheetFormatPr defaultColWidth="9.140625" defaultRowHeight="15"/>
  <cols>
    <col min="1" max="2" width="9.140625" style="1" customWidth="1"/>
    <col min="3" max="3" width="12.7109375" style="1" customWidth="1"/>
    <col min="4" max="5" width="9.140625" style="1" customWidth="1"/>
    <col min="6" max="6" width="13.8515625" style="1" customWidth="1"/>
    <col min="7" max="8" width="11.28125" style="1" customWidth="1"/>
    <col min="9" max="16384" width="9.140625" style="1" customWidth="1"/>
  </cols>
  <sheetData>
    <row r="3" spans="3:4" ht="18.75">
      <c r="C3" s="58" t="s">
        <v>67</v>
      </c>
      <c r="D3" s="1" t="s">
        <v>108</v>
      </c>
    </row>
    <row r="7" spans="2:8" ht="15">
      <c r="B7" s="3"/>
      <c r="C7" s="3" t="s">
        <v>1</v>
      </c>
      <c r="D7" s="3" t="s">
        <v>2</v>
      </c>
      <c r="E7" s="3" t="s">
        <v>3</v>
      </c>
      <c r="F7" s="3"/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/>
      <c r="G8" s="3" t="s">
        <v>9</v>
      </c>
      <c r="H8" s="3" t="s">
        <v>10</v>
      </c>
    </row>
    <row r="9" spans="2:8" ht="15">
      <c r="B9" s="3" t="s">
        <v>11</v>
      </c>
      <c r="C9" s="4">
        <v>18721.88</v>
      </c>
      <c r="D9" s="4">
        <v>10486.07</v>
      </c>
      <c r="E9" s="4"/>
      <c r="F9" s="3"/>
      <c r="G9" s="4">
        <v>9677.79</v>
      </c>
      <c r="H9" s="4">
        <v>19530.16</v>
      </c>
    </row>
    <row r="10" spans="2:8" ht="15">
      <c r="B10" s="3" t="s">
        <v>12</v>
      </c>
      <c r="C10" s="4">
        <v>20504.81</v>
      </c>
      <c r="D10" s="4">
        <v>13744.83</v>
      </c>
      <c r="E10" s="4"/>
      <c r="F10" s="3"/>
      <c r="G10" s="5">
        <v>12685.37</v>
      </c>
      <c r="H10" s="4">
        <v>21564.27</v>
      </c>
    </row>
    <row r="11" spans="2:8" ht="15">
      <c r="B11" s="3" t="s">
        <v>13</v>
      </c>
      <c r="C11" s="3"/>
      <c r="D11" s="4">
        <f>SUM(D9:D10)</f>
        <v>24230.9</v>
      </c>
      <c r="E11" s="3"/>
      <c r="F11" s="3"/>
      <c r="G11" s="4">
        <f>SUM(G9:G10)</f>
        <v>22363.160000000003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5" ht="15.75" thickBot="1"/>
    <row r="16" spans="2:13" ht="15">
      <c r="B16" s="551" t="s">
        <v>14</v>
      </c>
      <c r="C16" s="553" t="s">
        <v>15</v>
      </c>
      <c r="D16" s="554"/>
      <c r="E16" s="557" t="s">
        <v>16</v>
      </c>
      <c r="F16" s="558"/>
      <c r="G16" s="558"/>
      <c r="H16" s="559"/>
      <c r="I16" s="549"/>
      <c r="J16" s="549"/>
      <c r="K16" s="549"/>
      <c r="L16" s="549"/>
      <c r="M16" s="549"/>
    </row>
    <row r="17" spans="2:13" ht="15.75" thickBot="1">
      <c r="B17" s="552"/>
      <c r="C17" s="555"/>
      <c r="D17" s="556"/>
      <c r="E17" s="49"/>
      <c r="F17" s="49"/>
      <c r="G17" s="49" t="s">
        <v>19</v>
      </c>
      <c r="H17" s="50" t="s">
        <v>20</v>
      </c>
      <c r="I17" s="6"/>
      <c r="J17" s="6"/>
      <c r="K17" s="6"/>
      <c r="L17" s="6"/>
      <c r="M17" s="6"/>
    </row>
    <row r="18" spans="2:13" ht="15">
      <c r="B18" s="48"/>
      <c r="C18" s="560" t="s">
        <v>21</v>
      </c>
      <c r="D18" s="561"/>
      <c r="E18" s="48"/>
      <c r="F18" s="48"/>
      <c r="G18" s="48"/>
      <c r="H18" s="48"/>
      <c r="I18" s="6"/>
      <c r="J18" s="6"/>
      <c r="K18" s="6"/>
      <c r="L18" s="6"/>
      <c r="M18" s="6"/>
    </row>
    <row r="19" spans="2:13" ht="15">
      <c r="B19" s="3" t="s">
        <v>109</v>
      </c>
      <c r="C19" s="3" t="s">
        <v>72</v>
      </c>
      <c r="D19" s="3"/>
      <c r="E19" s="23"/>
      <c r="F19" s="3"/>
      <c r="G19" s="9"/>
      <c r="H19" s="3">
        <v>150</v>
      </c>
      <c r="I19" s="6"/>
      <c r="J19" s="6"/>
      <c r="K19" s="6"/>
      <c r="L19" s="6"/>
      <c r="M19" s="6"/>
    </row>
    <row r="20" spans="2:13" ht="15">
      <c r="B20" s="3" t="s">
        <v>110</v>
      </c>
      <c r="C20" s="3" t="s">
        <v>111</v>
      </c>
      <c r="D20" s="3"/>
      <c r="E20" s="3"/>
      <c r="F20" s="3"/>
      <c r="G20" s="3"/>
      <c r="H20" s="3">
        <v>19188.5</v>
      </c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</row>
    <row r="23" spans="2:13" ht="15">
      <c r="B23" s="3"/>
      <c r="C23" s="10" t="s">
        <v>23</v>
      </c>
      <c r="D23" s="11"/>
      <c r="E23" s="11"/>
      <c r="F23" s="4">
        <v>1820.5</v>
      </c>
      <c r="G23" s="3">
        <v>7.55</v>
      </c>
      <c r="H23" s="12">
        <f>F23*G23</f>
        <v>13744.775</v>
      </c>
      <c r="I23" s="6"/>
      <c r="J23" s="6"/>
      <c r="K23" s="6"/>
      <c r="L23" s="6"/>
      <c r="M23" s="6"/>
    </row>
    <row r="24" spans="2:13" ht="15">
      <c r="B24" s="3"/>
      <c r="C24" s="10" t="s">
        <v>24</v>
      </c>
      <c r="D24" s="11"/>
      <c r="E24" s="11"/>
      <c r="F24" s="4"/>
      <c r="G24" s="3"/>
      <c r="H24" s="5"/>
      <c r="I24" s="6"/>
      <c r="J24" s="6"/>
      <c r="K24" s="6"/>
      <c r="L24" s="6"/>
      <c r="M24" s="6"/>
    </row>
    <row r="25" spans="2:13" ht="15">
      <c r="B25" s="3"/>
      <c r="C25" s="10" t="s">
        <v>25</v>
      </c>
      <c r="D25" s="10" t="s">
        <v>26</v>
      </c>
      <c r="E25" s="11"/>
      <c r="F25" s="4"/>
      <c r="G25" s="3"/>
      <c r="H25" s="5"/>
      <c r="I25" s="6"/>
      <c r="J25" s="6"/>
      <c r="K25" s="6"/>
      <c r="L25" s="6"/>
      <c r="M25" s="6">
        <f>SUM(M21:M24)</f>
        <v>0</v>
      </c>
    </row>
    <row r="26" spans="2:13" ht="15">
      <c r="B26" s="3"/>
      <c r="C26" s="10" t="s">
        <v>27</v>
      </c>
      <c r="D26" s="11"/>
      <c r="E26" s="11"/>
      <c r="F26" s="4"/>
      <c r="G26" s="3"/>
      <c r="H26" s="5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3"/>
      <c r="D29" s="3"/>
      <c r="E29" s="3"/>
      <c r="F29" s="3"/>
      <c r="G29" s="13" t="s">
        <v>22</v>
      </c>
      <c r="H29" s="59">
        <f>SUM(H19:H28)</f>
        <v>33083.275</v>
      </c>
      <c r="I29" s="15"/>
      <c r="J29" s="6"/>
      <c r="K29" s="6"/>
      <c r="L29" s="6"/>
      <c r="M29" s="6"/>
    </row>
    <row r="30" spans="9:13" ht="15">
      <c r="I30" s="6"/>
      <c r="J30" s="6"/>
      <c r="K30" s="6"/>
      <c r="L30" s="6"/>
      <c r="M30" s="6"/>
    </row>
    <row r="31" spans="3:13" ht="15">
      <c r="C31" s="1" t="s">
        <v>28</v>
      </c>
      <c r="I31" s="6"/>
      <c r="J31" s="6"/>
      <c r="K31" s="6"/>
      <c r="L31" s="6"/>
      <c r="M31" s="6"/>
    </row>
    <row r="32" spans="2:13" ht="15">
      <c r="B32" s="6"/>
      <c r="C32" s="6" t="s">
        <v>29</v>
      </c>
      <c r="I32" s="6"/>
      <c r="J32" s="6"/>
      <c r="K32" s="6"/>
      <c r="L32" s="6"/>
      <c r="M32" s="6"/>
    </row>
    <row r="36" spans="3:7" ht="18.75">
      <c r="C36" s="16" t="s">
        <v>30</v>
      </c>
      <c r="D36" s="16" t="s">
        <v>31</v>
      </c>
      <c r="E36" s="16"/>
      <c r="F36" s="16" t="s">
        <v>68</v>
      </c>
      <c r="G36" s="17"/>
    </row>
    <row r="37" spans="2:7" ht="18.75">
      <c r="B37" s="18">
        <v>1820.5</v>
      </c>
      <c r="C37" s="16"/>
      <c r="D37" s="16" t="str">
        <f>D3</f>
        <v>сентябрь2013г</v>
      </c>
      <c r="E37" s="16"/>
      <c r="F37" s="16"/>
      <c r="G37" s="16"/>
    </row>
    <row r="38" spans="2:7" ht="15">
      <c r="B38" s="19" t="s">
        <v>32</v>
      </c>
      <c r="C38" s="19" t="s">
        <v>33</v>
      </c>
      <c r="D38" s="19"/>
      <c r="E38" s="19"/>
      <c r="F38" s="19" t="s">
        <v>34</v>
      </c>
      <c r="G38" s="19" t="s">
        <v>35</v>
      </c>
    </row>
    <row r="39" spans="2:7" ht="18.75">
      <c r="B39" s="20">
        <v>1</v>
      </c>
      <c r="C39" s="51" t="s">
        <v>92</v>
      </c>
      <c r="D39" s="52"/>
      <c r="E39" s="52"/>
      <c r="F39" s="33"/>
      <c r="G39" s="33">
        <v>24210.93</v>
      </c>
    </row>
    <row r="40" spans="2:7" ht="15">
      <c r="B40" s="24"/>
      <c r="C40" s="9"/>
      <c r="D40" s="9"/>
      <c r="E40" s="9"/>
      <c r="F40" s="23"/>
      <c r="G40" s="9"/>
    </row>
    <row r="41" spans="2:7" ht="18.75">
      <c r="B41" s="53">
        <v>2</v>
      </c>
      <c r="C41" s="54" t="s">
        <v>93</v>
      </c>
      <c r="D41" s="55"/>
      <c r="E41" s="55"/>
      <c r="F41" s="55"/>
      <c r="G41" s="56">
        <v>22363.16</v>
      </c>
    </row>
    <row r="42" spans="2:7" ht="15">
      <c r="B42" s="24"/>
      <c r="C42" s="9"/>
      <c r="D42" s="9"/>
      <c r="E42" s="9"/>
      <c r="F42" s="23"/>
      <c r="G42" s="9"/>
    </row>
    <row r="43" spans="2:7" ht="18.75">
      <c r="B43" s="53">
        <v>4</v>
      </c>
      <c r="C43" s="54" t="s">
        <v>94</v>
      </c>
      <c r="D43" s="55"/>
      <c r="E43" s="55"/>
      <c r="F43" s="54"/>
      <c r="G43" s="57">
        <v>33083.28</v>
      </c>
    </row>
    <row r="44" spans="2:7" ht="15.75">
      <c r="B44" s="28"/>
      <c r="C44" s="29" t="s">
        <v>23</v>
      </c>
      <c r="D44" s="30"/>
      <c r="E44" s="30"/>
      <c r="F44" s="31">
        <v>7.55</v>
      </c>
      <c r="G44" s="4">
        <f>B37*F44</f>
        <v>13744.775</v>
      </c>
    </row>
    <row r="45" spans="2:7" ht="15">
      <c r="B45" s="28"/>
      <c r="C45" s="29" t="s">
        <v>24</v>
      </c>
      <c r="D45" s="30"/>
      <c r="E45" s="30"/>
      <c r="F45" s="9"/>
      <c r="G45" s="9"/>
    </row>
    <row r="46" spans="2:7" ht="15">
      <c r="B46" s="28"/>
      <c r="C46" s="29" t="s">
        <v>25</v>
      </c>
      <c r="D46" s="29" t="s">
        <v>26</v>
      </c>
      <c r="E46" s="30"/>
      <c r="F46" s="9" t="s">
        <v>38</v>
      </c>
      <c r="G46" s="5">
        <f>H24</f>
        <v>0</v>
      </c>
    </row>
    <row r="47" spans="2:7" ht="15">
      <c r="B47" s="28"/>
      <c r="C47" s="10" t="s">
        <v>27</v>
      </c>
      <c r="D47" s="11"/>
      <c r="E47" s="11"/>
      <c r="F47" s="9" t="s">
        <v>39</v>
      </c>
      <c r="G47" s="9"/>
    </row>
    <row r="48" spans="2:7" ht="15">
      <c r="B48" s="28"/>
      <c r="C48" s="10" t="s">
        <v>40</v>
      </c>
      <c r="D48" s="11" t="s">
        <v>41</v>
      </c>
      <c r="E48" s="11"/>
      <c r="F48" s="9">
        <v>1.68</v>
      </c>
      <c r="G48" s="9">
        <f>B37*F48</f>
        <v>3058.44</v>
      </c>
    </row>
    <row r="49" spans="2:7" ht="15">
      <c r="B49" s="28"/>
      <c r="C49" s="10" t="s">
        <v>42</v>
      </c>
      <c r="D49" s="11"/>
      <c r="E49" s="11"/>
      <c r="F49" s="9">
        <v>2.22</v>
      </c>
      <c r="G49" s="9">
        <f>B37*F49</f>
        <v>4041.51</v>
      </c>
    </row>
    <row r="50" spans="2:7" ht="15">
      <c r="B50" s="28"/>
      <c r="C50" s="10" t="s">
        <v>43</v>
      </c>
      <c r="D50" s="11"/>
      <c r="E50" s="11"/>
      <c r="F50" s="9"/>
      <c r="G50" s="9"/>
    </row>
    <row r="51" spans="2:7" ht="15">
      <c r="B51" s="28"/>
      <c r="C51" s="10" t="s">
        <v>44</v>
      </c>
      <c r="D51" s="11"/>
      <c r="E51" s="11"/>
      <c r="F51" s="9">
        <v>0.69</v>
      </c>
      <c r="G51" s="9">
        <f>B37*F51</f>
        <v>1256.145</v>
      </c>
    </row>
    <row r="52" spans="2:7" ht="15">
      <c r="B52" s="28"/>
      <c r="C52" s="10" t="s">
        <v>45</v>
      </c>
      <c r="D52" s="11"/>
      <c r="E52" s="11"/>
      <c r="F52" s="9"/>
      <c r="G52" s="9"/>
    </row>
    <row r="53" spans="2:7" ht="15">
      <c r="B53" s="28"/>
      <c r="C53" s="10" t="s">
        <v>46</v>
      </c>
      <c r="D53" s="11"/>
      <c r="E53" s="11"/>
      <c r="F53" s="9">
        <v>2</v>
      </c>
      <c r="G53" s="9">
        <f>B37*F53</f>
        <v>3641</v>
      </c>
    </row>
    <row r="54" spans="2:7" ht="15">
      <c r="B54" s="28"/>
      <c r="C54" s="10" t="s">
        <v>47</v>
      </c>
      <c r="D54" s="11"/>
      <c r="E54" s="11" t="s">
        <v>48</v>
      </c>
      <c r="F54" s="9"/>
      <c r="G54" s="9"/>
    </row>
    <row r="55" spans="2:7" ht="15">
      <c r="B55" s="28"/>
      <c r="C55" s="10" t="s">
        <v>44</v>
      </c>
      <c r="D55" s="11"/>
      <c r="E55" s="11"/>
      <c r="F55" s="9">
        <v>0.57</v>
      </c>
      <c r="G55" s="9">
        <f>B37*F55</f>
        <v>1037.685</v>
      </c>
    </row>
    <row r="56" spans="2:7" ht="15">
      <c r="B56" s="28"/>
      <c r="C56" s="10" t="s">
        <v>49</v>
      </c>
      <c r="D56" s="11"/>
      <c r="E56" s="11"/>
      <c r="F56" s="9"/>
      <c r="G56" s="9"/>
    </row>
    <row r="57" spans="2:7" ht="15">
      <c r="B57" s="28"/>
      <c r="C57" s="10" t="s">
        <v>50</v>
      </c>
      <c r="D57" s="11"/>
      <c r="E57" s="11"/>
      <c r="F57" s="9">
        <v>0.39</v>
      </c>
      <c r="G57" s="9">
        <f>B37*F57</f>
        <v>709.995</v>
      </c>
    </row>
    <row r="58" spans="2:11" ht="18.75">
      <c r="B58" s="32"/>
      <c r="C58" s="21" t="s">
        <v>21</v>
      </c>
      <c r="D58" s="22"/>
      <c r="E58" s="33" t="s">
        <v>51</v>
      </c>
      <c r="F58" s="34">
        <v>5.76</v>
      </c>
      <c r="G58" s="5">
        <f>B37*F58</f>
        <v>10486.08</v>
      </c>
      <c r="I58" s="6"/>
      <c r="K58" s="1" t="s">
        <v>102</v>
      </c>
    </row>
    <row r="59" spans="2:9" ht="15">
      <c r="B59" s="35"/>
      <c r="C59" s="36"/>
      <c r="D59" s="33"/>
      <c r="E59" s="33" t="s">
        <v>52</v>
      </c>
      <c r="F59" s="9"/>
      <c r="G59" s="5">
        <f>G41-G44</f>
        <v>8618.385</v>
      </c>
      <c r="I59" s="6"/>
    </row>
    <row r="60" spans="2:9" ht="15.75">
      <c r="B60" s="37" t="s">
        <v>53</v>
      </c>
      <c r="C60" s="37"/>
      <c r="D60" s="37"/>
      <c r="E60" s="37"/>
      <c r="F60" s="38"/>
      <c r="G60" s="38"/>
      <c r="I60" s="6"/>
    </row>
    <row r="61" spans="2:7" ht="15">
      <c r="B61" s="3" t="s">
        <v>109</v>
      </c>
      <c r="C61" s="3" t="s">
        <v>72</v>
      </c>
      <c r="D61" s="3"/>
      <c r="E61" s="23"/>
      <c r="F61" s="40"/>
      <c r="G61" s="9">
        <v>150</v>
      </c>
    </row>
    <row r="62" spans="2:7" ht="15">
      <c r="B62" s="3" t="s">
        <v>109</v>
      </c>
      <c r="C62" s="3" t="s">
        <v>112</v>
      </c>
      <c r="D62" s="3"/>
      <c r="E62" s="23"/>
      <c r="F62" s="40"/>
      <c r="G62" s="9">
        <v>19188.5</v>
      </c>
    </row>
    <row r="63" spans="2:7" ht="15">
      <c r="B63" s="3"/>
      <c r="C63" s="3"/>
      <c r="D63" s="3"/>
      <c r="E63" s="23"/>
      <c r="F63" s="40"/>
      <c r="G63" s="9"/>
    </row>
    <row r="64" spans="2:12" ht="15">
      <c r="B64" s="41"/>
      <c r="C64" s="42" t="s">
        <v>54</v>
      </c>
      <c r="D64" s="42"/>
      <c r="E64" s="42"/>
      <c r="F64" s="9"/>
      <c r="G64" s="4">
        <v>26109.42</v>
      </c>
      <c r="J64" s="1">
        <v>2594.78</v>
      </c>
      <c r="K64" s="1" t="s">
        <v>75</v>
      </c>
      <c r="L64" s="1" t="s">
        <v>76</v>
      </c>
    </row>
    <row r="65" spans="2:7" ht="15">
      <c r="B65" s="28"/>
      <c r="C65" s="9"/>
      <c r="D65" s="9"/>
      <c r="E65" s="9"/>
      <c r="F65" s="9"/>
      <c r="G65" s="4"/>
    </row>
    <row r="66" spans="2:7" ht="15">
      <c r="B66" s="28"/>
      <c r="C66" s="9" t="s">
        <v>55</v>
      </c>
      <c r="D66" s="9"/>
      <c r="E66" s="9"/>
      <c r="F66" s="9" t="s">
        <v>56</v>
      </c>
      <c r="G66" s="4">
        <v>61529.86</v>
      </c>
    </row>
    <row r="67" spans="2:7" ht="15">
      <c r="B67" s="28"/>
      <c r="C67" s="9" t="s">
        <v>57</v>
      </c>
      <c r="D67" s="9"/>
      <c r="E67" s="9"/>
      <c r="F67" s="9" t="s">
        <v>56</v>
      </c>
      <c r="G67" s="3"/>
    </row>
    <row r="68" spans="2:12" ht="15">
      <c r="B68" s="28"/>
      <c r="C68" s="9"/>
      <c r="D68" s="9"/>
      <c r="E68" s="9"/>
      <c r="F68" s="9"/>
      <c r="G68" s="9"/>
      <c r="I68" s="1" t="s">
        <v>87</v>
      </c>
      <c r="K68" s="1">
        <v>2025.9</v>
      </c>
      <c r="L68" s="1" t="s">
        <v>88</v>
      </c>
    </row>
    <row r="69" spans="2:7" ht="15">
      <c r="B69" s="28"/>
      <c r="C69" s="9" t="s">
        <v>58</v>
      </c>
      <c r="D69" s="9"/>
      <c r="E69" s="9"/>
      <c r="F69" s="9" t="s">
        <v>56</v>
      </c>
      <c r="G69" s="9"/>
    </row>
    <row r="70" spans="2:7" ht="15">
      <c r="B70" s="43"/>
      <c r="C70" s="44" t="s">
        <v>59</v>
      </c>
      <c r="D70" s="44"/>
      <c r="E70" s="44"/>
      <c r="F70" s="44" t="s">
        <v>56</v>
      </c>
      <c r="G70" s="59">
        <f>G66+G41-G43</f>
        <v>50809.740000000005</v>
      </c>
    </row>
    <row r="71" ht="15">
      <c r="D71" s="1" t="s">
        <v>60</v>
      </c>
    </row>
    <row r="72" ht="15.75" thickBot="1">
      <c r="D72" s="1" t="s">
        <v>61</v>
      </c>
    </row>
    <row r="73" spans="2:7" ht="15.75" thickBot="1">
      <c r="B73" s="45" t="s">
        <v>54</v>
      </c>
      <c r="C73" s="46"/>
      <c r="D73" s="46"/>
      <c r="E73" s="46" t="s">
        <v>62</v>
      </c>
      <c r="F73" s="46"/>
      <c r="G73" s="47" t="s">
        <v>63</v>
      </c>
    </row>
    <row r="74" spans="2:7" ht="15">
      <c r="B74" s="3" t="s">
        <v>64</v>
      </c>
      <c r="C74" s="3" t="s">
        <v>65</v>
      </c>
      <c r="D74" s="3" t="s">
        <v>51</v>
      </c>
      <c r="E74" s="3"/>
      <c r="F74" s="3" t="s">
        <v>52</v>
      </c>
      <c r="G74" s="3" t="s">
        <v>66</v>
      </c>
    </row>
    <row r="75" spans="2:7" ht="15">
      <c r="B75" s="3" t="s">
        <v>78</v>
      </c>
      <c r="C75" s="3">
        <v>2387.17</v>
      </c>
      <c r="D75" s="3">
        <v>2500.2</v>
      </c>
      <c r="E75" s="3"/>
      <c r="F75" s="3">
        <v>2071.38</v>
      </c>
      <c r="G75" s="3">
        <v>2815.99</v>
      </c>
    </row>
    <row r="76" spans="2:7" ht="15">
      <c r="B76" s="3" t="s">
        <v>79</v>
      </c>
      <c r="C76" s="3">
        <v>2815.99</v>
      </c>
      <c r="D76" s="3">
        <v>2500.2</v>
      </c>
      <c r="E76" s="3"/>
      <c r="F76" s="3">
        <v>2410.43</v>
      </c>
      <c r="G76" s="3">
        <v>2905.76</v>
      </c>
    </row>
    <row r="77" spans="2:7" ht="15">
      <c r="B77" s="3" t="s">
        <v>85</v>
      </c>
      <c r="C77" s="3">
        <v>2905.76</v>
      </c>
      <c r="D77" s="3">
        <v>2500.2</v>
      </c>
      <c r="E77" s="3"/>
      <c r="F77" s="3">
        <v>2978.48</v>
      </c>
      <c r="G77" s="3">
        <v>2427.48</v>
      </c>
    </row>
    <row r="78" spans="2:7" ht="15">
      <c r="B78" s="3" t="s">
        <v>90</v>
      </c>
      <c r="C78" s="3">
        <v>2427.48</v>
      </c>
      <c r="D78" s="3">
        <v>2500.2</v>
      </c>
      <c r="E78" s="3"/>
      <c r="F78" s="3">
        <v>2351.6</v>
      </c>
      <c r="G78" s="3">
        <v>2576.08</v>
      </c>
    </row>
    <row r="79" spans="2:7" ht="15">
      <c r="B79" s="3" t="s">
        <v>96</v>
      </c>
      <c r="C79" s="3">
        <v>2576.08</v>
      </c>
      <c r="D79" s="3">
        <v>2500.19</v>
      </c>
      <c r="E79" s="3"/>
      <c r="F79" s="3">
        <v>2424.79</v>
      </c>
      <c r="G79" s="3">
        <f>D79-F79+C79</f>
        <v>2651.48</v>
      </c>
    </row>
    <row r="80" spans="2:7" ht="15">
      <c r="B80" s="3" t="s">
        <v>99</v>
      </c>
      <c r="C80" s="3">
        <v>2651.48</v>
      </c>
      <c r="D80" s="3">
        <v>2500.2</v>
      </c>
      <c r="E80" s="3"/>
      <c r="F80" s="3">
        <v>2345.97</v>
      </c>
      <c r="G80" s="3">
        <v>2805.71</v>
      </c>
    </row>
    <row r="81" spans="2:7" ht="15">
      <c r="B81" s="3" t="s">
        <v>101</v>
      </c>
      <c r="C81" s="3">
        <v>2805.71</v>
      </c>
      <c r="D81" s="3">
        <v>2500.2</v>
      </c>
      <c r="E81" s="3"/>
      <c r="F81" s="3">
        <v>1972.34</v>
      </c>
      <c r="G81" s="3">
        <v>3333.57</v>
      </c>
    </row>
    <row r="82" spans="2:7" ht="15">
      <c r="B82" s="3" t="s">
        <v>104</v>
      </c>
      <c r="C82" s="3">
        <v>3333.57</v>
      </c>
      <c r="D82" s="3">
        <v>2500.45</v>
      </c>
      <c r="E82" s="3"/>
      <c r="F82" s="3">
        <v>2237.04</v>
      </c>
      <c r="G82" s="3">
        <v>3598.98</v>
      </c>
    </row>
    <row r="83" spans="2:7" ht="15">
      <c r="B83" s="3" t="s">
        <v>109</v>
      </c>
      <c r="C83" s="3">
        <v>3598.98</v>
      </c>
      <c r="D83" s="3">
        <v>2502.45</v>
      </c>
      <c r="E83" s="3"/>
      <c r="F83" s="3">
        <v>2298.55</v>
      </c>
      <c r="G83" s="3">
        <v>3802.88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81"/>
  <sheetViews>
    <sheetView view="pageBreakPreview" zoomScale="80" zoomScaleSheetLayoutView="80" zoomScalePageLayoutView="0" workbookViewId="0" topLeftCell="A51">
      <selection activeCell="G76" sqref="G76:H76"/>
    </sheetView>
  </sheetViews>
  <sheetFormatPr defaultColWidth="9.140625" defaultRowHeight="15" outlineLevelCol="1"/>
  <cols>
    <col min="1" max="1" width="9.8515625" style="62" bestFit="1" customWidth="1"/>
    <col min="2" max="2" width="12.140625" style="60" customWidth="1"/>
    <col min="3" max="3" width="9.57421875" style="60" customWidth="1"/>
    <col min="4" max="4" width="15.00390625" style="60" customWidth="1"/>
    <col min="5" max="5" width="8.00390625" style="60" customWidth="1"/>
    <col min="6" max="6" width="6.421875" style="60" customWidth="1"/>
    <col min="7" max="7" width="12.140625" style="60" customWidth="1"/>
    <col min="8" max="8" width="13.140625" style="60" customWidth="1"/>
    <col min="9" max="9" width="11.8515625" style="60" customWidth="1"/>
    <col min="10" max="10" width="17.00390625" style="60" customWidth="1"/>
    <col min="11" max="11" width="18.28125" style="60" customWidth="1"/>
    <col min="12" max="12" width="13.421875" style="60" hidden="1" customWidth="1" outlineLevel="1"/>
    <col min="13" max="13" width="12.57421875" style="60" hidden="1" customWidth="1" outlineLevel="1"/>
    <col min="14" max="14" width="8.8515625" style="60" hidden="1" customWidth="1" outlineLevel="1"/>
    <col min="15" max="15" width="9.00390625" style="60" hidden="1" customWidth="1" outlineLevel="1"/>
    <col min="16" max="16" width="9.28125" style="60" hidden="1" customWidth="1" outlineLevel="1"/>
    <col min="17" max="17" width="7.421875" style="60" hidden="1" customWidth="1" outlineLevel="1"/>
    <col min="18" max="23" width="0" style="60" hidden="1" customWidth="1" outlineLevel="1"/>
    <col min="24" max="24" width="12.421875" style="60" hidden="1" customWidth="1" outlineLevel="1"/>
    <col min="25" max="35" width="0" style="60" hidden="1" customWidth="1" outlineLevel="1"/>
    <col min="36" max="36" width="9.140625" style="60" customWidth="1" collapsed="1"/>
    <col min="37" max="16384" width="9.140625" style="60" customWidth="1"/>
  </cols>
  <sheetData>
    <row r="1" spans="1:11" ht="12.75" customHeight="1" hidden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hidden="1">
      <c r="A2" s="89"/>
      <c r="B2" s="91" t="s">
        <v>113</v>
      </c>
      <c r="C2" s="91"/>
      <c r="D2" s="91" t="s">
        <v>114</v>
      </c>
      <c r="E2" s="91"/>
      <c r="F2" s="91" t="s">
        <v>115</v>
      </c>
      <c r="G2" s="91"/>
      <c r="H2" s="91"/>
      <c r="I2" s="89"/>
      <c r="J2" s="89"/>
      <c r="K2" s="89"/>
    </row>
    <row r="3" spans="1:11" ht="18.75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.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hidden="1">
      <c r="A6" s="89"/>
      <c r="B6" s="92"/>
      <c r="C6" s="93" t="s">
        <v>1</v>
      </c>
      <c r="D6" s="93" t="s">
        <v>2</v>
      </c>
      <c r="E6" s="93"/>
      <c r="F6" s="93" t="s">
        <v>3</v>
      </c>
      <c r="G6" s="93" t="s">
        <v>4</v>
      </c>
      <c r="H6" s="93" t="s">
        <v>5</v>
      </c>
      <c r="I6" s="93" t="s">
        <v>6</v>
      </c>
      <c r="J6" s="93"/>
      <c r="K6" s="94"/>
    </row>
    <row r="7" spans="1:11" ht="18.75" hidden="1">
      <c r="A7" s="89"/>
      <c r="B7" s="92"/>
      <c r="C7" s="93" t="s">
        <v>7</v>
      </c>
      <c r="D7" s="93"/>
      <c r="E7" s="93"/>
      <c r="F7" s="93"/>
      <c r="G7" s="93" t="s">
        <v>8</v>
      </c>
      <c r="H7" s="93" t="s">
        <v>9</v>
      </c>
      <c r="I7" s="93" t="s">
        <v>10</v>
      </c>
      <c r="J7" s="93"/>
      <c r="K7" s="94"/>
    </row>
    <row r="8" spans="1:11" ht="18.75" hidden="1">
      <c r="A8" s="89"/>
      <c r="B8" s="92" t="s">
        <v>116</v>
      </c>
      <c r="C8" s="95">
        <v>48.28</v>
      </c>
      <c r="D8" s="95">
        <v>0</v>
      </c>
      <c r="E8" s="95"/>
      <c r="F8" s="96"/>
      <c r="G8" s="92"/>
      <c r="H8" s="95">
        <v>0</v>
      </c>
      <c r="I8" s="96">
        <v>48.28</v>
      </c>
      <c r="J8" s="92"/>
      <c r="K8" s="97"/>
    </row>
    <row r="9" spans="1:11" ht="18.75" hidden="1">
      <c r="A9" s="89"/>
      <c r="B9" s="92" t="s">
        <v>12</v>
      </c>
      <c r="C9" s="95">
        <v>4790.06</v>
      </c>
      <c r="D9" s="95">
        <v>3707.55</v>
      </c>
      <c r="E9" s="95"/>
      <c r="F9" s="96">
        <v>2795.32</v>
      </c>
      <c r="G9" s="92"/>
      <c r="H9" s="95">
        <v>2795.32</v>
      </c>
      <c r="I9" s="96">
        <v>5702.29</v>
      </c>
      <c r="J9" s="92"/>
      <c r="K9" s="97"/>
    </row>
    <row r="10" spans="1:11" ht="18.75" hidden="1">
      <c r="A10" s="89"/>
      <c r="B10" s="92" t="s">
        <v>13</v>
      </c>
      <c r="C10" s="92"/>
      <c r="D10" s="95">
        <f>SUM(D8:D9)</f>
        <v>3707.55</v>
      </c>
      <c r="E10" s="95"/>
      <c r="F10" s="92"/>
      <c r="G10" s="92"/>
      <c r="H10" s="95">
        <f>SUM(H8:H9)</f>
        <v>2795.32</v>
      </c>
      <c r="I10" s="92"/>
      <c r="J10" s="92"/>
      <c r="K10" s="97"/>
    </row>
    <row r="11" spans="1:11" ht="18.75" hidden="1">
      <c r="A11" s="8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8.2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7" ht="18.75" hidden="1">
      <c r="A14" s="89"/>
      <c r="B14" s="98" t="s">
        <v>118</v>
      </c>
      <c r="C14" s="591" t="s">
        <v>15</v>
      </c>
      <c r="D14" s="592"/>
      <c r="E14" s="99"/>
      <c r="F14" s="93"/>
      <c r="G14" s="93"/>
      <c r="H14" s="93"/>
      <c r="I14" s="93" t="s">
        <v>20</v>
      </c>
      <c r="J14" s="97"/>
      <c r="K14" s="97"/>
      <c r="L14" s="61"/>
      <c r="M14" s="61"/>
      <c r="N14" s="61"/>
      <c r="O14" s="61"/>
      <c r="P14" s="61"/>
      <c r="Q14" s="61"/>
    </row>
    <row r="15" spans="1:17" ht="14.25" customHeight="1" hidden="1">
      <c r="A15" s="89"/>
      <c r="B15" s="100"/>
      <c r="C15" s="593"/>
      <c r="D15" s="594"/>
      <c r="E15" s="101"/>
      <c r="F15" s="93"/>
      <c r="G15" s="93"/>
      <c r="H15" s="93" t="s">
        <v>119</v>
      </c>
      <c r="I15" s="93"/>
      <c r="J15" s="97"/>
      <c r="K15" s="97"/>
      <c r="L15" s="61"/>
      <c r="M15" s="61"/>
      <c r="N15" s="61"/>
      <c r="O15" s="61"/>
      <c r="P15" s="61"/>
      <c r="Q15" s="61"/>
    </row>
    <row r="16" spans="1:17" ht="3.75" customHeight="1" hidden="1">
      <c r="A16" s="89"/>
      <c r="B16" s="102"/>
      <c r="C16" s="92"/>
      <c r="D16" s="92"/>
      <c r="E16" s="92"/>
      <c r="F16" s="92"/>
      <c r="G16" s="92"/>
      <c r="H16" s="92"/>
      <c r="I16" s="92"/>
      <c r="J16" s="97"/>
      <c r="K16" s="97"/>
      <c r="L16" s="61"/>
      <c r="M16" s="61"/>
      <c r="N16" s="61"/>
      <c r="O16" s="61"/>
      <c r="P16" s="61"/>
      <c r="Q16" s="61"/>
    </row>
    <row r="17" spans="1:17" ht="13.5" customHeight="1" hidden="1">
      <c r="A17" s="89"/>
      <c r="B17" s="92"/>
      <c r="C17" s="92"/>
      <c r="D17" s="92"/>
      <c r="E17" s="92"/>
      <c r="F17" s="92"/>
      <c r="G17" s="92"/>
      <c r="H17" s="92"/>
      <c r="I17" s="92"/>
      <c r="J17" s="97"/>
      <c r="K17" s="97"/>
      <c r="L17" s="61"/>
      <c r="M17" s="61"/>
      <c r="N17" s="61"/>
      <c r="O17" s="61"/>
      <c r="P17" s="61"/>
      <c r="Q17" s="61"/>
    </row>
    <row r="18" spans="1:17" ht="0.75" customHeight="1" hidden="1">
      <c r="A18" s="89"/>
      <c r="B18" s="92"/>
      <c r="C18" s="92"/>
      <c r="D18" s="92"/>
      <c r="E18" s="92"/>
      <c r="F18" s="92"/>
      <c r="G18" s="92"/>
      <c r="H18" s="92"/>
      <c r="I18" s="92"/>
      <c r="J18" s="97"/>
      <c r="K18" s="97"/>
      <c r="L18" s="61"/>
      <c r="M18" s="61"/>
      <c r="N18" s="61"/>
      <c r="O18" s="61"/>
      <c r="P18" s="61"/>
      <c r="Q18" s="61"/>
    </row>
    <row r="19" spans="1:17" ht="14.25" customHeight="1" hidden="1" thickBot="1">
      <c r="A19" s="89"/>
      <c r="B19" s="92"/>
      <c r="C19" s="92"/>
      <c r="D19" s="92"/>
      <c r="E19" s="92"/>
      <c r="F19" s="92"/>
      <c r="G19" s="92"/>
      <c r="H19" s="92"/>
      <c r="I19" s="92"/>
      <c r="J19" s="97"/>
      <c r="K19" s="97"/>
      <c r="L19" s="61"/>
      <c r="M19" s="61"/>
      <c r="N19" s="61"/>
      <c r="O19" s="61"/>
      <c r="P19" s="61"/>
      <c r="Q19" s="61"/>
    </row>
    <row r="20" spans="1:17" ht="0.75" customHeight="1" hidden="1">
      <c r="A20" s="89"/>
      <c r="B20" s="92"/>
      <c r="C20" s="92"/>
      <c r="D20" s="92"/>
      <c r="E20" s="92"/>
      <c r="F20" s="92"/>
      <c r="G20" s="92"/>
      <c r="H20" s="92"/>
      <c r="I20" s="92"/>
      <c r="J20" s="97"/>
      <c r="K20" s="97"/>
      <c r="L20" s="61"/>
      <c r="M20" s="61"/>
      <c r="N20" s="61"/>
      <c r="O20" s="61"/>
      <c r="P20" s="61"/>
      <c r="Q20" s="61"/>
    </row>
    <row r="21" spans="1:17" ht="19.5" hidden="1" thickBot="1">
      <c r="A21" s="89"/>
      <c r="B21" s="92"/>
      <c r="C21" s="92"/>
      <c r="D21" s="92"/>
      <c r="E21" s="92"/>
      <c r="F21" s="92"/>
      <c r="G21" s="103" t="s">
        <v>120</v>
      </c>
      <c r="H21" s="104" t="s">
        <v>121</v>
      </c>
      <c r="I21" s="92"/>
      <c r="J21" s="97"/>
      <c r="K21" s="97"/>
      <c r="L21" s="61"/>
      <c r="M21" s="61"/>
      <c r="N21" s="61"/>
      <c r="O21" s="61"/>
      <c r="P21" s="61"/>
      <c r="Q21" s="61"/>
    </row>
    <row r="22" spans="1:17" ht="18.75" hidden="1">
      <c r="A22" s="89"/>
      <c r="B22" s="105" t="s">
        <v>23</v>
      </c>
      <c r="C22" s="105"/>
      <c r="D22" s="105"/>
      <c r="E22" s="105"/>
      <c r="F22" s="95"/>
      <c r="G22" s="92">
        <v>347.8</v>
      </c>
      <c r="H22" s="92">
        <v>7.55</v>
      </c>
      <c r="I22" s="96">
        <f>G22*H22</f>
        <v>2625.89</v>
      </c>
      <c r="J22" s="97"/>
      <c r="K22" s="97"/>
      <c r="L22" s="61"/>
      <c r="M22" s="61"/>
      <c r="N22" s="61"/>
      <c r="O22" s="61"/>
      <c r="P22" s="61"/>
      <c r="Q22" s="61"/>
    </row>
    <row r="23" spans="1:17" ht="18.75" hidden="1">
      <c r="A23" s="89"/>
      <c r="B23" s="105" t="s">
        <v>24</v>
      </c>
      <c r="C23" s="105"/>
      <c r="D23" s="105"/>
      <c r="E23" s="105"/>
      <c r="F23" s="92"/>
      <c r="G23" s="92"/>
      <c r="H23" s="92"/>
      <c r="I23" s="92"/>
      <c r="J23" s="97"/>
      <c r="K23" s="97"/>
      <c r="L23" s="61"/>
      <c r="M23" s="61"/>
      <c r="N23" s="61"/>
      <c r="O23" s="61"/>
      <c r="P23" s="61"/>
      <c r="Q23" s="61"/>
    </row>
    <row r="24" spans="1:17" ht="2.25" customHeight="1" hidden="1">
      <c r="A24" s="89"/>
      <c r="B24" s="105" t="s">
        <v>25</v>
      </c>
      <c r="C24" s="105" t="s">
        <v>26</v>
      </c>
      <c r="D24" s="105"/>
      <c r="E24" s="105"/>
      <c r="F24" s="92"/>
      <c r="G24" s="92"/>
      <c r="H24" s="92"/>
      <c r="I24" s="92"/>
      <c r="J24" s="97"/>
      <c r="K24" s="97"/>
      <c r="L24" s="61"/>
      <c r="M24" s="61"/>
      <c r="N24" s="61"/>
      <c r="O24" s="61"/>
      <c r="P24" s="61"/>
      <c r="Q24" s="61"/>
    </row>
    <row r="25" spans="1:17" ht="14.25" customHeight="1" hidden="1">
      <c r="A25" s="89"/>
      <c r="B25" s="105" t="s">
        <v>27</v>
      </c>
      <c r="C25" s="105"/>
      <c r="D25" s="105"/>
      <c r="E25" s="105"/>
      <c r="F25" s="92"/>
      <c r="G25" s="92"/>
      <c r="H25" s="92"/>
      <c r="I25" s="92"/>
      <c r="J25" s="97"/>
      <c r="K25" s="97"/>
      <c r="L25" s="61"/>
      <c r="M25" s="61"/>
      <c r="N25" s="61"/>
      <c r="O25" s="61"/>
      <c r="P25" s="61"/>
      <c r="Q25" s="61"/>
    </row>
    <row r="26" spans="1:17" ht="18.75" hidden="1">
      <c r="A26" s="89"/>
      <c r="B26" s="92"/>
      <c r="C26" s="92"/>
      <c r="D26" s="92"/>
      <c r="E26" s="92"/>
      <c r="F26" s="92"/>
      <c r="G26" s="92"/>
      <c r="H26" s="92"/>
      <c r="I26" s="92"/>
      <c r="J26" s="97"/>
      <c r="K26" s="97"/>
      <c r="L26" s="61"/>
      <c r="M26" s="61"/>
      <c r="N26" s="61"/>
      <c r="O26" s="61"/>
      <c r="P26" s="61"/>
      <c r="Q26" s="61"/>
    </row>
    <row r="27" spans="1:17" ht="0.75" customHeight="1" hidden="1">
      <c r="A27" s="89"/>
      <c r="B27" s="92"/>
      <c r="C27" s="92"/>
      <c r="D27" s="92"/>
      <c r="E27" s="92"/>
      <c r="F27" s="92"/>
      <c r="G27" s="92"/>
      <c r="H27" s="92"/>
      <c r="I27" s="92"/>
      <c r="J27" s="97"/>
      <c r="K27" s="97"/>
      <c r="L27" s="61"/>
      <c r="M27" s="61"/>
      <c r="N27" s="61"/>
      <c r="O27" s="61"/>
      <c r="P27" s="61"/>
      <c r="Q27" s="61"/>
    </row>
    <row r="28" spans="1:17" ht="3.75" customHeight="1" hidden="1">
      <c r="A28" s="89"/>
      <c r="B28" s="92"/>
      <c r="C28" s="92"/>
      <c r="D28" s="92"/>
      <c r="E28" s="92"/>
      <c r="F28" s="92"/>
      <c r="G28" s="92"/>
      <c r="H28" s="92"/>
      <c r="I28" s="92"/>
      <c r="J28" s="97"/>
      <c r="K28" s="97"/>
      <c r="L28" s="61"/>
      <c r="M28" s="61"/>
      <c r="N28" s="61"/>
      <c r="O28" s="61"/>
      <c r="P28" s="61"/>
      <c r="Q28" s="61"/>
    </row>
    <row r="29" spans="1:17" ht="18.75" hidden="1">
      <c r="A29" s="89"/>
      <c r="B29" s="92"/>
      <c r="C29" s="92"/>
      <c r="D29" s="92"/>
      <c r="E29" s="92"/>
      <c r="F29" s="92"/>
      <c r="G29" s="92"/>
      <c r="H29" s="92"/>
      <c r="I29" s="92"/>
      <c r="J29" s="97"/>
      <c r="K29" s="97"/>
      <c r="L29" s="61"/>
      <c r="M29" s="61"/>
      <c r="N29" s="61"/>
      <c r="O29" s="61"/>
      <c r="P29" s="61"/>
      <c r="Q29" s="61"/>
    </row>
    <row r="30" spans="1:17" ht="0.75" customHeight="1" hidden="1">
      <c r="A30" s="89"/>
      <c r="B30" s="92"/>
      <c r="C30" s="92"/>
      <c r="D30" s="92"/>
      <c r="E30" s="92"/>
      <c r="F30" s="92"/>
      <c r="G30" s="92"/>
      <c r="H30" s="92"/>
      <c r="I30" s="92"/>
      <c r="J30" s="97"/>
      <c r="K30" s="97"/>
      <c r="L30" s="61"/>
      <c r="M30" s="61"/>
      <c r="N30" s="61"/>
      <c r="O30" s="61"/>
      <c r="P30" s="61"/>
      <c r="Q30" s="61"/>
    </row>
    <row r="31" spans="1:17" ht="18.75" hidden="1">
      <c r="A31" s="89"/>
      <c r="B31" s="92"/>
      <c r="C31" s="92"/>
      <c r="D31" s="92"/>
      <c r="E31" s="92"/>
      <c r="F31" s="92"/>
      <c r="G31" s="92"/>
      <c r="H31" s="92"/>
      <c r="I31" s="92"/>
      <c r="J31" s="97"/>
      <c r="K31" s="97"/>
      <c r="L31" s="61"/>
      <c r="M31" s="61"/>
      <c r="N31" s="61"/>
      <c r="O31" s="61"/>
      <c r="P31" s="61"/>
      <c r="Q31" s="61"/>
    </row>
    <row r="32" spans="1:17" ht="18.75" hidden="1">
      <c r="A32" s="89"/>
      <c r="B32" s="92"/>
      <c r="C32" s="92"/>
      <c r="D32" s="92"/>
      <c r="E32" s="92"/>
      <c r="F32" s="92"/>
      <c r="G32" s="92"/>
      <c r="H32" s="92"/>
      <c r="I32" s="92"/>
      <c r="J32" s="97"/>
      <c r="K32" s="97"/>
      <c r="L32" s="61"/>
      <c r="M32" s="61"/>
      <c r="N32" s="61"/>
      <c r="O32" s="61"/>
      <c r="P32" s="61"/>
      <c r="Q32" s="61"/>
    </row>
    <row r="33" spans="1:17" ht="18.75" hidden="1">
      <c r="A33" s="89"/>
      <c r="B33" s="92"/>
      <c r="C33" s="92"/>
      <c r="D33" s="92"/>
      <c r="E33" s="92"/>
      <c r="F33" s="92"/>
      <c r="G33" s="93"/>
      <c r="H33" s="93"/>
      <c r="I33" s="106"/>
      <c r="J33" s="97"/>
      <c r="K33" s="97"/>
      <c r="L33" s="61"/>
      <c r="M33" s="61"/>
      <c r="N33" s="61"/>
      <c r="O33" s="61"/>
      <c r="P33" s="61"/>
      <c r="Q33" s="61"/>
    </row>
    <row r="34" spans="1:17" ht="18.75" hidden="1">
      <c r="A34" s="89"/>
      <c r="B34" s="92"/>
      <c r="C34" s="92"/>
      <c r="D34" s="92"/>
      <c r="E34" s="92"/>
      <c r="F34" s="92"/>
      <c r="G34" s="92"/>
      <c r="H34" s="92" t="s">
        <v>22</v>
      </c>
      <c r="I34" s="107">
        <f>SUM(I17:I33)</f>
        <v>2625.89</v>
      </c>
      <c r="J34" s="97"/>
      <c r="K34" s="97"/>
      <c r="L34" s="61"/>
      <c r="M34" s="61"/>
      <c r="N34" s="61"/>
      <c r="O34" s="61"/>
      <c r="P34" s="61"/>
      <c r="Q34" s="61"/>
    </row>
    <row r="35" spans="1:11" ht="18.75">
      <c r="A35" s="595" t="s">
        <v>122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89"/>
    </row>
    <row r="36" spans="1:11" ht="18.7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89"/>
    </row>
    <row r="37" spans="1:11" ht="18.75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8.75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.75">
      <c r="A39" s="65"/>
      <c r="B39" s="66"/>
      <c r="C39" s="66"/>
      <c r="D39" s="66"/>
      <c r="E39" s="66"/>
      <c r="F39" s="66"/>
      <c r="G39" s="66"/>
      <c r="H39" s="65"/>
      <c r="I39" s="65"/>
      <c r="J39" s="89"/>
      <c r="K39" s="89"/>
    </row>
    <row r="40" spans="1:11" ht="18.75">
      <c r="A40" s="65"/>
      <c r="B40" s="65" t="s">
        <v>123</v>
      </c>
      <c r="C40" s="66"/>
      <c r="D40" s="66"/>
      <c r="E40" s="66"/>
      <c r="F40" s="66"/>
      <c r="G40" s="65"/>
      <c r="H40" s="66"/>
      <c r="I40" s="65"/>
      <c r="J40" s="89"/>
      <c r="K40" s="89"/>
    </row>
    <row r="41" spans="1:11" ht="18.75">
      <c r="A41" s="65"/>
      <c r="B41" s="66" t="s">
        <v>124</v>
      </c>
      <c r="C41" s="65" t="s">
        <v>125</v>
      </c>
      <c r="D41" s="65"/>
      <c r="E41" s="65"/>
      <c r="F41" s="66"/>
      <c r="G41" s="65"/>
      <c r="H41" s="66"/>
      <c r="I41" s="65"/>
      <c r="J41" s="89"/>
      <c r="K41" s="89"/>
    </row>
    <row r="42" spans="1:11" ht="18.75">
      <c r="A42" s="65"/>
      <c r="B42" s="66" t="s">
        <v>126</v>
      </c>
      <c r="C42" s="67">
        <v>1820.5</v>
      </c>
      <c r="D42" s="65" t="s">
        <v>127</v>
      </c>
      <c r="E42" s="65"/>
      <c r="F42" s="66"/>
      <c r="G42" s="65"/>
      <c r="H42" s="66"/>
      <c r="I42" s="65"/>
      <c r="J42" s="89"/>
      <c r="K42" s="89"/>
    </row>
    <row r="43" spans="1:11" ht="18" customHeight="1">
      <c r="A43" s="65"/>
      <c r="B43" s="66" t="s">
        <v>128</v>
      </c>
      <c r="C43" s="68" t="s">
        <v>129</v>
      </c>
      <c r="D43" s="65" t="s">
        <v>130</v>
      </c>
      <c r="E43" s="65"/>
      <c r="F43" s="65"/>
      <c r="G43" s="66"/>
      <c r="H43" s="66"/>
      <c r="I43" s="65"/>
      <c r="J43" s="89"/>
      <c r="K43" s="89"/>
    </row>
    <row r="44" spans="1:15" ht="18" customHeight="1">
      <c r="A44" s="65"/>
      <c r="B44" s="66"/>
      <c r="C44" s="68"/>
      <c r="D44" s="65"/>
      <c r="E44" s="65"/>
      <c r="F44" s="65"/>
      <c r="G44" s="66"/>
      <c r="H44" s="66"/>
      <c r="I44" s="65"/>
      <c r="J44" s="89"/>
      <c r="K44" s="89"/>
      <c r="O44" s="60" t="s">
        <v>131</v>
      </c>
    </row>
    <row r="45" spans="1:17" ht="60" customHeight="1">
      <c r="A45" s="65"/>
      <c r="B45" s="66"/>
      <c r="C45" s="68"/>
      <c r="D45" s="65"/>
      <c r="E45" s="65"/>
      <c r="F45" s="65"/>
      <c r="G45" s="108" t="s">
        <v>132</v>
      </c>
      <c r="H45" s="109" t="s">
        <v>2</v>
      </c>
      <c r="I45" s="109" t="s">
        <v>3</v>
      </c>
      <c r="J45" s="110" t="s">
        <v>133</v>
      </c>
      <c r="K45" s="90" t="s">
        <v>134</v>
      </c>
      <c r="L45" s="69" t="s">
        <v>135</v>
      </c>
      <c r="N45" s="70"/>
      <c r="O45" s="70"/>
      <c r="P45" s="70"/>
      <c r="Q45" s="70"/>
    </row>
    <row r="46" spans="1:17" s="62" customFormat="1" ht="12.75" customHeight="1">
      <c r="A46" s="63"/>
      <c r="B46" s="138"/>
      <c r="C46" s="139"/>
      <c r="D46" s="63"/>
      <c r="E46" s="63"/>
      <c r="F46" s="63"/>
      <c r="G46" s="137" t="s">
        <v>56</v>
      </c>
      <c r="H46" s="137" t="s">
        <v>56</v>
      </c>
      <c r="I46" s="137" t="s">
        <v>56</v>
      </c>
      <c r="J46" s="137" t="s">
        <v>56</v>
      </c>
      <c r="K46" s="137" t="s">
        <v>56</v>
      </c>
      <c r="L46" s="140"/>
      <c r="N46" s="141" t="s">
        <v>136</v>
      </c>
      <c r="O46" s="141"/>
      <c r="P46" s="141" t="s">
        <v>137</v>
      </c>
      <c r="Q46" s="141" t="s">
        <v>138</v>
      </c>
    </row>
    <row r="47" spans="1:17" ht="33" customHeight="1">
      <c r="A47" s="65"/>
      <c r="B47" s="583" t="s">
        <v>139</v>
      </c>
      <c r="C47" s="583"/>
      <c r="D47" s="583"/>
      <c r="E47" s="583"/>
      <c r="F47" s="583"/>
      <c r="G47" s="111">
        <f aca="true" t="shared" si="0" ref="G47:L47">G49+G50</f>
        <v>14.11</v>
      </c>
      <c r="H47" s="111">
        <f t="shared" si="0"/>
        <v>25687.260000000002</v>
      </c>
      <c r="I47" s="111">
        <f>I49+I50</f>
        <v>29309.749999999996</v>
      </c>
      <c r="J47" s="111">
        <f t="shared" si="0"/>
        <v>36778.89</v>
      </c>
      <c r="K47" s="111">
        <f t="shared" si="0"/>
        <v>-7469.140000000003</v>
      </c>
      <c r="L47" s="71">
        <f t="shared" si="0"/>
        <v>-3622.489999999996</v>
      </c>
      <c r="N47" s="72">
        <v>9912.09</v>
      </c>
      <c r="O47" s="70"/>
      <c r="P47" s="73">
        <v>19397.659999999996</v>
      </c>
      <c r="Q47" s="70">
        <v>3149.809999999999</v>
      </c>
    </row>
    <row r="48" spans="1:12" ht="18" customHeight="1">
      <c r="A48" s="65"/>
      <c r="B48" s="596" t="s">
        <v>140</v>
      </c>
      <c r="C48" s="597"/>
      <c r="D48" s="597"/>
      <c r="E48" s="597"/>
      <c r="F48" s="598"/>
      <c r="G48" s="112"/>
      <c r="H48" s="113"/>
      <c r="I48" s="113"/>
      <c r="J48" s="92"/>
      <c r="K48" s="92"/>
      <c r="L48" s="74"/>
    </row>
    <row r="49" spans="1:15" ht="18" customHeight="1">
      <c r="A49" s="65"/>
      <c r="B49" s="581" t="s">
        <v>12</v>
      </c>
      <c r="C49" s="581"/>
      <c r="D49" s="581"/>
      <c r="E49" s="581"/>
      <c r="F49" s="581"/>
      <c r="G49" s="112">
        <f>G58</f>
        <v>9.47</v>
      </c>
      <c r="H49" s="113">
        <f>ROUND(G49*C42,2)</f>
        <v>17240.14</v>
      </c>
      <c r="I49" s="113">
        <f>P47</f>
        <v>19397.659999999996</v>
      </c>
      <c r="J49" s="113">
        <f>H58</f>
        <v>17240.14</v>
      </c>
      <c r="K49" s="113">
        <f>I49-J49</f>
        <v>2157.519999999997</v>
      </c>
      <c r="L49" s="74">
        <f>H49-I49</f>
        <v>-2157.519999999997</v>
      </c>
      <c r="O49" s="64">
        <f>H47-I47</f>
        <v>-3622.4899999999943</v>
      </c>
    </row>
    <row r="50" spans="1:24" ht="18" customHeight="1">
      <c r="A50" s="65"/>
      <c r="B50" s="581" t="s">
        <v>21</v>
      </c>
      <c r="C50" s="581"/>
      <c r="D50" s="581"/>
      <c r="E50" s="581"/>
      <c r="F50" s="581"/>
      <c r="G50" s="112">
        <v>4.64</v>
      </c>
      <c r="H50" s="113">
        <f>ROUND(G50*C42,2)</f>
        <v>8447.12</v>
      </c>
      <c r="I50" s="113">
        <f>N47</f>
        <v>9912.09</v>
      </c>
      <c r="J50" s="113">
        <f>H66</f>
        <v>19538.75</v>
      </c>
      <c r="K50" s="113">
        <f>I50-J50</f>
        <v>-9626.66</v>
      </c>
      <c r="L50" s="74">
        <f>H50-I50</f>
        <v>-1464.9699999999993</v>
      </c>
      <c r="X50" s="64">
        <v>1661362.54</v>
      </c>
    </row>
    <row r="51" spans="1:24" ht="28.5" customHeight="1">
      <c r="A51" s="65"/>
      <c r="B51" s="89"/>
      <c r="C51" s="89"/>
      <c r="D51" s="89"/>
      <c r="E51" s="89"/>
      <c r="F51" s="89"/>
      <c r="G51" s="89"/>
      <c r="H51" s="89"/>
      <c r="I51" s="89"/>
      <c r="J51" s="89"/>
      <c r="K51" s="114"/>
      <c r="L51" s="75">
        <f>H52-I52</f>
        <v>-647.3599999999997</v>
      </c>
      <c r="X51" s="64">
        <v>1998804.81</v>
      </c>
    </row>
    <row r="52" spans="1:24" ht="18" customHeight="1">
      <c r="A52" s="89"/>
      <c r="B52" s="583" t="s">
        <v>141</v>
      </c>
      <c r="C52" s="583"/>
      <c r="D52" s="583"/>
      <c r="E52" s="583"/>
      <c r="F52" s="583"/>
      <c r="G52" s="111">
        <v>1.5</v>
      </c>
      <c r="H52" s="115">
        <v>2502.4499999999994</v>
      </c>
      <c r="I52" s="116">
        <f>Q47</f>
        <v>3149.809999999999</v>
      </c>
      <c r="J52" s="117"/>
      <c r="K52" s="89"/>
      <c r="X52" s="64">
        <f>X50-X51</f>
        <v>-337442.27</v>
      </c>
    </row>
    <row r="53" spans="1:24" ht="18" customHeight="1">
      <c r="A53" s="89"/>
      <c r="B53" s="66"/>
      <c r="C53" s="68"/>
      <c r="D53" s="65"/>
      <c r="E53" s="65"/>
      <c r="F53" s="65"/>
      <c r="G53" s="66"/>
      <c r="H53" s="66"/>
      <c r="I53" s="65"/>
      <c r="J53" s="89"/>
      <c r="K53" s="89"/>
      <c r="X53" s="64"/>
    </row>
    <row r="54" spans="1:24" ht="18" customHeight="1">
      <c r="A54" s="89"/>
      <c r="B54" s="66"/>
      <c r="C54" s="68"/>
      <c r="D54" s="65"/>
      <c r="E54" s="65"/>
      <c r="F54" s="65"/>
      <c r="G54" s="66"/>
      <c r="H54" s="66"/>
      <c r="I54" s="65"/>
      <c r="J54" s="89"/>
      <c r="K54" s="89"/>
      <c r="X54" s="64"/>
    </row>
    <row r="55" spans="1:11" ht="18.75">
      <c r="A55" s="65"/>
      <c r="B55" s="76"/>
      <c r="C55" s="77"/>
      <c r="D55" s="78"/>
      <c r="E55" s="78"/>
      <c r="F55" s="78"/>
      <c r="G55" s="79" t="s">
        <v>132</v>
      </c>
      <c r="H55" s="79" t="s">
        <v>142</v>
      </c>
      <c r="I55" s="65"/>
      <c r="J55" s="89"/>
      <c r="K55" s="89"/>
    </row>
    <row r="56" spans="1:9" s="62" customFormat="1" ht="11.25" customHeight="1">
      <c r="A56" s="80"/>
      <c r="B56" s="134"/>
      <c r="C56" s="135"/>
      <c r="D56" s="136"/>
      <c r="E56" s="136"/>
      <c r="F56" s="136"/>
      <c r="G56" s="137" t="s">
        <v>56</v>
      </c>
      <c r="H56" s="137" t="s">
        <v>56</v>
      </c>
      <c r="I56" s="63"/>
    </row>
    <row r="57" spans="1:11" ht="18.75">
      <c r="A57" s="81" t="s">
        <v>143</v>
      </c>
      <c r="B57" s="584" t="s">
        <v>144</v>
      </c>
      <c r="C57" s="585"/>
      <c r="D57" s="585"/>
      <c r="E57" s="585"/>
      <c r="F57" s="585"/>
      <c r="G57" s="92"/>
      <c r="H57" s="82">
        <f>H58+H66</f>
        <v>36778.89</v>
      </c>
      <c r="I57" s="65"/>
      <c r="J57" s="89"/>
      <c r="K57" s="89"/>
    </row>
    <row r="58" spans="1:11" ht="18.75">
      <c r="A58" s="83" t="s">
        <v>145</v>
      </c>
      <c r="B58" s="586" t="s">
        <v>146</v>
      </c>
      <c r="C58" s="587"/>
      <c r="D58" s="587"/>
      <c r="E58" s="587"/>
      <c r="F58" s="588"/>
      <c r="G58" s="120">
        <f>G59+G60+G61+G63+G65</f>
        <v>9.47</v>
      </c>
      <c r="H58" s="84">
        <f>H59+H60+H61+H63+H65</f>
        <v>17240.14</v>
      </c>
      <c r="I58" s="65"/>
      <c r="J58" s="89"/>
      <c r="K58" s="118"/>
    </row>
    <row r="59" spans="1:11" ht="18.75">
      <c r="A59" s="119" t="s">
        <v>147</v>
      </c>
      <c r="B59" s="589" t="s">
        <v>148</v>
      </c>
      <c r="C59" s="587"/>
      <c r="D59" s="587"/>
      <c r="E59" s="587"/>
      <c r="F59" s="588"/>
      <c r="G59" s="120">
        <v>1.87</v>
      </c>
      <c r="H59" s="122">
        <f>ROUND(G59*C42,2)</f>
        <v>3404.34</v>
      </c>
      <c r="I59" s="65"/>
      <c r="J59" s="89"/>
      <c r="K59" s="118"/>
    </row>
    <row r="60" spans="1:11" ht="37.5" customHeight="1">
      <c r="A60" s="119" t="s">
        <v>149</v>
      </c>
      <c r="B60" s="590" t="s">
        <v>150</v>
      </c>
      <c r="C60" s="576"/>
      <c r="D60" s="576"/>
      <c r="E60" s="576"/>
      <c r="F60" s="576"/>
      <c r="G60" s="90">
        <v>2.2</v>
      </c>
      <c r="H60" s="122">
        <f>ROUND(G60*C42,2)</f>
        <v>4005.1</v>
      </c>
      <c r="I60" s="65"/>
      <c r="J60" s="89"/>
      <c r="K60" s="118"/>
    </row>
    <row r="61" spans="1:11" ht="18.75">
      <c r="A61" s="581" t="s">
        <v>151</v>
      </c>
      <c r="B61" s="582" t="s">
        <v>152</v>
      </c>
      <c r="C61" s="573"/>
      <c r="D61" s="573"/>
      <c r="E61" s="573"/>
      <c r="F61" s="573"/>
      <c r="G61" s="565">
        <v>1.58</v>
      </c>
      <c r="H61" s="580">
        <f>ROUND(G61*C42,2)</f>
        <v>2876.39</v>
      </c>
      <c r="I61" s="65"/>
      <c r="J61" s="89"/>
      <c r="K61" s="89"/>
    </row>
    <row r="62" spans="1:11" ht="18.75">
      <c r="A62" s="581"/>
      <c r="B62" s="573"/>
      <c r="C62" s="573"/>
      <c r="D62" s="573"/>
      <c r="E62" s="573"/>
      <c r="F62" s="573"/>
      <c r="G62" s="565"/>
      <c r="H62" s="580"/>
      <c r="I62" s="65"/>
      <c r="J62" s="89"/>
      <c r="K62" s="89"/>
    </row>
    <row r="63" spans="1:11" ht="18.75">
      <c r="A63" s="581" t="s">
        <v>153</v>
      </c>
      <c r="B63" s="582" t="s">
        <v>154</v>
      </c>
      <c r="C63" s="573"/>
      <c r="D63" s="573"/>
      <c r="E63" s="573"/>
      <c r="F63" s="573"/>
      <c r="G63" s="565">
        <v>1.28</v>
      </c>
      <c r="H63" s="580">
        <f>G63*C42</f>
        <v>2330.2400000000002</v>
      </c>
      <c r="I63" s="65"/>
      <c r="J63" s="89"/>
      <c r="K63" s="89"/>
    </row>
    <row r="64" spans="1:11" ht="18.75">
      <c r="A64" s="581"/>
      <c r="B64" s="573"/>
      <c r="C64" s="573"/>
      <c r="D64" s="573"/>
      <c r="E64" s="573"/>
      <c r="F64" s="573"/>
      <c r="G64" s="565"/>
      <c r="H64" s="580"/>
      <c r="I64" s="65"/>
      <c r="J64" s="89"/>
      <c r="K64" s="89"/>
    </row>
    <row r="65" spans="1:11" ht="18.75">
      <c r="A65" s="119" t="s">
        <v>155</v>
      </c>
      <c r="B65" s="573" t="s">
        <v>156</v>
      </c>
      <c r="C65" s="573"/>
      <c r="D65" s="573"/>
      <c r="E65" s="573"/>
      <c r="F65" s="573"/>
      <c r="G65" s="79">
        <v>2.54</v>
      </c>
      <c r="H65" s="123">
        <f>ROUND(G65*C42,2)</f>
        <v>4624.07</v>
      </c>
      <c r="I65" s="65"/>
      <c r="J65" s="89"/>
      <c r="K65" s="89"/>
    </row>
    <row r="66" spans="1:11" ht="18.75">
      <c r="A66" s="82" t="s">
        <v>157</v>
      </c>
      <c r="B66" s="574" t="s">
        <v>158</v>
      </c>
      <c r="C66" s="563"/>
      <c r="D66" s="563"/>
      <c r="E66" s="563"/>
      <c r="F66" s="563"/>
      <c r="G66" s="82"/>
      <c r="H66" s="82">
        <f>H67+H68+H69+H70</f>
        <v>19538.75</v>
      </c>
      <c r="I66" s="65"/>
      <c r="J66" s="89"/>
      <c r="K66" s="89"/>
    </row>
    <row r="67" spans="1:11" ht="18.75">
      <c r="A67" s="124"/>
      <c r="B67" s="575" t="s">
        <v>159</v>
      </c>
      <c r="C67" s="576"/>
      <c r="D67" s="576"/>
      <c r="E67" s="576"/>
      <c r="F67" s="576"/>
      <c r="G67" s="125"/>
      <c r="H67" s="125"/>
      <c r="I67" s="65"/>
      <c r="J67" s="89"/>
      <c r="K67" s="89"/>
    </row>
    <row r="68" spans="1:11" ht="18.75">
      <c r="A68" s="124"/>
      <c r="B68" s="575" t="s">
        <v>160</v>
      </c>
      <c r="C68" s="576"/>
      <c r="D68" s="576"/>
      <c r="E68" s="576"/>
      <c r="F68" s="576"/>
      <c r="G68" s="123"/>
      <c r="H68" s="123"/>
      <c r="I68" s="65"/>
      <c r="J68" s="89"/>
      <c r="K68" s="89"/>
    </row>
    <row r="69" spans="1:11" ht="18.75">
      <c r="A69" s="124"/>
      <c r="B69" s="577" t="s">
        <v>161</v>
      </c>
      <c r="C69" s="578"/>
      <c r="D69" s="578"/>
      <c r="E69" s="578"/>
      <c r="F69" s="579"/>
      <c r="G69" s="123"/>
      <c r="H69" s="126">
        <v>350.25</v>
      </c>
      <c r="I69" s="65"/>
      <c r="J69" s="89"/>
      <c r="K69" s="89"/>
    </row>
    <row r="70" spans="1:11" ht="18.75">
      <c r="A70" s="124"/>
      <c r="B70" s="577" t="s">
        <v>162</v>
      </c>
      <c r="C70" s="578"/>
      <c r="D70" s="578"/>
      <c r="E70" s="578"/>
      <c r="F70" s="579"/>
      <c r="G70" s="123"/>
      <c r="H70" s="126">
        <v>19188.5</v>
      </c>
      <c r="I70" s="65"/>
      <c r="J70" s="89"/>
      <c r="K70" s="89"/>
    </row>
    <row r="71" spans="1:11" ht="18.75">
      <c r="A71" s="124"/>
      <c r="B71" s="127"/>
      <c r="C71" s="128"/>
      <c r="D71" s="128"/>
      <c r="E71" s="128"/>
      <c r="F71" s="128"/>
      <c r="G71" s="114"/>
      <c r="H71" s="114"/>
      <c r="I71" s="65"/>
      <c r="J71" s="89"/>
      <c r="K71" s="89"/>
    </row>
    <row r="72" spans="1:11" ht="18.75">
      <c r="A72" s="124"/>
      <c r="B72" s="127"/>
      <c r="C72" s="128"/>
      <c r="D72" s="128"/>
      <c r="E72" s="128"/>
      <c r="F72" s="128"/>
      <c r="G72" s="129"/>
      <c r="H72" s="65"/>
      <c r="I72" s="65"/>
      <c r="J72" s="89"/>
      <c r="K72" s="89"/>
    </row>
    <row r="73" spans="1:25" ht="18.75">
      <c r="A73" s="124"/>
      <c r="B73" s="127"/>
      <c r="C73" s="128"/>
      <c r="D73" s="128"/>
      <c r="E73" s="128"/>
      <c r="F73" s="128"/>
      <c r="G73" s="568" t="s">
        <v>21</v>
      </c>
      <c r="H73" s="569"/>
      <c r="I73" s="570" t="s">
        <v>141</v>
      </c>
      <c r="J73" s="569"/>
      <c r="K73" s="89"/>
      <c r="W73" s="60">
        <v>50809.74</v>
      </c>
      <c r="Y73" s="64">
        <f>I47-H57</f>
        <v>-7469.140000000003</v>
      </c>
    </row>
    <row r="74" spans="1:25" s="62" customFormat="1" ht="12.75">
      <c r="A74" s="85"/>
      <c r="B74" s="131"/>
      <c r="C74" s="132"/>
      <c r="D74" s="132"/>
      <c r="E74" s="132"/>
      <c r="F74" s="132"/>
      <c r="G74" s="571" t="s">
        <v>56</v>
      </c>
      <c r="H74" s="572"/>
      <c r="I74" s="571" t="s">
        <v>56</v>
      </c>
      <c r="J74" s="572"/>
      <c r="W74" s="133"/>
      <c r="X74" s="133"/>
      <c r="Y74" s="133"/>
    </row>
    <row r="75" spans="1:25" s="61" customFormat="1" ht="18.75">
      <c r="A75" s="124"/>
      <c r="B75" s="562" t="s">
        <v>163</v>
      </c>
      <c r="C75" s="563"/>
      <c r="D75" s="563"/>
      <c r="E75" s="563"/>
      <c r="F75" s="564"/>
      <c r="G75" s="565">
        <v>50809.74</v>
      </c>
      <c r="H75" s="566"/>
      <c r="I75" s="565">
        <v>26109.42</v>
      </c>
      <c r="J75" s="566"/>
      <c r="K75" s="97"/>
      <c r="L75" s="87" t="s">
        <v>164</v>
      </c>
      <c r="M75" s="87" t="s">
        <v>165</v>
      </c>
      <c r="W75" s="60"/>
      <c r="X75" s="60"/>
      <c r="Y75" s="64">
        <f>G76-7601</f>
        <v>35739.59999999999</v>
      </c>
    </row>
    <row r="76" spans="1:13" ht="18.75">
      <c r="A76" s="66"/>
      <c r="B76" s="562" t="s">
        <v>166</v>
      </c>
      <c r="C76" s="563"/>
      <c r="D76" s="563"/>
      <c r="E76" s="563"/>
      <c r="F76" s="564"/>
      <c r="G76" s="565">
        <f>G75+I47-H57</f>
        <v>43340.59999999999</v>
      </c>
      <c r="H76" s="566"/>
      <c r="I76" s="567">
        <f>I75+I52</f>
        <v>29259.229999999996</v>
      </c>
      <c r="J76" s="566"/>
      <c r="K76" s="89"/>
      <c r="L76" s="88">
        <f>G76</f>
        <v>43340.59999999999</v>
      </c>
      <c r="M76" s="88">
        <f>I76</f>
        <v>29259.229999999996</v>
      </c>
    </row>
    <row r="77" spans="1:11" ht="18.75">
      <c r="A77" s="65"/>
      <c r="B77" s="65"/>
      <c r="C77" s="65"/>
      <c r="D77" s="65"/>
      <c r="E77" s="65"/>
      <c r="F77" s="65"/>
      <c r="G77" s="130"/>
      <c r="H77" s="65"/>
      <c r="I77" s="65"/>
      <c r="J77" s="89"/>
      <c r="K77" s="89"/>
    </row>
    <row r="78" spans="1:11" ht="18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ht="18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8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6" s="89" customFormat="1" ht="18.75">
      <c r="A81" s="89" t="s">
        <v>61</v>
      </c>
      <c r="F81" s="89" t="s">
        <v>60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J36"/>
    <mergeCell ref="B47:F47"/>
    <mergeCell ref="B48:F48"/>
    <mergeCell ref="B49:F49"/>
    <mergeCell ref="B50:F50"/>
    <mergeCell ref="B52:F52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B76:F76"/>
    <mergeCell ref="G76:H76"/>
    <mergeCell ref="I76:J76"/>
    <mergeCell ref="G73:H73"/>
    <mergeCell ref="I73:J73"/>
    <mergeCell ref="G74:H74"/>
    <mergeCell ref="I74:J74"/>
    <mergeCell ref="B75:F75"/>
    <mergeCell ref="G75:H75"/>
    <mergeCell ref="I75:J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82"/>
  <sheetViews>
    <sheetView view="pageBreakPreview" zoomScale="80" zoomScaleSheetLayoutView="80" zoomScalePageLayoutView="0" workbookViewId="0" topLeftCell="A48">
      <selection activeCell="G76" sqref="G76:H76"/>
    </sheetView>
  </sheetViews>
  <sheetFormatPr defaultColWidth="9.140625" defaultRowHeight="15" outlineLevelCol="1"/>
  <cols>
    <col min="1" max="1" width="9.8515625" style="62" bestFit="1" customWidth="1"/>
    <col min="2" max="2" width="12.140625" style="60" customWidth="1"/>
    <col min="3" max="3" width="9.57421875" style="60" customWidth="1"/>
    <col min="4" max="4" width="15.00390625" style="60" customWidth="1"/>
    <col min="5" max="5" width="8.00390625" style="60" customWidth="1"/>
    <col min="6" max="6" width="6.421875" style="60" customWidth="1"/>
    <col min="7" max="7" width="12.140625" style="60" customWidth="1"/>
    <col min="8" max="8" width="13.140625" style="60" customWidth="1"/>
    <col min="9" max="9" width="11.8515625" style="60" customWidth="1"/>
    <col min="10" max="10" width="17.00390625" style="60" customWidth="1"/>
    <col min="11" max="11" width="18.28125" style="60" customWidth="1"/>
    <col min="12" max="12" width="13.421875" style="60" hidden="1" customWidth="1" outlineLevel="1"/>
    <col min="13" max="13" width="12.57421875" style="60" hidden="1" customWidth="1" outlineLevel="1"/>
    <col min="14" max="14" width="8.8515625" style="60" hidden="1" customWidth="1" outlineLevel="1"/>
    <col min="15" max="15" width="9.00390625" style="60" hidden="1" customWidth="1" outlineLevel="1"/>
    <col min="16" max="16" width="9.28125" style="60" hidden="1" customWidth="1" outlineLevel="1"/>
    <col min="17" max="17" width="7.421875" style="60" hidden="1" customWidth="1" outlineLevel="1"/>
    <col min="18" max="23" width="9.140625" style="60" hidden="1" customWidth="1" outlineLevel="1"/>
    <col min="24" max="24" width="12.421875" style="60" hidden="1" customWidth="1" outlineLevel="1"/>
    <col min="25" max="35" width="9.140625" style="60" hidden="1" customWidth="1" outlineLevel="1"/>
    <col min="36" max="36" width="9.140625" style="60" customWidth="1" collapsed="1"/>
    <col min="37" max="16384" width="9.140625" style="60" customWidth="1"/>
  </cols>
  <sheetData>
    <row r="1" spans="1:11" ht="12.75" customHeight="1" hidden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hidden="1">
      <c r="A2" s="89"/>
      <c r="B2" s="91" t="s">
        <v>113</v>
      </c>
      <c r="C2" s="91"/>
      <c r="D2" s="91" t="s">
        <v>114</v>
      </c>
      <c r="E2" s="91"/>
      <c r="F2" s="91" t="s">
        <v>115</v>
      </c>
      <c r="G2" s="91"/>
      <c r="H2" s="91"/>
      <c r="I2" s="89"/>
      <c r="J2" s="89"/>
      <c r="K2" s="89"/>
    </row>
    <row r="3" spans="1:11" ht="18.75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.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hidden="1">
      <c r="A6" s="89"/>
      <c r="B6" s="92"/>
      <c r="C6" s="93" t="s">
        <v>1</v>
      </c>
      <c r="D6" s="93" t="s">
        <v>2</v>
      </c>
      <c r="E6" s="93"/>
      <c r="F6" s="93" t="s">
        <v>3</v>
      </c>
      <c r="G6" s="93" t="s">
        <v>4</v>
      </c>
      <c r="H6" s="93" t="s">
        <v>5</v>
      </c>
      <c r="I6" s="93" t="s">
        <v>6</v>
      </c>
      <c r="J6" s="93"/>
      <c r="K6" s="94"/>
    </row>
    <row r="7" spans="1:11" ht="18.75" hidden="1">
      <c r="A7" s="89"/>
      <c r="B7" s="92"/>
      <c r="C7" s="93" t="s">
        <v>7</v>
      </c>
      <c r="D7" s="93"/>
      <c r="E7" s="93"/>
      <c r="F7" s="93"/>
      <c r="G7" s="93" t="s">
        <v>8</v>
      </c>
      <c r="H7" s="93" t="s">
        <v>9</v>
      </c>
      <c r="I7" s="93" t="s">
        <v>10</v>
      </c>
      <c r="J7" s="93"/>
      <c r="K7" s="94"/>
    </row>
    <row r="8" spans="1:11" ht="18.75" hidden="1">
      <c r="A8" s="89"/>
      <c r="B8" s="92" t="s">
        <v>116</v>
      </c>
      <c r="C8" s="95">
        <v>48.28</v>
      </c>
      <c r="D8" s="95">
        <v>0</v>
      </c>
      <c r="E8" s="95"/>
      <c r="F8" s="96"/>
      <c r="G8" s="92"/>
      <c r="H8" s="95">
        <v>0</v>
      </c>
      <c r="I8" s="96">
        <v>48.28</v>
      </c>
      <c r="J8" s="92"/>
      <c r="K8" s="97"/>
    </row>
    <row r="9" spans="1:11" ht="18.75" hidden="1">
      <c r="A9" s="89"/>
      <c r="B9" s="92" t="s">
        <v>12</v>
      </c>
      <c r="C9" s="95">
        <v>4790.06</v>
      </c>
      <c r="D9" s="95">
        <v>3707.55</v>
      </c>
      <c r="E9" s="95"/>
      <c r="F9" s="96">
        <v>2795.32</v>
      </c>
      <c r="G9" s="92"/>
      <c r="H9" s="95">
        <v>2795.32</v>
      </c>
      <c r="I9" s="96">
        <v>5702.29</v>
      </c>
      <c r="J9" s="92"/>
      <c r="K9" s="97"/>
    </row>
    <row r="10" spans="1:11" ht="18.75" hidden="1">
      <c r="A10" s="89"/>
      <c r="B10" s="92" t="s">
        <v>13</v>
      </c>
      <c r="C10" s="92"/>
      <c r="D10" s="95">
        <f>SUM(D8:D9)</f>
        <v>3707.55</v>
      </c>
      <c r="E10" s="95"/>
      <c r="F10" s="92"/>
      <c r="G10" s="92"/>
      <c r="H10" s="95">
        <f>SUM(H8:H9)</f>
        <v>2795.32</v>
      </c>
      <c r="I10" s="92"/>
      <c r="J10" s="92"/>
      <c r="K10" s="97"/>
    </row>
    <row r="11" spans="1:11" ht="18.75" hidden="1">
      <c r="A11" s="8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8.2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7" ht="18.75" hidden="1">
      <c r="A14" s="89"/>
      <c r="B14" s="98" t="s">
        <v>118</v>
      </c>
      <c r="C14" s="591" t="s">
        <v>15</v>
      </c>
      <c r="D14" s="592"/>
      <c r="E14" s="99"/>
      <c r="F14" s="93"/>
      <c r="G14" s="93"/>
      <c r="H14" s="93"/>
      <c r="I14" s="93" t="s">
        <v>20</v>
      </c>
      <c r="J14" s="97"/>
      <c r="K14" s="97"/>
      <c r="L14" s="61"/>
      <c r="M14" s="61"/>
      <c r="N14" s="61"/>
      <c r="O14" s="61"/>
      <c r="P14" s="61"/>
      <c r="Q14" s="61"/>
    </row>
    <row r="15" spans="1:17" ht="14.25" customHeight="1" hidden="1">
      <c r="A15" s="89"/>
      <c r="B15" s="100"/>
      <c r="C15" s="593"/>
      <c r="D15" s="594"/>
      <c r="E15" s="101"/>
      <c r="F15" s="93"/>
      <c r="G15" s="93"/>
      <c r="H15" s="93" t="s">
        <v>119</v>
      </c>
      <c r="I15" s="93"/>
      <c r="J15" s="97"/>
      <c r="K15" s="97"/>
      <c r="L15" s="61"/>
      <c r="M15" s="61"/>
      <c r="N15" s="61"/>
      <c r="O15" s="61"/>
      <c r="P15" s="61"/>
      <c r="Q15" s="61"/>
    </row>
    <row r="16" spans="1:17" ht="3.75" customHeight="1" hidden="1">
      <c r="A16" s="89"/>
      <c r="B16" s="102"/>
      <c r="C16" s="92"/>
      <c r="D16" s="92"/>
      <c r="E16" s="92"/>
      <c r="F16" s="92"/>
      <c r="G16" s="92"/>
      <c r="H16" s="92"/>
      <c r="I16" s="92"/>
      <c r="J16" s="97"/>
      <c r="K16" s="97"/>
      <c r="L16" s="61"/>
      <c r="M16" s="61"/>
      <c r="N16" s="61"/>
      <c r="O16" s="61"/>
      <c r="P16" s="61"/>
      <c r="Q16" s="61"/>
    </row>
    <row r="17" spans="1:17" ht="13.5" customHeight="1" hidden="1">
      <c r="A17" s="89"/>
      <c r="B17" s="92"/>
      <c r="C17" s="92"/>
      <c r="D17" s="92"/>
      <c r="E17" s="92"/>
      <c r="F17" s="92"/>
      <c r="G17" s="92"/>
      <c r="H17" s="92"/>
      <c r="I17" s="92"/>
      <c r="J17" s="97"/>
      <c r="K17" s="97"/>
      <c r="L17" s="61"/>
      <c r="M17" s="61"/>
      <c r="N17" s="61"/>
      <c r="O17" s="61"/>
      <c r="P17" s="61"/>
      <c r="Q17" s="61"/>
    </row>
    <row r="18" spans="1:17" ht="0.75" customHeight="1" hidden="1">
      <c r="A18" s="89"/>
      <c r="B18" s="92"/>
      <c r="C18" s="92"/>
      <c r="D18" s="92"/>
      <c r="E18" s="92"/>
      <c r="F18" s="92"/>
      <c r="G18" s="92"/>
      <c r="H18" s="92"/>
      <c r="I18" s="92"/>
      <c r="J18" s="97"/>
      <c r="K18" s="97"/>
      <c r="L18" s="61"/>
      <c r="M18" s="61"/>
      <c r="N18" s="61"/>
      <c r="O18" s="61"/>
      <c r="P18" s="61"/>
      <c r="Q18" s="61"/>
    </row>
    <row r="19" spans="1:17" ht="14.25" customHeight="1" hidden="1" thickBot="1">
      <c r="A19" s="89"/>
      <c r="B19" s="92"/>
      <c r="C19" s="92"/>
      <c r="D19" s="92"/>
      <c r="E19" s="92"/>
      <c r="F19" s="92"/>
      <c r="G19" s="92"/>
      <c r="H19" s="92"/>
      <c r="I19" s="92"/>
      <c r="J19" s="97"/>
      <c r="K19" s="97"/>
      <c r="L19" s="61"/>
      <c r="M19" s="61"/>
      <c r="N19" s="61"/>
      <c r="O19" s="61"/>
      <c r="P19" s="61"/>
      <c r="Q19" s="61"/>
    </row>
    <row r="20" spans="1:17" ht="0.75" customHeight="1" hidden="1">
      <c r="A20" s="89"/>
      <c r="B20" s="92"/>
      <c r="C20" s="92"/>
      <c r="D20" s="92"/>
      <c r="E20" s="92"/>
      <c r="F20" s="92"/>
      <c r="G20" s="92"/>
      <c r="H20" s="92"/>
      <c r="I20" s="92"/>
      <c r="J20" s="97"/>
      <c r="K20" s="97"/>
      <c r="L20" s="61"/>
      <c r="M20" s="61"/>
      <c r="N20" s="61"/>
      <c r="O20" s="61"/>
      <c r="P20" s="61"/>
      <c r="Q20" s="61"/>
    </row>
    <row r="21" spans="1:17" ht="19.5" hidden="1" thickBot="1">
      <c r="A21" s="89"/>
      <c r="B21" s="92"/>
      <c r="C21" s="92"/>
      <c r="D21" s="92"/>
      <c r="E21" s="92"/>
      <c r="F21" s="92"/>
      <c r="G21" s="103" t="s">
        <v>120</v>
      </c>
      <c r="H21" s="104" t="s">
        <v>121</v>
      </c>
      <c r="I21" s="92"/>
      <c r="J21" s="97"/>
      <c r="K21" s="97"/>
      <c r="L21" s="61"/>
      <c r="M21" s="61"/>
      <c r="N21" s="61"/>
      <c r="O21" s="61"/>
      <c r="P21" s="61"/>
      <c r="Q21" s="61"/>
    </row>
    <row r="22" spans="1:17" ht="18.75" hidden="1">
      <c r="A22" s="89"/>
      <c r="B22" s="105" t="s">
        <v>23</v>
      </c>
      <c r="C22" s="105"/>
      <c r="D22" s="105"/>
      <c r="E22" s="105"/>
      <c r="F22" s="95"/>
      <c r="G22" s="92">
        <v>347.8</v>
      </c>
      <c r="H22" s="92">
        <v>7.55</v>
      </c>
      <c r="I22" s="96">
        <f>G22*H22</f>
        <v>2625.89</v>
      </c>
      <c r="J22" s="97"/>
      <c r="K22" s="97"/>
      <c r="L22" s="61"/>
      <c r="M22" s="61"/>
      <c r="N22" s="61"/>
      <c r="O22" s="61"/>
      <c r="P22" s="61"/>
      <c r="Q22" s="61"/>
    </row>
    <row r="23" spans="1:17" ht="18.75" hidden="1">
      <c r="A23" s="89"/>
      <c r="B23" s="105" t="s">
        <v>24</v>
      </c>
      <c r="C23" s="105"/>
      <c r="D23" s="105"/>
      <c r="E23" s="105"/>
      <c r="F23" s="92"/>
      <c r="G23" s="92"/>
      <c r="H23" s="92"/>
      <c r="I23" s="92"/>
      <c r="J23" s="97"/>
      <c r="K23" s="97"/>
      <c r="L23" s="61"/>
      <c r="M23" s="61"/>
      <c r="N23" s="61"/>
      <c r="O23" s="61"/>
      <c r="P23" s="61"/>
      <c r="Q23" s="61"/>
    </row>
    <row r="24" spans="1:17" ht="2.25" customHeight="1" hidden="1">
      <c r="A24" s="89"/>
      <c r="B24" s="105" t="s">
        <v>25</v>
      </c>
      <c r="C24" s="105" t="s">
        <v>26</v>
      </c>
      <c r="D24" s="105"/>
      <c r="E24" s="105"/>
      <c r="F24" s="92"/>
      <c r="G24" s="92"/>
      <c r="H24" s="92"/>
      <c r="I24" s="92"/>
      <c r="J24" s="97"/>
      <c r="K24" s="97"/>
      <c r="L24" s="61"/>
      <c r="M24" s="61"/>
      <c r="N24" s="61"/>
      <c r="O24" s="61"/>
      <c r="P24" s="61"/>
      <c r="Q24" s="61"/>
    </row>
    <row r="25" spans="1:17" ht="14.25" customHeight="1" hidden="1">
      <c r="A25" s="89"/>
      <c r="B25" s="105" t="s">
        <v>27</v>
      </c>
      <c r="C25" s="105"/>
      <c r="D25" s="105"/>
      <c r="E25" s="105"/>
      <c r="F25" s="92"/>
      <c r="G25" s="92"/>
      <c r="H25" s="92"/>
      <c r="I25" s="92"/>
      <c r="J25" s="97"/>
      <c r="K25" s="97"/>
      <c r="L25" s="61"/>
      <c r="M25" s="61"/>
      <c r="N25" s="61"/>
      <c r="O25" s="61"/>
      <c r="P25" s="61"/>
      <c r="Q25" s="61"/>
    </row>
    <row r="26" spans="1:17" ht="18.75" hidden="1">
      <c r="A26" s="89"/>
      <c r="B26" s="92"/>
      <c r="C26" s="92"/>
      <c r="D26" s="92"/>
      <c r="E26" s="92"/>
      <c r="F26" s="92"/>
      <c r="G26" s="92"/>
      <c r="H26" s="92"/>
      <c r="I26" s="92"/>
      <c r="J26" s="97"/>
      <c r="K26" s="97"/>
      <c r="L26" s="61"/>
      <c r="M26" s="61"/>
      <c r="N26" s="61"/>
      <c r="O26" s="61"/>
      <c r="P26" s="61"/>
      <c r="Q26" s="61"/>
    </row>
    <row r="27" spans="1:17" ht="0.75" customHeight="1" hidden="1">
      <c r="A27" s="89"/>
      <c r="B27" s="92"/>
      <c r="C27" s="92"/>
      <c r="D27" s="92"/>
      <c r="E27" s="92"/>
      <c r="F27" s="92"/>
      <c r="G27" s="92"/>
      <c r="H27" s="92"/>
      <c r="I27" s="92"/>
      <c r="J27" s="97"/>
      <c r="K27" s="97"/>
      <c r="L27" s="61"/>
      <c r="M27" s="61"/>
      <c r="N27" s="61"/>
      <c r="O27" s="61"/>
      <c r="P27" s="61"/>
      <c r="Q27" s="61"/>
    </row>
    <row r="28" spans="1:17" ht="3.75" customHeight="1" hidden="1">
      <c r="A28" s="89"/>
      <c r="B28" s="92"/>
      <c r="C28" s="92"/>
      <c r="D28" s="92"/>
      <c r="E28" s="92"/>
      <c r="F28" s="92"/>
      <c r="G28" s="92"/>
      <c r="H28" s="92"/>
      <c r="I28" s="92"/>
      <c r="J28" s="97"/>
      <c r="K28" s="97"/>
      <c r="L28" s="61"/>
      <c r="M28" s="61"/>
      <c r="N28" s="61"/>
      <c r="O28" s="61"/>
      <c r="P28" s="61"/>
      <c r="Q28" s="61"/>
    </row>
    <row r="29" spans="1:17" ht="18.75" hidden="1">
      <c r="A29" s="89"/>
      <c r="B29" s="92"/>
      <c r="C29" s="92"/>
      <c r="D29" s="92"/>
      <c r="E29" s="92"/>
      <c r="F29" s="92"/>
      <c r="G29" s="92"/>
      <c r="H29" s="92"/>
      <c r="I29" s="92"/>
      <c r="J29" s="97"/>
      <c r="K29" s="97"/>
      <c r="L29" s="61"/>
      <c r="M29" s="61"/>
      <c r="N29" s="61"/>
      <c r="O29" s="61"/>
      <c r="P29" s="61"/>
      <c r="Q29" s="61"/>
    </row>
    <row r="30" spans="1:17" ht="0.75" customHeight="1" hidden="1">
      <c r="A30" s="89"/>
      <c r="B30" s="92"/>
      <c r="C30" s="92"/>
      <c r="D30" s="92"/>
      <c r="E30" s="92"/>
      <c r="F30" s="92"/>
      <c r="G30" s="92"/>
      <c r="H30" s="92"/>
      <c r="I30" s="92"/>
      <c r="J30" s="97"/>
      <c r="K30" s="97"/>
      <c r="L30" s="61"/>
      <c r="M30" s="61"/>
      <c r="N30" s="61"/>
      <c r="O30" s="61"/>
      <c r="P30" s="61"/>
      <c r="Q30" s="61"/>
    </row>
    <row r="31" spans="1:17" ht="18.75" hidden="1">
      <c r="A31" s="89"/>
      <c r="B31" s="92"/>
      <c r="C31" s="92"/>
      <c r="D31" s="92"/>
      <c r="E31" s="92"/>
      <c r="F31" s="92"/>
      <c r="G31" s="92"/>
      <c r="H31" s="92"/>
      <c r="I31" s="92"/>
      <c r="J31" s="97"/>
      <c r="K31" s="97"/>
      <c r="L31" s="61"/>
      <c r="M31" s="61"/>
      <c r="N31" s="61"/>
      <c r="O31" s="61"/>
      <c r="P31" s="61"/>
      <c r="Q31" s="61"/>
    </row>
    <row r="32" spans="1:17" ht="18.75" hidden="1">
      <c r="A32" s="89"/>
      <c r="B32" s="92"/>
      <c r="C32" s="92"/>
      <c r="D32" s="92"/>
      <c r="E32" s="92"/>
      <c r="F32" s="92"/>
      <c r="G32" s="92"/>
      <c r="H32" s="92"/>
      <c r="I32" s="92"/>
      <c r="J32" s="97"/>
      <c r="K32" s="97"/>
      <c r="L32" s="61"/>
      <c r="M32" s="61"/>
      <c r="N32" s="61"/>
      <c r="O32" s="61"/>
      <c r="P32" s="61"/>
      <c r="Q32" s="61"/>
    </row>
    <row r="33" spans="1:17" ht="18.75" hidden="1">
      <c r="A33" s="89"/>
      <c r="B33" s="92"/>
      <c r="C33" s="92"/>
      <c r="D33" s="92"/>
      <c r="E33" s="92"/>
      <c r="F33" s="92"/>
      <c r="G33" s="93"/>
      <c r="H33" s="93"/>
      <c r="I33" s="106"/>
      <c r="J33" s="97"/>
      <c r="K33" s="97"/>
      <c r="L33" s="61"/>
      <c r="M33" s="61"/>
      <c r="N33" s="61"/>
      <c r="O33" s="61"/>
      <c r="P33" s="61"/>
      <c r="Q33" s="61"/>
    </row>
    <row r="34" spans="1:17" ht="18.75" hidden="1">
      <c r="A34" s="89"/>
      <c r="B34" s="92"/>
      <c r="C34" s="92"/>
      <c r="D34" s="92"/>
      <c r="E34" s="92"/>
      <c r="F34" s="92"/>
      <c r="G34" s="92"/>
      <c r="H34" s="92" t="s">
        <v>22</v>
      </c>
      <c r="I34" s="107">
        <f>SUM(I17:I33)</f>
        <v>2625.89</v>
      </c>
      <c r="J34" s="97"/>
      <c r="K34" s="97"/>
      <c r="L34" s="61"/>
      <c r="M34" s="61"/>
      <c r="N34" s="61"/>
      <c r="O34" s="61"/>
      <c r="P34" s="61"/>
      <c r="Q34" s="61"/>
    </row>
    <row r="35" spans="1:11" ht="18.75">
      <c r="A35" s="595" t="s">
        <v>122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89"/>
    </row>
    <row r="36" spans="1:11" ht="18.7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89"/>
    </row>
    <row r="37" spans="1:11" ht="18.75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8.75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.75">
      <c r="A39" s="65"/>
      <c r="B39" s="66"/>
      <c r="C39" s="66"/>
      <c r="D39" s="66"/>
      <c r="E39" s="66"/>
      <c r="F39" s="66"/>
      <c r="G39" s="66"/>
      <c r="H39" s="65"/>
      <c r="I39" s="65"/>
      <c r="J39" s="89"/>
      <c r="K39" s="89"/>
    </row>
    <row r="40" spans="1:11" ht="18.75">
      <c r="A40" s="65"/>
      <c r="B40" s="65" t="s">
        <v>123</v>
      </c>
      <c r="C40" s="66"/>
      <c r="D40" s="66"/>
      <c r="E40" s="66"/>
      <c r="F40" s="66"/>
      <c r="G40" s="65"/>
      <c r="H40" s="66"/>
      <c r="I40" s="65"/>
      <c r="J40" s="89"/>
      <c r="K40" s="89"/>
    </row>
    <row r="41" spans="1:11" ht="18.75">
      <c r="A41" s="65"/>
      <c r="B41" s="66" t="s">
        <v>124</v>
      </c>
      <c r="C41" s="65" t="s">
        <v>125</v>
      </c>
      <c r="D41" s="65"/>
      <c r="E41" s="65"/>
      <c r="F41" s="66"/>
      <c r="G41" s="65"/>
      <c r="H41" s="66"/>
      <c r="I41" s="65"/>
      <c r="J41" s="89"/>
      <c r="K41" s="89"/>
    </row>
    <row r="42" spans="1:11" ht="18.75">
      <c r="A42" s="65"/>
      <c r="B42" s="66" t="s">
        <v>126</v>
      </c>
      <c r="C42" s="67">
        <v>1820.5</v>
      </c>
      <c r="D42" s="65" t="s">
        <v>127</v>
      </c>
      <c r="E42" s="65"/>
      <c r="F42" s="66"/>
      <c r="G42" s="65"/>
      <c r="H42" s="66"/>
      <c r="I42" s="65"/>
      <c r="J42" s="89"/>
      <c r="K42" s="89"/>
    </row>
    <row r="43" spans="1:11" ht="18" customHeight="1">
      <c r="A43" s="65"/>
      <c r="B43" s="66" t="s">
        <v>128</v>
      </c>
      <c r="C43" s="68" t="s">
        <v>167</v>
      </c>
      <c r="D43" s="65" t="s">
        <v>130</v>
      </c>
      <c r="E43" s="65"/>
      <c r="F43" s="65"/>
      <c r="G43" s="66"/>
      <c r="H43" s="66"/>
      <c r="I43" s="65"/>
      <c r="J43" s="89"/>
      <c r="K43" s="89"/>
    </row>
    <row r="44" spans="1:15" ht="18" customHeight="1">
      <c r="A44" s="65"/>
      <c r="B44" s="66"/>
      <c r="C44" s="68"/>
      <c r="D44" s="65"/>
      <c r="E44" s="65"/>
      <c r="F44" s="65"/>
      <c r="G44" s="66"/>
      <c r="H44" s="66"/>
      <c r="I44" s="65"/>
      <c r="J44" s="89"/>
      <c r="K44" s="89"/>
      <c r="O44" s="60" t="s">
        <v>131</v>
      </c>
    </row>
    <row r="45" spans="1:17" ht="60" customHeight="1">
      <c r="A45" s="65"/>
      <c r="B45" s="66"/>
      <c r="C45" s="68"/>
      <c r="D45" s="65"/>
      <c r="E45" s="65"/>
      <c r="F45" s="65"/>
      <c r="G45" s="108" t="s">
        <v>132</v>
      </c>
      <c r="H45" s="109" t="s">
        <v>2</v>
      </c>
      <c r="I45" s="109" t="s">
        <v>3</v>
      </c>
      <c r="J45" s="110" t="s">
        <v>133</v>
      </c>
      <c r="K45" s="86" t="s">
        <v>134</v>
      </c>
      <c r="L45" s="69" t="s">
        <v>135</v>
      </c>
      <c r="N45" s="70"/>
      <c r="O45" s="70"/>
      <c r="P45" s="70"/>
      <c r="Q45" s="70"/>
    </row>
    <row r="46" spans="1:17" s="62" customFormat="1" ht="12.75" customHeight="1">
      <c r="A46" s="63"/>
      <c r="B46" s="138"/>
      <c r="C46" s="139"/>
      <c r="D46" s="63"/>
      <c r="E46" s="63"/>
      <c r="F46" s="63"/>
      <c r="G46" s="137" t="s">
        <v>56</v>
      </c>
      <c r="H46" s="137" t="s">
        <v>56</v>
      </c>
      <c r="I46" s="137" t="s">
        <v>56</v>
      </c>
      <c r="J46" s="137" t="s">
        <v>56</v>
      </c>
      <c r="K46" s="137" t="s">
        <v>56</v>
      </c>
      <c r="L46" s="140"/>
      <c r="N46" s="141" t="s">
        <v>136</v>
      </c>
      <c r="O46" s="141"/>
      <c r="P46" s="141" t="s">
        <v>137</v>
      </c>
      <c r="Q46" s="141" t="s">
        <v>138</v>
      </c>
    </row>
    <row r="47" spans="1:17" ht="33" customHeight="1">
      <c r="A47" s="65"/>
      <c r="B47" s="583" t="s">
        <v>139</v>
      </c>
      <c r="C47" s="583"/>
      <c r="D47" s="583"/>
      <c r="E47" s="583"/>
      <c r="F47" s="583"/>
      <c r="G47" s="111">
        <f aca="true" t="shared" si="0" ref="G47:L47">G49+G50</f>
        <v>14.11</v>
      </c>
      <c r="H47" s="111">
        <f t="shared" si="0"/>
        <v>25687.260000000002</v>
      </c>
      <c r="I47" s="111">
        <f>I49+I50</f>
        <v>25448.550000000003</v>
      </c>
      <c r="J47" s="111">
        <f t="shared" si="0"/>
        <v>22502.379999999997</v>
      </c>
      <c r="K47" s="111">
        <f t="shared" si="0"/>
        <v>2946.170000000003</v>
      </c>
      <c r="L47" s="71">
        <f t="shared" si="0"/>
        <v>238.70999999999822</v>
      </c>
      <c r="N47" s="72">
        <v>3295.2200000000003</v>
      </c>
      <c r="O47" s="70"/>
      <c r="P47" s="73">
        <v>22153.33</v>
      </c>
      <c r="Q47" s="70">
        <v>2654.8500000000004</v>
      </c>
    </row>
    <row r="48" spans="1:12" ht="18" customHeight="1">
      <c r="A48" s="65"/>
      <c r="B48" s="596" t="s">
        <v>140</v>
      </c>
      <c r="C48" s="597"/>
      <c r="D48" s="597"/>
      <c r="E48" s="597"/>
      <c r="F48" s="598"/>
      <c r="G48" s="112"/>
      <c r="H48" s="113"/>
      <c r="I48" s="113"/>
      <c r="J48" s="92"/>
      <c r="K48" s="92"/>
      <c r="L48" s="74"/>
    </row>
    <row r="49" spans="1:15" ht="18" customHeight="1">
      <c r="A49" s="65"/>
      <c r="B49" s="581" t="s">
        <v>12</v>
      </c>
      <c r="C49" s="581"/>
      <c r="D49" s="581"/>
      <c r="E49" s="581"/>
      <c r="F49" s="581"/>
      <c r="G49" s="112">
        <f>G59</f>
        <v>9.47</v>
      </c>
      <c r="H49" s="113">
        <f>ROUND(G49*C42,2)</f>
        <v>17240.14</v>
      </c>
      <c r="I49" s="113">
        <f>P47</f>
        <v>22153.33</v>
      </c>
      <c r="J49" s="113">
        <f>H59</f>
        <v>17240.14</v>
      </c>
      <c r="K49" s="113">
        <f>I49-J49</f>
        <v>4913.190000000002</v>
      </c>
      <c r="L49" s="74">
        <f>H49-I49</f>
        <v>-4913.190000000002</v>
      </c>
      <c r="O49" s="64">
        <f>H47-I47</f>
        <v>238.70999999999913</v>
      </c>
    </row>
    <row r="50" spans="1:24" ht="18" customHeight="1">
      <c r="A50" s="65"/>
      <c r="B50" s="581" t="s">
        <v>21</v>
      </c>
      <c r="C50" s="581"/>
      <c r="D50" s="581"/>
      <c r="E50" s="581"/>
      <c r="F50" s="581"/>
      <c r="G50" s="112">
        <v>4.64</v>
      </c>
      <c r="H50" s="113">
        <f>ROUND(G50*C42,2)</f>
        <v>8447.12</v>
      </c>
      <c r="I50" s="113">
        <f>N47</f>
        <v>3295.2200000000003</v>
      </c>
      <c r="J50" s="113">
        <f>H67</f>
        <v>5262.24</v>
      </c>
      <c r="K50" s="113">
        <f>I50-J50</f>
        <v>-1967.0199999999995</v>
      </c>
      <c r="L50" s="74">
        <f>H50-I50</f>
        <v>5151.900000000001</v>
      </c>
      <c r="X50" s="64">
        <v>1661362.54</v>
      </c>
    </row>
    <row r="51" spans="1:24" ht="28.5" customHeight="1">
      <c r="A51" s="65"/>
      <c r="B51" s="89"/>
      <c r="C51" s="89"/>
      <c r="D51" s="89"/>
      <c r="E51" s="89"/>
      <c r="F51" s="89"/>
      <c r="G51" s="89"/>
      <c r="H51" s="89"/>
      <c r="I51" s="89"/>
      <c r="J51" s="89"/>
      <c r="K51" s="114"/>
      <c r="L51" s="75">
        <f>H53-I53</f>
        <v>-152.400000000001</v>
      </c>
      <c r="X51" s="64">
        <v>1998804.81</v>
      </c>
    </row>
    <row r="52" spans="1:24" ht="18" customHeight="1">
      <c r="A52" s="89"/>
      <c r="G52" s="143" t="s">
        <v>172</v>
      </c>
      <c r="H52" s="143" t="s">
        <v>2</v>
      </c>
      <c r="I52" s="143" t="s">
        <v>3</v>
      </c>
      <c r="J52" s="142" t="s">
        <v>173</v>
      </c>
      <c r="K52" s="143" t="s">
        <v>174</v>
      </c>
      <c r="X52" s="64">
        <f>X50-X51</f>
        <v>-337442.27</v>
      </c>
    </row>
    <row r="53" spans="1:24" ht="18" customHeight="1">
      <c r="A53" s="89"/>
      <c r="B53" s="599" t="s">
        <v>171</v>
      </c>
      <c r="C53" s="599"/>
      <c r="D53" s="599"/>
      <c r="E53" s="599"/>
      <c r="F53" s="600"/>
      <c r="G53" s="144">
        <v>3155.52</v>
      </c>
      <c r="H53" s="144">
        <v>2502.4499999999994</v>
      </c>
      <c r="I53" s="144">
        <f>Q47</f>
        <v>2654.8500000000004</v>
      </c>
      <c r="J53" s="109">
        <f>H53+G53-I53</f>
        <v>3003.119999999999</v>
      </c>
      <c r="K53" s="143">
        <v>0</v>
      </c>
      <c r="X53" s="64"/>
    </row>
    <row r="54" spans="1:24" ht="18" customHeight="1">
      <c r="A54" s="89"/>
      <c r="B54" s="66"/>
      <c r="C54" s="68"/>
      <c r="D54" s="65"/>
      <c r="E54" s="65"/>
      <c r="F54" s="65"/>
      <c r="G54" s="66"/>
      <c r="H54" s="66"/>
      <c r="I54" s="65"/>
      <c r="J54" s="89"/>
      <c r="K54" s="89"/>
      <c r="X54" s="64"/>
    </row>
    <row r="55" spans="1:24" ht="18" customHeight="1">
      <c r="A55" s="89"/>
      <c r="B55" s="66"/>
      <c r="C55" s="68"/>
      <c r="D55" s="65"/>
      <c r="E55" s="65"/>
      <c r="F55" s="65"/>
      <c r="G55" s="66"/>
      <c r="H55" s="66"/>
      <c r="I55" s="65"/>
      <c r="J55" s="89"/>
      <c r="K55" s="89"/>
      <c r="X55" s="64"/>
    </row>
    <row r="56" spans="1:11" ht="18.75">
      <c r="A56" s="65"/>
      <c r="B56" s="76"/>
      <c r="C56" s="77"/>
      <c r="D56" s="78"/>
      <c r="E56" s="78"/>
      <c r="F56" s="78"/>
      <c r="G56" s="79" t="s">
        <v>132</v>
      </c>
      <c r="H56" s="79" t="s">
        <v>142</v>
      </c>
      <c r="I56" s="65"/>
      <c r="J56" s="89"/>
      <c r="K56" s="89"/>
    </row>
    <row r="57" spans="1:9" s="62" customFormat="1" ht="11.25" customHeight="1">
      <c r="A57" s="80"/>
      <c r="B57" s="134"/>
      <c r="C57" s="135"/>
      <c r="D57" s="136"/>
      <c r="E57" s="136"/>
      <c r="F57" s="136"/>
      <c r="G57" s="137" t="s">
        <v>56</v>
      </c>
      <c r="H57" s="137" t="s">
        <v>56</v>
      </c>
      <c r="I57" s="63"/>
    </row>
    <row r="58" spans="1:11" ht="34.5" customHeight="1">
      <c r="A58" s="81" t="s">
        <v>143</v>
      </c>
      <c r="B58" s="584" t="s">
        <v>169</v>
      </c>
      <c r="C58" s="585"/>
      <c r="D58" s="585"/>
      <c r="E58" s="585"/>
      <c r="F58" s="585"/>
      <c r="G58" s="92"/>
      <c r="H58" s="82">
        <f>H59+H67</f>
        <v>22502.379999999997</v>
      </c>
      <c r="I58" s="65"/>
      <c r="J58" s="89"/>
      <c r="K58" s="89"/>
    </row>
    <row r="59" spans="1:11" ht="18.75">
      <c r="A59" s="83" t="s">
        <v>145</v>
      </c>
      <c r="B59" s="586" t="s">
        <v>146</v>
      </c>
      <c r="C59" s="587"/>
      <c r="D59" s="587"/>
      <c r="E59" s="587"/>
      <c r="F59" s="588"/>
      <c r="G59" s="120">
        <f>G60+G61+G62+G64+G66</f>
        <v>9.47</v>
      </c>
      <c r="H59" s="84">
        <f>H60+H61+H62+H64+H66</f>
        <v>17240.14</v>
      </c>
      <c r="I59" s="65"/>
      <c r="J59" s="89"/>
      <c r="K59" s="118"/>
    </row>
    <row r="60" spans="1:11" ht="18.75">
      <c r="A60" s="119" t="s">
        <v>147</v>
      </c>
      <c r="B60" s="589" t="s">
        <v>148</v>
      </c>
      <c r="C60" s="587"/>
      <c r="D60" s="587"/>
      <c r="E60" s="587"/>
      <c r="F60" s="588"/>
      <c r="G60" s="120">
        <v>1.87</v>
      </c>
      <c r="H60" s="121">
        <f>ROUND(G60*C42,2)</f>
        <v>3404.34</v>
      </c>
      <c r="I60" s="65"/>
      <c r="J60" s="89"/>
      <c r="K60" s="118"/>
    </row>
    <row r="61" spans="1:11" ht="37.5" customHeight="1">
      <c r="A61" s="119" t="s">
        <v>149</v>
      </c>
      <c r="B61" s="590" t="s">
        <v>150</v>
      </c>
      <c r="C61" s="576"/>
      <c r="D61" s="576"/>
      <c r="E61" s="576"/>
      <c r="F61" s="576"/>
      <c r="G61" s="86">
        <v>2.2</v>
      </c>
      <c r="H61" s="121">
        <f>ROUND(G61*C42,2)</f>
        <v>4005.1</v>
      </c>
      <c r="I61" s="65"/>
      <c r="J61" s="89"/>
      <c r="K61" s="118"/>
    </row>
    <row r="62" spans="1:11" ht="18.75">
      <c r="A62" s="581" t="s">
        <v>151</v>
      </c>
      <c r="B62" s="582" t="s">
        <v>152</v>
      </c>
      <c r="C62" s="573"/>
      <c r="D62" s="573"/>
      <c r="E62" s="573"/>
      <c r="F62" s="573"/>
      <c r="G62" s="565">
        <v>1.58</v>
      </c>
      <c r="H62" s="580">
        <f>ROUND(G62*C42,2)</f>
        <v>2876.39</v>
      </c>
      <c r="I62" s="65"/>
      <c r="J62" s="89"/>
      <c r="K62" s="89"/>
    </row>
    <row r="63" spans="1:11" ht="18.75">
      <c r="A63" s="581"/>
      <c r="B63" s="573"/>
      <c r="C63" s="573"/>
      <c r="D63" s="573"/>
      <c r="E63" s="573"/>
      <c r="F63" s="573"/>
      <c r="G63" s="565"/>
      <c r="H63" s="580"/>
      <c r="I63" s="65"/>
      <c r="J63" s="89"/>
      <c r="K63" s="89"/>
    </row>
    <row r="64" spans="1:11" ht="18.75">
      <c r="A64" s="581" t="s">
        <v>153</v>
      </c>
      <c r="B64" s="582" t="s">
        <v>154</v>
      </c>
      <c r="C64" s="573"/>
      <c r="D64" s="573"/>
      <c r="E64" s="573"/>
      <c r="F64" s="573"/>
      <c r="G64" s="565">
        <v>1.28</v>
      </c>
      <c r="H64" s="580">
        <f>G64*C42</f>
        <v>2330.2400000000002</v>
      </c>
      <c r="I64" s="65"/>
      <c r="J64" s="89"/>
      <c r="K64" s="89"/>
    </row>
    <row r="65" spans="1:11" ht="18.75">
      <c r="A65" s="581"/>
      <c r="B65" s="573"/>
      <c r="C65" s="573"/>
      <c r="D65" s="573"/>
      <c r="E65" s="573"/>
      <c r="F65" s="573"/>
      <c r="G65" s="565"/>
      <c r="H65" s="580"/>
      <c r="I65" s="65"/>
      <c r="J65" s="89"/>
      <c r="K65" s="89"/>
    </row>
    <row r="66" spans="1:11" ht="18.75">
      <c r="A66" s="119" t="s">
        <v>155</v>
      </c>
      <c r="B66" s="573" t="s">
        <v>156</v>
      </c>
      <c r="C66" s="573"/>
      <c r="D66" s="573"/>
      <c r="E66" s="573"/>
      <c r="F66" s="573"/>
      <c r="G66" s="79">
        <v>2.54</v>
      </c>
      <c r="H66" s="123">
        <f>ROUND(G66*C42,2)</f>
        <v>4624.07</v>
      </c>
      <c r="I66" s="65"/>
      <c r="J66" s="89"/>
      <c r="K66" s="89"/>
    </row>
    <row r="67" spans="1:11" ht="18.75">
      <c r="A67" s="82" t="s">
        <v>157</v>
      </c>
      <c r="B67" s="574" t="s">
        <v>158</v>
      </c>
      <c r="C67" s="563"/>
      <c r="D67" s="563"/>
      <c r="E67" s="563"/>
      <c r="F67" s="563"/>
      <c r="G67" s="82"/>
      <c r="H67" s="82">
        <f>H68+H69+H70+H71</f>
        <v>5262.24</v>
      </c>
      <c r="I67" s="65"/>
      <c r="J67" s="89"/>
      <c r="K67" s="89"/>
    </row>
    <row r="68" spans="1:11" ht="18.75">
      <c r="A68" s="124"/>
      <c r="B68" s="575" t="s">
        <v>159</v>
      </c>
      <c r="C68" s="576"/>
      <c r="D68" s="576"/>
      <c r="E68" s="576"/>
      <c r="F68" s="576"/>
      <c r="G68" s="125"/>
      <c r="H68" s="125"/>
      <c r="I68" s="65"/>
      <c r="J68" s="89"/>
      <c r="K68" s="89"/>
    </row>
    <row r="69" spans="1:11" ht="18.75">
      <c r="A69" s="124"/>
      <c r="B69" s="575" t="s">
        <v>160</v>
      </c>
      <c r="C69" s="576"/>
      <c r="D69" s="576"/>
      <c r="E69" s="576"/>
      <c r="F69" s="576"/>
      <c r="G69" s="123"/>
      <c r="H69" s="123"/>
      <c r="I69" s="65"/>
      <c r="J69" s="89"/>
      <c r="K69" s="89"/>
    </row>
    <row r="70" spans="1:11" ht="18.75">
      <c r="A70" s="124"/>
      <c r="B70" s="577" t="s">
        <v>170</v>
      </c>
      <c r="C70" s="578"/>
      <c r="D70" s="578"/>
      <c r="E70" s="578"/>
      <c r="F70" s="579"/>
      <c r="G70" s="123"/>
      <c r="H70" s="126">
        <v>5262.24</v>
      </c>
      <c r="I70" s="65"/>
      <c r="J70" s="89"/>
      <c r="K70" s="89"/>
    </row>
    <row r="71" spans="1:11" ht="18.75" customHeight="1">
      <c r="A71" s="124"/>
      <c r="B71" s="577" t="s">
        <v>168</v>
      </c>
      <c r="C71" s="578"/>
      <c r="D71" s="578"/>
      <c r="E71" s="578"/>
      <c r="F71" s="579"/>
      <c r="G71" s="123"/>
      <c r="H71" s="126"/>
      <c r="I71" s="65"/>
      <c r="J71" s="89"/>
      <c r="K71" s="89"/>
    </row>
    <row r="72" spans="1:11" ht="18.75">
      <c r="A72" s="124"/>
      <c r="B72" s="127"/>
      <c r="C72" s="128"/>
      <c r="D72" s="128"/>
      <c r="E72" s="128"/>
      <c r="F72" s="128"/>
      <c r="G72" s="114"/>
      <c r="H72" s="114"/>
      <c r="I72" s="65"/>
      <c r="J72" s="89"/>
      <c r="K72" s="89"/>
    </row>
    <row r="73" spans="1:11" ht="18.75">
      <c r="A73" s="124"/>
      <c r="B73" s="127"/>
      <c r="C73" s="128"/>
      <c r="D73" s="128"/>
      <c r="E73" s="128"/>
      <c r="F73" s="128"/>
      <c r="G73" s="129"/>
      <c r="H73" s="65"/>
      <c r="I73" s="65"/>
      <c r="J73" s="89"/>
      <c r="K73" s="89"/>
    </row>
    <row r="74" spans="1:25" ht="18.75">
      <c r="A74" s="124"/>
      <c r="B74" s="127"/>
      <c r="C74" s="128"/>
      <c r="D74" s="128"/>
      <c r="E74" s="128"/>
      <c r="F74" s="128"/>
      <c r="G74" s="568" t="s">
        <v>21</v>
      </c>
      <c r="H74" s="569"/>
      <c r="I74" s="570" t="s">
        <v>141</v>
      </c>
      <c r="J74" s="569"/>
      <c r="K74" s="89"/>
      <c r="W74" s="60">
        <v>50809.74</v>
      </c>
      <c r="Y74" s="64">
        <f>I47-H58</f>
        <v>2946.1700000000055</v>
      </c>
    </row>
    <row r="75" spans="1:25" s="62" customFormat="1" ht="12.75">
      <c r="A75" s="85"/>
      <c r="B75" s="131"/>
      <c r="C75" s="132"/>
      <c r="D75" s="132"/>
      <c r="E75" s="132"/>
      <c r="F75" s="132"/>
      <c r="G75" s="571" t="s">
        <v>56</v>
      </c>
      <c r="H75" s="572"/>
      <c r="I75" s="571" t="s">
        <v>56</v>
      </c>
      <c r="J75" s="572"/>
      <c r="W75" s="133"/>
      <c r="X75" s="133"/>
      <c r="Y75" s="133"/>
    </row>
    <row r="76" spans="1:25" s="61" customFormat="1" ht="18.75">
      <c r="A76" s="124"/>
      <c r="B76" s="562" t="s">
        <v>163</v>
      </c>
      <c r="C76" s="563"/>
      <c r="D76" s="563"/>
      <c r="E76" s="563"/>
      <c r="F76" s="564"/>
      <c r="G76" s="565">
        <f>'окт 2013г'!G76:H76</f>
        <v>43340.59999999999</v>
      </c>
      <c r="H76" s="566"/>
      <c r="I76" s="565">
        <f>'окт 2013г'!I76:J76</f>
        <v>29259.229999999996</v>
      </c>
      <c r="J76" s="566"/>
      <c r="K76" s="97"/>
      <c r="L76" s="87" t="s">
        <v>164</v>
      </c>
      <c r="M76" s="87" t="s">
        <v>165</v>
      </c>
      <c r="W76" s="60"/>
      <c r="X76" s="60"/>
      <c r="Y76" s="64">
        <f>G77-7601</f>
        <v>38685.77</v>
      </c>
    </row>
    <row r="77" spans="1:13" ht="18.75">
      <c r="A77" s="66"/>
      <c r="B77" s="562" t="s">
        <v>166</v>
      </c>
      <c r="C77" s="563"/>
      <c r="D77" s="563"/>
      <c r="E77" s="563"/>
      <c r="F77" s="564"/>
      <c r="G77" s="565">
        <f>G76+I47-H58</f>
        <v>46286.77</v>
      </c>
      <c r="H77" s="566"/>
      <c r="I77" s="567">
        <f>I76+I53</f>
        <v>31914.079999999994</v>
      </c>
      <c r="J77" s="566"/>
      <c r="K77" s="89"/>
      <c r="L77" s="88">
        <f>G77</f>
        <v>46286.77</v>
      </c>
      <c r="M77" s="88">
        <f>I77</f>
        <v>31914.079999999994</v>
      </c>
    </row>
    <row r="78" spans="1:11" ht="18.75">
      <c r="A78" s="65"/>
      <c r="B78" s="65"/>
      <c r="C78" s="65"/>
      <c r="D78" s="65"/>
      <c r="E78" s="65"/>
      <c r="F78" s="65"/>
      <c r="G78" s="130"/>
      <c r="H78" s="65"/>
      <c r="I78" s="65"/>
      <c r="J78" s="89"/>
      <c r="K78" s="89"/>
    </row>
    <row r="79" spans="1:11" ht="18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8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8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6" s="89" customFormat="1" ht="18.75">
      <c r="A82" s="89" t="s">
        <v>61</v>
      </c>
      <c r="F82" s="89" t="s">
        <v>60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J36"/>
    <mergeCell ref="B47:F47"/>
    <mergeCell ref="B48:F48"/>
    <mergeCell ref="B49:F49"/>
    <mergeCell ref="B50:F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B77:F77"/>
    <mergeCell ref="G77:H77"/>
    <mergeCell ref="I77:J77"/>
    <mergeCell ref="G74:H74"/>
    <mergeCell ref="I74:J74"/>
    <mergeCell ref="G75:H75"/>
    <mergeCell ref="I75:J75"/>
    <mergeCell ref="B76:F76"/>
    <mergeCell ref="G76:H76"/>
    <mergeCell ref="I76:J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83"/>
  <sheetViews>
    <sheetView view="pageBreakPreview" zoomScale="80" zoomScaleSheetLayoutView="80" zoomScalePageLayoutView="0" workbookViewId="0" topLeftCell="A48">
      <selection activeCell="G76" sqref="G76:H76"/>
    </sheetView>
  </sheetViews>
  <sheetFormatPr defaultColWidth="9.140625" defaultRowHeight="15" outlineLevelCol="1"/>
  <cols>
    <col min="1" max="1" width="9.8515625" style="62" bestFit="1" customWidth="1"/>
    <col min="2" max="2" width="12.140625" style="60" customWidth="1"/>
    <col min="3" max="3" width="9.57421875" style="60" customWidth="1"/>
    <col min="4" max="4" width="15.00390625" style="60" customWidth="1"/>
    <col min="5" max="5" width="8.00390625" style="60" customWidth="1"/>
    <col min="6" max="6" width="6.421875" style="60" customWidth="1"/>
    <col min="7" max="7" width="12.140625" style="60" customWidth="1"/>
    <col min="8" max="8" width="13.140625" style="60" customWidth="1"/>
    <col min="9" max="9" width="11.8515625" style="60" customWidth="1"/>
    <col min="10" max="10" width="17.00390625" style="60" customWidth="1"/>
    <col min="11" max="11" width="18.28125" style="60" customWidth="1"/>
    <col min="12" max="12" width="13.421875" style="60" hidden="1" customWidth="1" outlineLevel="1"/>
    <col min="13" max="13" width="12.57421875" style="60" hidden="1" customWidth="1" outlineLevel="1"/>
    <col min="14" max="14" width="8.8515625" style="60" hidden="1" customWidth="1" outlineLevel="1"/>
    <col min="15" max="15" width="9.00390625" style="60" hidden="1" customWidth="1" outlineLevel="1"/>
    <col min="16" max="16" width="9.28125" style="60" hidden="1" customWidth="1" outlineLevel="1"/>
    <col min="17" max="17" width="9.421875" style="60" hidden="1" customWidth="1" outlineLevel="1"/>
    <col min="18" max="23" width="9.140625" style="60" hidden="1" customWidth="1" outlineLevel="1"/>
    <col min="24" max="24" width="12.421875" style="60" hidden="1" customWidth="1" outlineLevel="1"/>
    <col min="25" max="35" width="9.140625" style="60" hidden="1" customWidth="1" outlineLevel="1"/>
    <col min="36" max="36" width="9.140625" style="60" customWidth="1" collapsed="1"/>
    <col min="37" max="16384" width="9.140625" style="60" customWidth="1"/>
  </cols>
  <sheetData>
    <row r="1" spans="1:11" ht="12.75" customHeight="1" hidden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hidden="1">
      <c r="A2" s="89"/>
      <c r="B2" s="91" t="s">
        <v>113</v>
      </c>
      <c r="C2" s="91"/>
      <c r="D2" s="91" t="s">
        <v>114</v>
      </c>
      <c r="E2" s="91"/>
      <c r="F2" s="91" t="s">
        <v>115</v>
      </c>
      <c r="G2" s="91"/>
      <c r="H2" s="91"/>
      <c r="I2" s="89"/>
      <c r="J2" s="89"/>
      <c r="K2" s="89"/>
    </row>
    <row r="3" spans="1:11" ht="18.75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.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hidden="1">
      <c r="A6" s="89"/>
      <c r="B6" s="92"/>
      <c r="C6" s="93" t="s">
        <v>1</v>
      </c>
      <c r="D6" s="93" t="s">
        <v>2</v>
      </c>
      <c r="E6" s="93"/>
      <c r="F6" s="93" t="s">
        <v>3</v>
      </c>
      <c r="G6" s="93" t="s">
        <v>4</v>
      </c>
      <c r="H6" s="93" t="s">
        <v>5</v>
      </c>
      <c r="I6" s="93" t="s">
        <v>6</v>
      </c>
      <c r="J6" s="93"/>
      <c r="K6" s="94"/>
    </row>
    <row r="7" spans="1:11" ht="18.75" hidden="1">
      <c r="A7" s="89"/>
      <c r="B7" s="92"/>
      <c r="C7" s="93" t="s">
        <v>7</v>
      </c>
      <c r="D7" s="93"/>
      <c r="E7" s="93"/>
      <c r="F7" s="93"/>
      <c r="G7" s="93" t="s">
        <v>8</v>
      </c>
      <c r="H7" s="93" t="s">
        <v>9</v>
      </c>
      <c r="I7" s="93" t="s">
        <v>10</v>
      </c>
      <c r="J7" s="93"/>
      <c r="K7" s="94"/>
    </row>
    <row r="8" spans="1:11" ht="18.75" hidden="1">
      <c r="A8" s="89"/>
      <c r="B8" s="92" t="s">
        <v>116</v>
      </c>
      <c r="C8" s="95">
        <v>48.28</v>
      </c>
      <c r="D8" s="95">
        <v>0</v>
      </c>
      <c r="E8" s="95"/>
      <c r="F8" s="96"/>
      <c r="G8" s="92"/>
      <c r="H8" s="95">
        <v>0</v>
      </c>
      <c r="I8" s="96">
        <v>48.28</v>
      </c>
      <c r="J8" s="92"/>
      <c r="K8" s="97"/>
    </row>
    <row r="9" spans="1:11" ht="18.75" hidden="1">
      <c r="A9" s="89"/>
      <c r="B9" s="92" t="s">
        <v>12</v>
      </c>
      <c r="C9" s="95">
        <v>4790.06</v>
      </c>
      <c r="D9" s="95">
        <v>3707.55</v>
      </c>
      <c r="E9" s="95"/>
      <c r="F9" s="96">
        <v>2795.32</v>
      </c>
      <c r="G9" s="92"/>
      <c r="H9" s="95">
        <v>2795.32</v>
      </c>
      <c r="I9" s="96">
        <v>5702.29</v>
      </c>
      <c r="J9" s="92"/>
      <c r="K9" s="97"/>
    </row>
    <row r="10" spans="1:11" ht="18.75" hidden="1">
      <c r="A10" s="89"/>
      <c r="B10" s="92" t="s">
        <v>13</v>
      </c>
      <c r="C10" s="92"/>
      <c r="D10" s="95">
        <f>SUM(D8:D9)</f>
        <v>3707.55</v>
      </c>
      <c r="E10" s="95"/>
      <c r="F10" s="92"/>
      <c r="G10" s="92"/>
      <c r="H10" s="95">
        <f>SUM(H8:H9)</f>
        <v>2795.32</v>
      </c>
      <c r="I10" s="92"/>
      <c r="J10" s="92"/>
      <c r="K10" s="97"/>
    </row>
    <row r="11" spans="1:11" ht="18.75" hidden="1">
      <c r="A11" s="8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8.2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7" ht="18.75" hidden="1">
      <c r="A14" s="89"/>
      <c r="B14" s="98" t="s">
        <v>118</v>
      </c>
      <c r="C14" s="591" t="s">
        <v>15</v>
      </c>
      <c r="D14" s="592"/>
      <c r="E14" s="148"/>
      <c r="F14" s="93"/>
      <c r="G14" s="93"/>
      <c r="H14" s="93"/>
      <c r="I14" s="93" t="s">
        <v>20</v>
      </c>
      <c r="J14" s="97"/>
      <c r="K14" s="97"/>
      <c r="L14" s="61"/>
      <c r="M14" s="61"/>
      <c r="N14" s="61"/>
      <c r="O14" s="61"/>
      <c r="P14" s="61"/>
      <c r="Q14" s="61"/>
    </row>
    <row r="15" spans="1:17" ht="14.25" customHeight="1" hidden="1">
      <c r="A15" s="89"/>
      <c r="B15" s="100"/>
      <c r="C15" s="593"/>
      <c r="D15" s="594"/>
      <c r="E15" s="149"/>
      <c r="F15" s="93"/>
      <c r="G15" s="93"/>
      <c r="H15" s="93" t="s">
        <v>119</v>
      </c>
      <c r="I15" s="93"/>
      <c r="J15" s="97"/>
      <c r="K15" s="97"/>
      <c r="L15" s="61"/>
      <c r="M15" s="61"/>
      <c r="N15" s="61"/>
      <c r="O15" s="61"/>
      <c r="P15" s="61"/>
      <c r="Q15" s="61"/>
    </row>
    <row r="16" spans="1:17" ht="3.75" customHeight="1" hidden="1">
      <c r="A16" s="89"/>
      <c r="B16" s="102"/>
      <c r="C16" s="92"/>
      <c r="D16" s="92"/>
      <c r="E16" s="92"/>
      <c r="F16" s="92"/>
      <c r="G16" s="92"/>
      <c r="H16" s="92"/>
      <c r="I16" s="92"/>
      <c r="J16" s="97"/>
      <c r="K16" s="97"/>
      <c r="L16" s="61"/>
      <c r="M16" s="61"/>
      <c r="N16" s="61"/>
      <c r="O16" s="61"/>
      <c r="P16" s="61"/>
      <c r="Q16" s="61"/>
    </row>
    <row r="17" spans="1:17" ht="13.5" customHeight="1" hidden="1">
      <c r="A17" s="89"/>
      <c r="B17" s="92"/>
      <c r="C17" s="92"/>
      <c r="D17" s="92"/>
      <c r="E17" s="92"/>
      <c r="F17" s="92"/>
      <c r="G17" s="92"/>
      <c r="H17" s="92"/>
      <c r="I17" s="92"/>
      <c r="J17" s="97"/>
      <c r="K17" s="97"/>
      <c r="L17" s="61"/>
      <c r="M17" s="61"/>
      <c r="N17" s="61"/>
      <c r="O17" s="61"/>
      <c r="P17" s="61"/>
      <c r="Q17" s="61"/>
    </row>
    <row r="18" spans="1:17" ht="0.75" customHeight="1" hidden="1">
      <c r="A18" s="89"/>
      <c r="B18" s="92"/>
      <c r="C18" s="92"/>
      <c r="D18" s="92"/>
      <c r="E18" s="92"/>
      <c r="F18" s="92"/>
      <c r="G18" s="92"/>
      <c r="H18" s="92"/>
      <c r="I18" s="92"/>
      <c r="J18" s="97"/>
      <c r="K18" s="97"/>
      <c r="L18" s="61"/>
      <c r="M18" s="61"/>
      <c r="N18" s="61"/>
      <c r="O18" s="61"/>
      <c r="P18" s="61"/>
      <c r="Q18" s="61"/>
    </row>
    <row r="19" spans="1:17" ht="14.25" customHeight="1" hidden="1" thickBot="1">
      <c r="A19" s="89"/>
      <c r="B19" s="92"/>
      <c r="C19" s="92"/>
      <c r="D19" s="92"/>
      <c r="E19" s="92"/>
      <c r="F19" s="92"/>
      <c r="G19" s="92"/>
      <c r="H19" s="92"/>
      <c r="I19" s="92"/>
      <c r="J19" s="97"/>
      <c r="K19" s="97"/>
      <c r="L19" s="61"/>
      <c r="M19" s="61"/>
      <c r="N19" s="61"/>
      <c r="O19" s="61"/>
      <c r="P19" s="61"/>
      <c r="Q19" s="61"/>
    </row>
    <row r="20" spans="1:17" ht="0.75" customHeight="1" hidden="1">
      <c r="A20" s="89"/>
      <c r="B20" s="92"/>
      <c r="C20" s="92"/>
      <c r="D20" s="92"/>
      <c r="E20" s="92"/>
      <c r="F20" s="92"/>
      <c r="G20" s="92"/>
      <c r="H20" s="92"/>
      <c r="I20" s="92"/>
      <c r="J20" s="97"/>
      <c r="K20" s="97"/>
      <c r="L20" s="61"/>
      <c r="M20" s="61"/>
      <c r="N20" s="61"/>
      <c r="O20" s="61"/>
      <c r="P20" s="61"/>
      <c r="Q20" s="61"/>
    </row>
    <row r="21" spans="1:17" ht="19.5" hidden="1" thickBot="1">
      <c r="A21" s="89"/>
      <c r="B21" s="92"/>
      <c r="C21" s="92"/>
      <c r="D21" s="92"/>
      <c r="E21" s="92"/>
      <c r="F21" s="92"/>
      <c r="G21" s="103" t="s">
        <v>120</v>
      </c>
      <c r="H21" s="104" t="s">
        <v>121</v>
      </c>
      <c r="I21" s="92"/>
      <c r="J21" s="97"/>
      <c r="K21" s="97"/>
      <c r="L21" s="61"/>
      <c r="M21" s="61"/>
      <c r="N21" s="61"/>
      <c r="O21" s="61"/>
      <c r="P21" s="61"/>
      <c r="Q21" s="61"/>
    </row>
    <row r="22" spans="1:17" ht="18.75" hidden="1">
      <c r="A22" s="89"/>
      <c r="B22" s="105" t="s">
        <v>23</v>
      </c>
      <c r="C22" s="105"/>
      <c r="D22" s="105"/>
      <c r="E22" s="105"/>
      <c r="F22" s="95"/>
      <c r="G22" s="92">
        <v>347.8</v>
      </c>
      <c r="H22" s="92">
        <v>7.55</v>
      </c>
      <c r="I22" s="96">
        <f>G22*H22</f>
        <v>2625.89</v>
      </c>
      <c r="J22" s="97"/>
      <c r="K22" s="97"/>
      <c r="L22" s="61"/>
      <c r="M22" s="61"/>
      <c r="N22" s="61"/>
      <c r="O22" s="61"/>
      <c r="P22" s="61"/>
      <c r="Q22" s="61"/>
    </row>
    <row r="23" spans="1:17" ht="18.75" hidden="1">
      <c r="A23" s="89"/>
      <c r="B23" s="105" t="s">
        <v>24</v>
      </c>
      <c r="C23" s="105"/>
      <c r="D23" s="105"/>
      <c r="E23" s="105"/>
      <c r="F23" s="92"/>
      <c r="G23" s="92"/>
      <c r="H23" s="92"/>
      <c r="I23" s="92"/>
      <c r="J23" s="97"/>
      <c r="K23" s="97"/>
      <c r="L23" s="61"/>
      <c r="M23" s="61"/>
      <c r="N23" s="61"/>
      <c r="O23" s="61"/>
      <c r="P23" s="61"/>
      <c r="Q23" s="61"/>
    </row>
    <row r="24" spans="1:17" ht="2.25" customHeight="1" hidden="1">
      <c r="A24" s="89"/>
      <c r="B24" s="105" t="s">
        <v>25</v>
      </c>
      <c r="C24" s="105" t="s">
        <v>26</v>
      </c>
      <c r="D24" s="105"/>
      <c r="E24" s="105"/>
      <c r="F24" s="92"/>
      <c r="G24" s="92"/>
      <c r="H24" s="92"/>
      <c r="I24" s="92"/>
      <c r="J24" s="97"/>
      <c r="K24" s="97"/>
      <c r="L24" s="61"/>
      <c r="M24" s="61"/>
      <c r="N24" s="61"/>
      <c r="O24" s="61"/>
      <c r="P24" s="61"/>
      <c r="Q24" s="61"/>
    </row>
    <row r="25" spans="1:17" ht="14.25" customHeight="1" hidden="1">
      <c r="A25" s="89"/>
      <c r="B25" s="105" t="s">
        <v>27</v>
      </c>
      <c r="C25" s="105"/>
      <c r="D25" s="105"/>
      <c r="E25" s="105"/>
      <c r="F25" s="92"/>
      <c r="G25" s="92"/>
      <c r="H25" s="92"/>
      <c r="I25" s="92"/>
      <c r="J25" s="97"/>
      <c r="K25" s="97"/>
      <c r="L25" s="61"/>
      <c r="M25" s="61"/>
      <c r="N25" s="61"/>
      <c r="O25" s="61"/>
      <c r="P25" s="61"/>
      <c r="Q25" s="61"/>
    </row>
    <row r="26" spans="1:17" ht="18.75" hidden="1">
      <c r="A26" s="89"/>
      <c r="B26" s="92"/>
      <c r="C26" s="92"/>
      <c r="D26" s="92"/>
      <c r="E26" s="92"/>
      <c r="F26" s="92"/>
      <c r="G26" s="92"/>
      <c r="H26" s="92"/>
      <c r="I26" s="92"/>
      <c r="J26" s="97"/>
      <c r="K26" s="97"/>
      <c r="L26" s="61"/>
      <c r="M26" s="61"/>
      <c r="N26" s="61"/>
      <c r="O26" s="61"/>
      <c r="P26" s="61"/>
      <c r="Q26" s="61"/>
    </row>
    <row r="27" spans="1:17" ht="0.75" customHeight="1" hidden="1">
      <c r="A27" s="89"/>
      <c r="B27" s="92"/>
      <c r="C27" s="92"/>
      <c r="D27" s="92"/>
      <c r="E27" s="92"/>
      <c r="F27" s="92"/>
      <c r="G27" s="92"/>
      <c r="H27" s="92"/>
      <c r="I27" s="92"/>
      <c r="J27" s="97"/>
      <c r="K27" s="97"/>
      <c r="L27" s="61"/>
      <c r="M27" s="61"/>
      <c r="N27" s="61"/>
      <c r="O27" s="61"/>
      <c r="P27" s="61"/>
      <c r="Q27" s="61"/>
    </row>
    <row r="28" spans="1:17" ht="3.75" customHeight="1" hidden="1">
      <c r="A28" s="89"/>
      <c r="B28" s="92"/>
      <c r="C28" s="92"/>
      <c r="D28" s="92"/>
      <c r="E28" s="92"/>
      <c r="F28" s="92"/>
      <c r="G28" s="92"/>
      <c r="H28" s="92"/>
      <c r="I28" s="92"/>
      <c r="J28" s="97"/>
      <c r="K28" s="97"/>
      <c r="L28" s="61"/>
      <c r="M28" s="61"/>
      <c r="N28" s="61"/>
      <c r="O28" s="61"/>
      <c r="P28" s="61"/>
      <c r="Q28" s="61"/>
    </row>
    <row r="29" spans="1:17" ht="18.75" hidden="1">
      <c r="A29" s="89"/>
      <c r="B29" s="92"/>
      <c r="C29" s="92"/>
      <c r="D29" s="92"/>
      <c r="E29" s="92"/>
      <c r="F29" s="92"/>
      <c r="G29" s="92"/>
      <c r="H29" s="92"/>
      <c r="I29" s="92"/>
      <c r="J29" s="97"/>
      <c r="K29" s="97"/>
      <c r="L29" s="61"/>
      <c r="M29" s="61"/>
      <c r="N29" s="61"/>
      <c r="O29" s="61"/>
      <c r="P29" s="61"/>
      <c r="Q29" s="61"/>
    </row>
    <row r="30" spans="1:17" ht="0.75" customHeight="1" hidden="1">
      <c r="A30" s="89"/>
      <c r="B30" s="92"/>
      <c r="C30" s="92"/>
      <c r="D30" s="92"/>
      <c r="E30" s="92"/>
      <c r="F30" s="92"/>
      <c r="G30" s="92"/>
      <c r="H30" s="92"/>
      <c r="I30" s="92"/>
      <c r="J30" s="97"/>
      <c r="K30" s="97"/>
      <c r="L30" s="61"/>
      <c r="M30" s="61"/>
      <c r="N30" s="61"/>
      <c r="O30" s="61"/>
      <c r="P30" s="61"/>
      <c r="Q30" s="61"/>
    </row>
    <row r="31" spans="1:17" ht="18.75" hidden="1">
      <c r="A31" s="89"/>
      <c r="B31" s="92"/>
      <c r="C31" s="92"/>
      <c r="D31" s="92"/>
      <c r="E31" s="92"/>
      <c r="F31" s="92"/>
      <c r="G31" s="92"/>
      <c r="H31" s="92"/>
      <c r="I31" s="92"/>
      <c r="J31" s="97"/>
      <c r="K31" s="97"/>
      <c r="L31" s="61"/>
      <c r="M31" s="61"/>
      <c r="N31" s="61"/>
      <c r="O31" s="61"/>
      <c r="P31" s="61"/>
      <c r="Q31" s="61"/>
    </row>
    <row r="32" spans="1:17" ht="18.75" hidden="1">
      <c r="A32" s="89"/>
      <c r="B32" s="92"/>
      <c r="C32" s="92"/>
      <c r="D32" s="92"/>
      <c r="E32" s="92"/>
      <c r="F32" s="92"/>
      <c r="G32" s="92"/>
      <c r="H32" s="92"/>
      <c r="I32" s="92"/>
      <c r="J32" s="97"/>
      <c r="K32" s="97"/>
      <c r="L32" s="61"/>
      <c r="M32" s="61"/>
      <c r="N32" s="61"/>
      <c r="O32" s="61"/>
      <c r="P32" s="61"/>
      <c r="Q32" s="61"/>
    </row>
    <row r="33" spans="1:17" ht="18.75" hidden="1">
      <c r="A33" s="89"/>
      <c r="B33" s="92"/>
      <c r="C33" s="92"/>
      <c r="D33" s="92"/>
      <c r="E33" s="92"/>
      <c r="F33" s="92"/>
      <c r="G33" s="93"/>
      <c r="H33" s="93"/>
      <c r="I33" s="106"/>
      <c r="J33" s="97"/>
      <c r="K33" s="97"/>
      <c r="L33" s="61"/>
      <c r="M33" s="61"/>
      <c r="N33" s="61"/>
      <c r="O33" s="61"/>
      <c r="P33" s="61"/>
      <c r="Q33" s="61"/>
    </row>
    <row r="34" spans="1:17" ht="18.75" hidden="1">
      <c r="A34" s="89"/>
      <c r="B34" s="92"/>
      <c r="C34" s="92"/>
      <c r="D34" s="92"/>
      <c r="E34" s="92"/>
      <c r="F34" s="92"/>
      <c r="G34" s="92"/>
      <c r="H34" s="92" t="s">
        <v>22</v>
      </c>
      <c r="I34" s="107">
        <f>SUM(I17:I33)</f>
        <v>2625.89</v>
      </c>
      <c r="J34" s="97"/>
      <c r="K34" s="97"/>
      <c r="L34" s="61"/>
      <c r="M34" s="61"/>
      <c r="N34" s="61"/>
      <c r="O34" s="61"/>
      <c r="P34" s="61"/>
      <c r="Q34" s="61"/>
    </row>
    <row r="35" spans="1:11" ht="18.75">
      <c r="A35" s="595" t="s">
        <v>122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89"/>
    </row>
    <row r="36" spans="1:11" ht="18.7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89"/>
    </row>
    <row r="37" spans="1:11" ht="18.75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8.75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.75">
      <c r="A39" s="65"/>
      <c r="B39" s="66"/>
      <c r="C39" s="66"/>
      <c r="D39" s="66"/>
      <c r="E39" s="66"/>
      <c r="F39" s="66"/>
      <c r="G39" s="66"/>
      <c r="H39" s="65"/>
      <c r="I39" s="65"/>
      <c r="J39" s="89"/>
      <c r="K39" s="89"/>
    </row>
    <row r="40" spans="1:11" ht="18.75">
      <c r="A40" s="65"/>
      <c r="B40" s="65" t="s">
        <v>123</v>
      </c>
      <c r="C40" s="66"/>
      <c r="D40" s="66"/>
      <c r="E40" s="66"/>
      <c r="F40" s="66"/>
      <c r="G40" s="65"/>
      <c r="H40" s="66"/>
      <c r="I40" s="65"/>
      <c r="J40" s="89"/>
      <c r="K40" s="89"/>
    </row>
    <row r="41" spans="1:11" ht="18.75">
      <c r="A41" s="65"/>
      <c r="B41" s="66" t="s">
        <v>124</v>
      </c>
      <c r="C41" s="65" t="s">
        <v>125</v>
      </c>
      <c r="D41" s="65"/>
      <c r="E41" s="65"/>
      <c r="F41" s="66"/>
      <c r="G41" s="65"/>
      <c r="H41" s="66"/>
      <c r="I41" s="65"/>
      <c r="J41" s="89"/>
      <c r="K41" s="89"/>
    </row>
    <row r="42" spans="1:11" ht="18.75">
      <c r="A42" s="65"/>
      <c r="B42" s="66" t="s">
        <v>126</v>
      </c>
      <c r="C42" s="67">
        <v>1820.5</v>
      </c>
      <c r="D42" s="65" t="s">
        <v>127</v>
      </c>
      <c r="E42" s="65"/>
      <c r="F42" s="66"/>
      <c r="G42" s="65"/>
      <c r="H42" s="66"/>
      <c r="I42" s="65"/>
      <c r="J42" s="89"/>
      <c r="K42" s="89"/>
    </row>
    <row r="43" spans="1:11" ht="18" customHeight="1">
      <c r="A43" s="65"/>
      <c r="B43" s="66" t="s">
        <v>128</v>
      </c>
      <c r="C43" s="68" t="s">
        <v>176</v>
      </c>
      <c r="D43" s="65" t="s">
        <v>130</v>
      </c>
      <c r="E43" s="65"/>
      <c r="F43" s="65"/>
      <c r="G43" s="66"/>
      <c r="H43" s="66"/>
      <c r="I43" s="65"/>
      <c r="J43" s="89"/>
      <c r="K43" s="89"/>
    </row>
    <row r="44" spans="1:15" ht="18" customHeight="1">
      <c r="A44" s="65"/>
      <c r="B44" s="66"/>
      <c r="C44" s="68"/>
      <c r="D44" s="65"/>
      <c r="E44" s="65"/>
      <c r="F44" s="65"/>
      <c r="G44" s="66"/>
      <c r="H44" s="66"/>
      <c r="I44" s="65"/>
      <c r="J44" s="89"/>
      <c r="K44" s="89"/>
      <c r="O44" s="60" t="s">
        <v>131</v>
      </c>
    </row>
    <row r="45" spans="1:17" ht="60" customHeight="1">
      <c r="A45" s="65"/>
      <c r="B45" s="66"/>
      <c r="C45" s="68"/>
      <c r="D45" s="65"/>
      <c r="E45" s="65"/>
      <c r="F45" s="65"/>
      <c r="G45" s="108" t="s">
        <v>132</v>
      </c>
      <c r="H45" s="109" t="s">
        <v>2</v>
      </c>
      <c r="I45" s="109" t="s">
        <v>3</v>
      </c>
      <c r="J45" s="110" t="s">
        <v>133</v>
      </c>
      <c r="K45" s="145" t="s">
        <v>134</v>
      </c>
      <c r="L45" s="69" t="s">
        <v>135</v>
      </c>
      <c r="N45" s="70"/>
      <c r="O45" s="70"/>
      <c r="P45" s="70"/>
      <c r="Q45" s="70"/>
    </row>
    <row r="46" spans="1:17" s="62" customFormat="1" ht="12.75" customHeight="1">
      <c r="A46" s="63"/>
      <c r="B46" s="138"/>
      <c r="C46" s="139"/>
      <c r="D46" s="63"/>
      <c r="E46" s="63"/>
      <c r="F46" s="63"/>
      <c r="G46" s="137" t="s">
        <v>56</v>
      </c>
      <c r="H46" s="137" t="s">
        <v>56</v>
      </c>
      <c r="I46" s="137" t="s">
        <v>56</v>
      </c>
      <c r="J46" s="137" t="s">
        <v>56</v>
      </c>
      <c r="K46" s="137" t="s">
        <v>56</v>
      </c>
      <c r="L46" s="140"/>
      <c r="N46" s="141" t="s">
        <v>136</v>
      </c>
      <c r="O46" s="141" t="s">
        <v>137</v>
      </c>
      <c r="P46" s="141" t="s">
        <v>138</v>
      </c>
      <c r="Q46" s="141" t="s">
        <v>175</v>
      </c>
    </row>
    <row r="47" spans="1:17" ht="33" customHeight="1">
      <c r="A47" s="65"/>
      <c r="B47" s="583" t="s">
        <v>139</v>
      </c>
      <c r="C47" s="583"/>
      <c r="D47" s="583"/>
      <c r="E47" s="583"/>
      <c r="F47" s="583"/>
      <c r="G47" s="111">
        <f aca="true" t="shared" si="0" ref="G47:L47">G49+G50</f>
        <v>14.11</v>
      </c>
      <c r="H47" s="111">
        <f t="shared" si="0"/>
        <v>25687.260000000002</v>
      </c>
      <c r="I47" s="111">
        <f>I49+I50</f>
        <v>23900.11</v>
      </c>
      <c r="J47" s="111">
        <f t="shared" si="0"/>
        <v>17240.14</v>
      </c>
      <c r="K47" s="111">
        <f t="shared" si="0"/>
        <v>6659.97</v>
      </c>
      <c r="L47" s="71">
        <f t="shared" si="0"/>
        <v>1787.1500000000005</v>
      </c>
      <c r="N47" s="72">
        <v>805.63</v>
      </c>
      <c r="O47" s="73">
        <v>23094.48</v>
      </c>
      <c r="P47" s="70">
        <v>2545.9300000000007</v>
      </c>
      <c r="Q47" s="70">
        <v>2502.4499999999994</v>
      </c>
    </row>
    <row r="48" spans="1:12" ht="18" customHeight="1">
      <c r="A48" s="65"/>
      <c r="B48" s="596" t="s">
        <v>140</v>
      </c>
      <c r="C48" s="597"/>
      <c r="D48" s="597"/>
      <c r="E48" s="597"/>
      <c r="F48" s="598"/>
      <c r="G48" s="112"/>
      <c r="H48" s="113"/>
      <c r="I48" s="113"/>
      <c r="J48" s="92"/>
      <c r="K48" s="92"/>
      <c r="L48" s="74"/>
    </row>
    <row r="49" spans="1:15" ht="18" customHeight="1">
      <c r="A49" s="65"/>
      <c r="B49" s="581" t="s">
        <v>12</v>
      </c>
      <c r="C49" s="581"/>
      <c r="D49" s="581"/>
      <c r="E49" s="581"/>
      <c r="F49" s="581"/>
      <c r="G49" s="112">
        <f>G60</f>
        <v>9.47</v>
      </c>
      <c r="H49" s="113">
        <f>ROUND(G49*C42,2)</f>
        <v>17240.14</v>
      </c>
      <c r="I49" s="113">
        <f>O47</f>
        <v>23094.48</v>
      </c>
      <c r="J49" s="113">
        <f>H60</f>
        <v>17240.14</v>
      </c>
      <c r="K49" s="113">
        <f>I49-J49</f>
        <v>5854.34</v>
      </c>
      <c r="L49" s="74">
        <f>H49-I49</f>
        <v>-5854.34</v>
      </c>
      <c r="O49" s="64">
        <f>H47-I47</f>
        <v>1787.1500000000015</v>
      </c>
    </row>
    <row r="50" spans="1:24" ht="18" customHeight="1">
      <c r="A50" s="65"/>
      <c r="B50" s="581" t="s">
        <v>21</v>
      </c>
      <c r="C50" s="581"/>
      <c r="D50" s="581"/>
      <c r="E50" s="581"/>
      <c r="F50" s="581"/>
      <c r="G50" s="112">
        <v>4.64</v>
      </c>
      <c r="H50" s="113">
        <f>ROUND(G50*C42,2)</f>
        <v>8447.12</v>
      </c>
      <c r="I50" s="113">
        <f>N47</f>
        <v>805.63</v>
      </c>
      <c r="J50" s="113">
        <f>H68</f>
        <v>0</v>
      </c>
      <c r="K50" s="113">
        <f>I50-J50</f>
        <v>805.63</v>
      </c>
      <c r="L50" s="74">
        <f>H50-I50</f>
        <v>7641.490000000001</v>
      </c>
      <c r="X50" s="64">
        <v>1661362.54</v>
      </c>
    </row>
    <row r="51" spans="1:24" ht="18" customHeight="1">
      <c r="A51" s="65"/>
      <c r="B51" s="155"/>
      <c r="C51" s="155"/>
      <c r="D51" s="155"/>
      <c r="E51" s="567" t="s">
        <v>180</v>
      </c>
      <c r="F51" s="567"/>
      <c r="G51" s="156">
        <f>'окт 2013г'!H70</f>
        <v>19188.5</v>
      </c>
      <c r="H51" s="113" t="s">
        <v>56</v>
      </c>
      <c r="I51" s="124"/>
      <c r="J51" s="124"/>
      <c r="K51" s="124"/>
      <c r="L51" s="75"/>
      <c r="X51" s="64"/>
    </row>
    <row r="52" spans="1:24" ht="28.5" customHeight="1">
      <c r="A52" s="65"/>
      <c r="B52" s="89"/>
      <c r="C52" s="89"/>
      <c r="D52" s="89"/>
      <c r="E52" s="89"/>
      <c r="F52" s="89"/>
      <c r="G52" s="89"/>
      <c r="H52" s="89"/>
      <c r="I52" s="89"/>
      <c r="J52" s="89"/>
      <c r="K52" s="114"/>
      <c r="L52" s="75">
        <f>H54-I54</f>
        <v>-43.48000000000138</v>
      </c>
      <c r="X52" s="64">
        <v>1998804.81</v>
      </c>
    </row>
    <row r="53" spans="1:24" ht="18" customHeight="1">
      <c r="A53" s="89"/>
      <c r="G53" s="143" t="s">
        <v>172</v>
      </c>
      <c r="H53" s="143" t="s">
        <v>2</v>
      </c>
      <c r="I53" s="143" t="s">
        <v>3</v>
      </c>
      <c r="J53" s="142" t="s">
        <v>173</v>
      </c>
      <c r="K53" s="143" t="s">
        <v>174</v>
      </c>
      <c r="X53" s="64">
        <f>X50-X52</f>
        <v>-337442.27</v>
      </c>
    </row>
    <row r="54" spans="1:24" ht="18" customHeight="1">
      <c r="A54" s="89"/>
      <c r="B54" s="599" t="s">
        <v>171</v>
      </c>
      <c r="C54" s="599"/>
      <c r="D54" s="599"/>
      <c r="E54" s="599"/>
      <c r="F54" s="600"/>
      <c r="G54" s="144">
        <f>'11 13'!J53</f>
        <v>3003.119999999999</v>
      </c>
      <c r="H54" s="144">
        <f>Q47</f>
        <v>2502.4499999999994</v>
      </c>
      <c r="I54" s="144">
        <f>P47</f>
        <v>2545.9300000000007</v>
      </c>
      <c r="J54" s="109">
        <f>H54+G54-I54</f>
        <v>2959.639999999997</v>
      </c>
      <c r="K54" s="143">
        <v>0</v>
      </c>
      <c r="X54" s="64"/>
    </row>
    <row r="55" spans="1:24" ht="18" customHeight="1">
      <c r="A55" s="89"/>
      <c r="B55" s="66"/>
      <c r="C55" s="68"/>
      <c r="D55" s="65"/>
      <c r="E55" s="65"/>
      <c r="F55" s="65"/>
      <c r="G55" s="66"/>
      <c r="H55" s="66"/>
      <c r="I55" s="65"/>
      <c r="J55" s="89"/>
      <c r="K55" s="89"/>
      <c r="X55" s="64"/>
    </row>
    <row r="56" spans="1:24" ht="18" customHeight="1">
      <c r="A56" s="89"/>
      <c r="B56" s="66"/>
      <c r="C56" s="68"/>
      <c r="D56" s="65"/>
      <c r="E56" s="65"/>
      <c r="F56" s="65"/>
      <c r="G56" s="66"/>
      <c r="H56" s="66"/>
      <c r="I56" s="65"/>
      <c r="J56" s="89"/>
      <c r="K56" s="89"/>
      <c r="X56" s="64"/>
    </row>
    <row r="57" spans="1:11" ht="18.75">
      <c r="A57" s="65"/>
      <c r="B57" s="76"/>
      <c r="C57" s="77"/>
      <c r="D57" s="78"/>
      <c r="E57" s="78"/>
      <c r="F57" s="78"/>
      <c r="G57" s="79" t="s">
        <v>132</v>
      </c>
      <c r="H57" s="79" t="s">
        <v>142</v>
      </c>
      <c r="I57" s="65"/>
      <c r="J57" s="89"/>
      <c r="K57" s="89"/>
    </row>
    <row r="58" spans="1:9" s="62" customFormat="1" ht="11.25" customHeight="1">
      <c r="A58" s="80"/>
      <c r="B58" s="134"/>
      <c r="C58" s="135"/>
      <c r="D58" s="136"/>
      <c r="E58" s="136"/>
      <c r="F58" s="136"/>
      <c r="G58" s="137" t="s">
        <v>56</v>
      </c>
      <c r="H58" s="137" t="s">
        <v>56</v>
      </c>
      <c r="I58" s="63"/>
    </row>
    <row r="59" spans="1:11" ht="34.5" customHeight="1">
      <c r="A59" s="81" t="s">
        <v>143</v>
      </c>
      <c r="B59" s="584" t="s">
        <v>169</v>
      </c>
      <c r="C59" s="585"/>
      <c r="D59" s="585"/>
      <c r="E59" s="585"/>
      <c r="F59" s="585"/>
      <c r="G59" s="92"/>
      <c r="H59" s="82">
        <f>H60+H68</f>
        <v>17240.14</v>
      </c>
      <c r="I59" s="65"/>
      <c r="J59" s="89"/>
      <c r="K59" s="89"/>
    </row>
    <row r="60" spans="1:11" ht="18.75">
      <c r="A60" s="83" t="s">
        <v>145</v>
      </c>
      <c r="B60" s="586" t="s">
        <v>146</v>
      </c>
      <c r="C60" s="587"/>
      <c r="D60" s="587"/>
      <c r="E60" s="587"/>
      <c r="F60" s="588"/>
      <c r="G60" s="120">
        <f>G61+G62+G63+G65+G67</f>
        <v>9.47</v>
      </c>
      <c r="H60" s="84">
        <f>H61+H62+H63+H65+H67</f>
        <v>17240.14</v>
      </c>
      <c r="I60" s="65"/>
      <c r="J60" s="89"/>
      <c r="K60" s="118"/>
    </row>
    <row r="61" spans="1:11" ht="18.75">
      <c r="A61" s="147" t="s">
        <v>147</v>
      </c>
      <c r="B61" s="589" t="s">
        <v>148</v>
      </c>
      <c r="C61" s="587"/>
      <c r="D61" s="587"/>
      <c r="E61" s="587"/>
      <c r="F61" s="588"/>
      <c r="G61" s="120">
        <v>1.87</v>
      </c>
      <c r="H61" s="146">
        <f>ROUND(G61*C42,2)</f>
        <v>3404.34</v>
      </c>
      <c r="I61" s="65"/>
      <c r="J61" s="89"/>
      <c r="K61" s="118"/>
    </row>
    <row r="62" spans="1:11" ht="37.5" customHeight="1">
      <c r="A62" s="147" t="s">
        <v>149</v>
      </c>
      <c r="B62" s="590" t="s">
        <v>150</v>
      </c>
      <c r="C62" s="576"/>
      <c r="D62" s="576"/>
      <c r="E62" s="576"/>
      <c r="F62" s="576"/>
      <c r="G62" s="145">
        <v>2.2</v>
      </c>
      <c r="H62" s="146">
        <f>ROUND(G62*C42,2)</f>
        <v>4005.1</v>
      </c>
      <c r="I62" s="65"/>
      <c r="J62" s="89"/>
      <c r="K62" s="118"/>
    </row>
    <row r="63" spans="1:11" ht="18.75">
      <c r="A63" s="581" t="s">
        <v>151</v>
      </c>
      <c r="B63" s="582" t="s">
        <v>152</v>
      </c>
      <c r="C63" s="573"/>
      <c r="D63" s="573"/>
      <c r="E63" s="573"/>
      <c r="F63" s="573"/>
      <c r="G63" s="565">
        <v>1.58</v>
      </c>
      <c r="H63" s="580">
        <f>ROUND(G63*C42,2)</f>
        <v>2876.39</v>
      </c>
      <c r="I63" s="65"/>
      <c r="J63" s="89"/>
      <c r="K63" s="89"/>
    </row>
    <row r="64" spans="1:11" ht="18.75">
      <c r="A64" s="581"/>
      <c r="B64" s="573"/>
      <c r="C64" s="573"/>
      <c r="D64" s="573"/>
      <c r="E64" s="573"/>
      <c r="F64" s="573"/>
      <c r="G64" s="565"/>
      <c r="H64" s="580"/>
      <c r="I64" s="65"/>
      <c r="J64" s="89"/>
      <c r="K64" s="89"/>
    </row>
    <row r="65" spans="1:11" ht="18.75">
      <c r="A65" s="581" t="s">
        <v>153</v>
      </c>
      <c r="B65" s="582" t="s">
        <v>154</v>
      </c>
      <c r="C65" s="573"/>
      <c r="D65" s="573"/>
      <c r="E65" s="573"/>
      <c r="F65" s="573"/>
      <c r="G65" s="565">
        <v>1.28</v>
      </c>
      <c r="H65" s="580">
        <f>G65*C42</f>
        <v>2330.2400000000002</v>
      </c>
      <c r="I65" s="65"/>
      <c r="J65" s="89"/>
      <c r="K65" s="89"/>
    </row>
    <row r="66" spans="1:11" ht="18.75">
      <c r="A66" s="581"/>
      <c r="B66" s="573"/>
      <c r="C66" s="573"/>
      <c r="D66" s="573"/>
      <c r="E66" s="573"/>
      <c r="F66" s="573"/>
      <c r="G66" s="565"/>
      <c r="H66" s="580"/>
      <c r="I66" s="65"/>
      <c r="J66" s="89"/>
      <c r="K66" s="89"/>
    </row>
    <row r="67" spans="1:11" ht="18.75">
      <c r="A67" s="147" t="s">
        <v>155</v>
      </c>
      <c r="B67" s="573" t="s">
        <v>156</v>
      </c>
      <c r="C67" s="573"/>
      <c r="D67" s="573"/>
      <c r="E67" s="573"/>
      <c r="F67" s="573"/>
      <c r="G67" s="79">
        <v>2.54</v>
      </c>
      <c r="H67" s="123">
        <f>ROUND(G67*C42,2)</f>
        <v>4624.07</v>
      </c>
      <c r="I67" s="65"/>
      <c r="J67" s="89"/>
      <c r="K67" s="89"/>
    </row>
    <row r="68" spans="1:11" ht="18.75">
      <c r="A68" s="82" t="s">
        <v>157</v>
      </c>
      <c r="B68" s="574" t="s">
        <v>158</v>
      </c>
      <c r="C68" s="563"/>
      <c r="D68" s="563"/>
      <c r="E68" s="563"/>
      <c r="F68" s="563"/>
      <c r="G68" s="82"/>
      <c r="H68" s="82">
        <f>H69+H70+H71+H72</f>
        <v>0</v>
      </c>
      <c r="I68" s="65"/>
      <c r="J68" s="89"/>
      <c r="K68" s="89"/>
    </row>
    <row r="69" spans="1:11" ht="18.75">
      <c r="A69" s="124"/>
      <c r="B69" s="575" t="s">
        <v>159</v>
      </c>
      <c r="C69" s="576"/>
      <c r="D69" s="576"/>
      <c r="E69" s="576"/>
      <c r="F69" s="576"/>
      <c r="G69" s="125"/>
      <c r="H69" s="125"/>
      <c r="I69" s="65"/>
      <c r="J69" s="89"/>
      <c r="K69" s="89"/>
    </row>
    <row r="70" spans="1:11" ht="33.75" customHeight="1">
      <c r="A70" s="124"/>
      <c r="B70" s="575" t="s">
        <v>177</v>
      </c>
      <c r="C70" s="576"/>
      <c r="D70" s="576"/>
      <c r="E70" s="576"/>
      <c r="F70" s="576"/>
      <c r="G70" s="123"/>
      <c r="H70" s="123"/>
      <c r="I70" s="65"/>
      <c r="J70" s="89"/>
      <c r="K70" s="89"/>
    </row>
    <row r="71" spans="1:11" ht="18.75" customHeight="1">
      <c r="A71" s="124"/>
      <c r="B71" s="577" t="s">
        <v>168</v>
      </c>
      <c r="C71" s="578"/>
      <c r="D71" s="578"/>
      <c r="E71" s="578"/>
      <c r="F71" s="579"/>
      <c r="G71" s="123"/>
      <c r="H71" s="126">
        <v>0</v>
      </c>
      <c r="I71" s="65"/>
      <c r="J71" s="89"/>
      <c r="K71" s="89"/>
    </row>
    <row r="72" spans="1:11" ht="18.75" customHeight="1">
      <c r="A72" s="124"/>
      <c r="B72" s="577" t="s">
        <v>168</v>
      </c>
      <c r="C72" s="578"/>
      <c r="D72" s="578"/>
      <c r="E72" s="578"/>
      <c r="F72" s="579"/>
      <c r="G72" s="123"/>
      <c r="H72" s="126"/>
      <c r="I72" s="65"/>
      <c r="J72" s="89"/>
      <c r="K72" s="89"/>
    </row>
    <row r="73" spans="1:11" ht="18.75">
      <c r="A73" s="124"/>
      <c r="B73" s="127"/>
      <c r="C73" s="128"/>
      <c r="D73" s="128"/>
      <c r="E73" s="128"/>
      <c r="F73" s="128"/>
      <c r="G73" s="114"/>
      <c r="H73" s="114"/>
      <c r="I73" s="65"/>
      <c r="J73" s="89"/>
      <c r="K73" s="89"/>
    </row>
    <row r="74" spans="1:11" ht="18.75">
      <c r="A74" s="124"/>
      <c r="B74" s="127"/>
      <c r="C74" s="128"/>
      <c r="D74" s="128"/>
      <c r="E74" s="128"/>
      <c r="F74" s="128"/>
      <c r="G74" s="129"/>
      <c r="H74" s="65"/>
      <c r="I74" s="65"/>
      <c r="J74" s="89"/>
      <c r="K74" s="89"/>
    </row>
    <row r="75" spans="1:25" ht="18.75">
      <c r="A75" s="124"/>
      <c r="B75" s="127"/>
      <c r="C75" s="128"/>
      <c r="D75" s="128"/>
      <c r="E75" s="128"/>
      <c r="F75" s="128"/>
      <c r="G75" s="568" t="s">
        <v>21</v>
      </c>
      <c r="H75" s="569"/>
      <c r="I75" s="570" t="s">
        <v>141</v>
      </c>
      <c r="J75" s="569"/>
      <c r="K75" s="89"/>
      <c r="W75" s="60">
        <v>50809.74</v>
      </c>
      <c r="Y75" s="64">
        <f>I47-H59</f>
        <v>6659.970000000001</v>
      </c>
    </row>
    <row r="76" spans="1:25" s="62" customFormat="1" ht="12.75">
      <c r="A76" s="85"/>
      <c r="B76" s="131"/>
      <c r="C76" s="132"/>
      <c r="D76" s="132"/>
      <c r="E76" s="132"/>
      <c r="F76" s="132"/>
      <c r="G76" s="571" t="s">
        <v>56</v>
      </c>
      <c r="H76" s="572"/>
      <c r="I76" s="571" t="s">
        <v>56</v>
      </c>
      <c r="J76" s="572"/>
      <c r="W76" s="133"/>
      <c r="X76" s="133"/>
      <c r="Y76" s="133"/>
    </row>
    <row r="77" spans="1:25" s="61" customFormat="1" ht="18.75">
      <c r="A77" s="124"/>
      <c r="B77" s="562" t="s">
        <v>163</v>
      </c>
      <c r="C77" s="563"/>
      <c r="D77" s="563"/>
      <c r="E77" s="563"/>
      <c r="F77" s="564"/>
      <c r="G77" s="565">
        <f>'11 13'!G77:H77</f>
        <v>46286.77</v>
      </c>
      <c r="H77" s="566"/>
      <c r="I77" s="565">
        <f>'11 13'!I77:J77</f>
        <v>31914.079999999994</v>
      </c>
      <c r="J77" s="566"/>
      <c r="K77" s="97"/>
      <c r="L77" s="87" t="s">
        <v>164</v>
      </c>
      <c r="M77" s="87" t="s">
        <v>165</v>
      </c>
      <c r="W77" s="60"/>
      <c r="X77" s="60"/>
      <c r="Y77" s="64">
        <f>G78-7601</f>
        <v>64534.240000000005</v>
      </c>
    </row>
    <row r="78" spans="1:13" ht="18.75">
      <c r="A78" s="66"/>
      <c r="B78" s="562" t="s">
        <v>166</v>
      </c>
      <c r="C78" s="563"/>
      <c r="D78" s="563"/>
      <c r="E78" s="563"/>
      <c r="F78" s="564"/>
      <c r="G78" s="565">
        <f>G77+I47-H59+G51</f>
        <v>72135.24</v>
      </c>
      <c r="H78" s="566"/>
      <c r="I78" s="567">
        <f>I77+I54</f>
        <v>34460.009999999995</v>
      </c>
      <c r="J78" s="566"/>
      <c r="K78" s="89"/>
      <c r="L78" s="88">
        <f>G78</f>
        <v>72135.24</v>
      </c>
      <c r="M78" s="88">
        <f>I78</f>
        <v>34460.009999999995</v>
      </c>
    </row>
    <row r="79" spans="1:11" ht="18.75">
      <c r="A79" s="65"/>
      <c r="B79" s="65"/>
      <c r="C79" s="65"/>
      <c r="D79" s="65"/>
      <c r="E79" s="65"/>
      <c r="F79" s="65"/>
      <c r="G79" s="130"/>
      <c r="H79" s="65"/>
      <c r="I79" s="65"/>
      <c r="J79" s="89"/>
      <c r="K79" s="89"/>
    </row>
    <row r="80" spans="1:11" ht="18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8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ht="18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6" s="89" customFormat="1" ht="18.75">
      <c r="A83" s="89" t="s">
        <v>61</v>
      </c>
      <c r="F83" s="89" t="s">
        <v>60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J36"/>
    <mergeCell ref="B47:F47"/>
    <mergeCell ref="B48:F48"/>
    <mergeCell ref="B49:F49"/>
    <mergeCell ref="B50:F50"/>
    <mergeCell ref="B54:F54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I77:J77"/>
    <mergeCell ref="B67:F67"/>
    <mergeCell ref="B68:F68"/>
    <mergeCell ref="B69:F69"/>
    <mergeCell ref="B70:F70"/>
    <mergeCell ref="B71:F71"/>
    <mergeCell ref="B72:F72"/>
    <mergeCell ref="E51:F51"/>
    <mergeCell ref="B78:F78"/>
    <mergeCell ref="G78:H78"/>
    <mergeCell ref="I78:J78"/>
    <mergeCell ref="G75:H75"/>
    <mergeCell ref="I75:J75"/>
    <mergeCell ref="G76:H76"/>
    <mergeCell ref="I76:J76"/>
    <mergeCell ref="B77:F77"/>
    <mergeCell ref="G77:H7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Y82"/>
  <sheetViews>
    <sheetView view="pageBreakPreview" zoomScale="80" zoomScaleSheetLayoutView="80" zoomScalePageLayoutView="0" workbookViewId="0" topLeftCell="A48">
      <selection activeCell="G76" sqref="G76:H76"/>
    </sheetView>
  </sheetViews>
  <sheetFormatPr defaultColWidth="9.140625" defaultRowHeight="15" outlineLevelCol="1"/>
  <cols>
    <col min="1" max="1" width="9.8515625" style="62" bestFit="1" customWidth="1"/>
    <col min="2" max="2" width="12.140625" style="60" customWidth="1"/>
    <col min="3" max="3" width="9.57421875" style="60" customWidth="1"/>
    <col min="4" max="4" width="15.00390625" style="60" customWidth="1"/>
    <col min="5" max="5" width="8.00390625" style="60" customWidth="1"/>
    <col min="6" max="6" width="6.421875" style="60" customWidth="1"/>
    <col min="7" max="7" width="12.140625" style="60" customWidth="1"/>
    <col min="8" max="8" width="13.140625" style="60" customWidth="1"/>
    <col min="9" max="9" width="11.8515625" style="60" customWidth="1"/>
    <col min="10" max="10" width="17.00390625" style="60" customWidth="1"/>
    <col min="11" max="11" width="18.28125" style="60" customWidth="1"/>
    <col min="12" max="12" width="13.421875" style="60" hidden="1" customWidth="1" outlineLevel="1"/>
    <col min="13" max="13" width="12.57421875" style="60" hidden="1" customWidth="1" outlineLevel="1"/>
    <col min="14" max="14" width="8.8515625" style="60" hidden="1" customWidth="1" outlineLevel="1"/>
    <col min="15" max="15" width="9.00390625" style="60" hidden="1" customWidth="1" outlineLevel="1"/>
    <col min="16" max="16" width="9.28125" style="60" hidden="1" customWidth="1" outlineLevel="1"/>
    <col min="17" max="17" width="9.421875" style="60" hidden="1" customWidth="1" outlineLevel="1"/>
    <col min="18" max="18" width="9.140625" style="60" hidden="1" customWidth="1" outlineLevel="1"/>
    <col min="19" max="19" width="9.140625" style="60" customWidth="1" collapsed="1"/>
    <col min="20" max="20" width="9.140625" style="60" customWidth="1"/>
    <col min="21" max="21" width="11.140625" style="60" bestFit="1" customWidth="1"/>
    <col min="22" max="22" width="11.28125" style="60" bestFit="1" customWidth="1"/>
    <col min="23" max="23" width="10.00390625" style="60" bestFit="1" customWidth="1"/>
    <col min="24" max="24" width="11.140625" style="60" bestFit="1" customWidth="1"/>
    <col min="25" max="25" width="7.7109375" style="60" bestFit="1" customWidth="1"/>
    <col min="26" max="16384" width="9.140625" style="60" customWidth="1"/>
  </cols>
  <sheetData>
    <row r="1" spans="1:11" ht="12.75" customHeight="1" hidden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hidden="1">
      <c r="A2" s="89"/>
      <c r="B2" s="91" t="s">
        <v>113</v>
      </c>
      <c r="C2" s="91"/>
      <c r="D2" s="91" t="s">
        <v>114</v>
      </c>
      <c r="E2" s="91"/>
      <c r="F2" s="91" t="s">
        <v>115</v>
      </c>
      <c r="G2" s="91"/>
      <c r="H2" s="91"/>
      <c r="I2" s="89"/>
      <c r="J2" s="89"/>
      <c r="K2" s="89"/>
    </row>
    <row r="3" spans="1:11" ht="18.75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.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hidden="1">
      <c r="A6" s="89"/>
      <c r="B6" s="92"/>
      <c r="C6" s="93" t="s">
        <v>1</v>
      </c>
      <c r="D6" s="93" t="s">
        <v>2</v>
      </c>
      <c r="E6" s="93"/>
      <c r="F6" s="93" t="s">
        <v>3</v>
      </c>
      <c r="G6" s="93" t="s">
        <v>4</v>
      </c>
      <c r="H6" s="93" t="s">
        <v>5</v>
      </c>
      <c r="I6" s="93" t="s">
        <v>6</v>
      </c>
      <c r="J6" s="93"/>
      <c r="K6" s="94"/>
    </row>
    <row r="7" spans="1:11" ht="18.75" hidden="1">
      <c r="A7" s="89"/>
      <c r="B7" s="92"/>
      <c r="C7" s="93" t="s">
        <v>7</v>
      </c>
      <c r="D7" s="93"/>
      <c r="E7" s="93"/>
      <c r="F7" s="93"/>
      <c r="G7" s="93" t="s">
        <v>8</v>
      </c>
      <c r="H7" s="93" t="s">
        <v>9</v>
      </c>
      <c r="I7" s="93" t="s">
        <v>10</v>
      </c>
      <c r="J7" s="93"/>
      <c r="K7" s="94"/>
    </row>
    <row r="8" spans="1:11" ht="18.75" hidden="1">
      <c r="A8" s="89"/>
      <c r="B8" s="92" t="s">
        <v>116</v>
      </c>
      <c r="C8" s="95">
        <v>48.28</v>
      </c>
      <c r="D8" s="95">
        <v>0</v>
      </c>
      <c r="E8" s="95"/>
      <c r="F8" s="96"/>
      <c r="G8" s="92"/>
      <c r="H8" s="95">
        <v>0</v>
      </c>
      <c r="I8" s="96">
        <v>48.28</v>
      </c>
      <c r="J8" s="92"/>
      <c r="K8" s="97"/>
    </row>
    <row r="9" spans="1:11" ht="18.75" hidden="1">
      <c r="A9" s="89"/>
      <c r="B9" s="92" t="s">
        <v>12</v>
      </c>
      <c r="C9" s="95">
        <v>4790.06</v>
      </c>
      <c r="D9" s="95">
        <v>3707.55</v>
      </c>
      <c r="E9" s="95"/>
      <c r="F9" s="96">
        <v>2795.32</v>
      </c>
      <c r="G9" s="92"/>
      <c r="H9" s="95">
        <v>2795.32</v>
      </c>
      <c r="I9" s="96">
        <v>5702.29</v>
      </c>
      <c r="J9" s="92"/>
      <c r="K9" s="97"/>
    </row>
    <row r="10" spans="1:11" ht="18.75" hidden="1">
      <c r="A10" s="89"/>
      <c r="B10" s="92" t="s">
        <v>13</v>
      </c>
      <c r="C10" s="92"/>
      <c r="D10" s="95">
        <f>SUM(D8:D9)</f>
        <v>3707.55</v>
      </c>
      <c r="E10" s="95"/>
      <c r="F10" s="92"/>
      <c r="G10" s="92"/>
      <c r="H10" s="95">
        <f>SUM(H8:H9)</f>
        <v>2795.32</v>
      </c>
      <c r="I10" s="92"/>
      <c r="J10" s="92"/>
      <c r="K10" s="97"/>
    </row>
    <row r="11" spans="1:11" ht="18.75" hidden="1">
      <c r="A11" s="8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8.2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7" ht="18.75" hidden="1">
      <c r="A14" s="89"/>
      <c r="B14" s="98" t="s">
        <v>118</v>
      </c>
      <c r="C14" s="591" t="s">
        <v>15</v>
      </c>
      <c r="D14" s="592"/>
      <c r="E14" s="150"/>
      <c r="F14" s="93"/>
      <c r="G14" s="93"/>
      <c r="H14" s="93"/>
      <c r="I14" s="93" t="s">
        <v>20</v>
      </c>
      <c r="J14" s="97"/>
      <c r="K14" s="97"/>
      <c r="L14" s="61"/>
      <c r="M14" s="61"/>
      <c r="N14" s="61"/>
      <c r="O14" s="61"/>
      <c r="P14" s="61"/>
      <c r="Q14" s="61"/>
    </row>
    <row r="15" spans="1:17" ht="14.25" customHeight="1" hidden="1">
      <c r="A15" s="89"/>
      <c r="B15" s="100"/>
      <c r="C15" s="593"/>
      <c r="D15" s="594"/>
      <c r="E15" s="151"/>
      <c r="F15" s="93"/>
      <c r="G15" s="93"/>
      <c r="H15" s="93" t="s">
        <v>119</v>
      </c>
      <c r="I15" s="93"/>
      <c r="J15" s="97"/>
      <c r="K15" s="97"/>
      <c r="L15" s="61"/>
      <c r="M15" s="61"/>
      <c r="N15" s="61"/>
      <c r="O15" s="61"/>
      <c r="P15" s="61"/>
      <c r="Q15" s="61"/>
    </row>
    <row r="16" spans="1:17" ht="3.75" customHeight="1" hidden="1">
      <c r="A16" s="89"/>
      <c r="B16" s="102"/>
      <c r="C16" s="92"/>
      <c r="D16" s="92"/>
      <c r="E16" s="92"/>
      <c r="F16" s="92"/>
      <c r="G16" s="92"/>
      <c r="H16" s="92"/>
      <c r="I16" s="92"/>
      <c r="J16" s="97"/>
      <c r="K16" s="97"/>
      <c r="L16" s="61"/>
      <c r="M16" s="61"/>
      <c r="N16" s="61"/>
      <c r="O16" s="61"/>
      <c r="P16" s="61"/>
      <c r="Q16" s="61"/>
    </row>
    <row r="17" spans="1:17" ht="13.5" customHeight="1" hidden="1">
      <c r="A17" s="89"/>
      <c r="B17" s="92"/>
      <c r="C17" s="92"/>
      <c r="D17" s="92"/>
      <c r="E17" s="92"/>
      <c r="F17" s="92"/>
      <c r="G17" s="92"/>
      <c r="H17" s="92"/>
      <c r="I17" s="92"/>
      <c r="J17" s="97"/>
      <c r="K17" s="97"/>
      <c r="L17" s="61"/>
      <c r="M17" s="61"/>
      <c r="N17" s="61"/>
      <c r="O17" s="61"/>
      <c r="P17" s="61"/>
      <c r="Q17" s="61"/>
    </row>
    <row r="18" spans="1:17" ht="0.75" customHeight="1" hidden="1">
      <c r="A18" s="89"/>
      <c r="B18" s="92"/>
      <c r="C18" s="92"/>
      <c r="D18" s="92"/>
      <c r="E18" s="92"/>
      <c r="F18" s="92"/>
      <c r="G18" s="92"/>
      <c r="H18" s="92"/>
      <c r="I18" s="92"/>
      <c r="J18" s="97"/>
      <c r="K18" s="97"/>
      <c r="L18" s="61"/>
      <c r="M18" s="61"/>
      <c r="N18" s="61"/>
      <c r="O18" s="61"/>
      <c r="P18" s="61"/>
      <c r="Q18" s="61"/>
    </row>
    <row r="19" spans="1:17" ht="14.25" customHeight="1" hidden="1" thickBot="1">
      <c r="A19" s="89"/>
      <c r="B19" s="92"/>
      <c r="C19" s="92"/>
      <c r="D19" s="92"/>
      <c r="E19" s="92"/>
      <c r="F19" s="92"/>
      <c r="G19" s="92"/>
      <c r="H19" s="92"/>
      <c r="I19" s="92"/>
      <c r="J19" s="97"/>
      <c r="K19" s="97"/>
      <c r="L19" s="61"/>
      <c r="M19" s="61"/>
      <c r="N19" s="61"/>
      <c r="O19" s="61"/>
      <c r="P19" s="61"/>
      <c r="Q19" s="61"/>
    </row>
    <row r="20" spans="1:17" ht="0.75" customHeight="1" hidden="1">
      <c r="A20" s="89"/>
      <c r="B20" s="92"/>
      <c r="C20" s="92"/>
      <c r="D20" s="92"/>
      <c r="E20" s="92"/>
      <c r="F20" s="92"/>
      <c r="G20" s="92"/>
      <c r="H20" s="92"/>
      <c r="I20" s="92"/>
      <c r="J20" s="97"/>
      <c r="K20" s="97"/>
      <c r="L20" s="61"/>
      <c r="M20" s="61"/>
      <c r="N20" s="61"/>
      <c r="O20" s="61"/>
      <c r="P20" s="61"/>
      <c r="Q20" s="61"/>
    </row>
    <row r="21" spans="1:17" ht="19.5" hidden="1" thickBot="1">
      <c r="A21" s="89"/>
      <c r="B21" s="92"/>
      <c r="C21" s="92"/>
      <c r="D21" s="92"/>
      <c r="E21" s="92"/>
      <c r="F21" s="92"/>
      <c r="G21" s="103" t="s">
        <v>120</v>
      </c>
      <c r="H21" s="104" t="s">
        <v>121</v>
      </c>
      <c r="I21" s="92"/>
      <c r="J21" s="97"/>
      <c r="K21" s="97"/>
      <c r="L21" s="61"/>
      <c r="M21" s="61"/>
      <c r="N21" s="61"/>
      <c r="O21" s="61"/>
      <c r="P21" s="61"/>
      <c r="Q21" s="61"/>
    </row>
    <row r="22" spans="1:17" ht="18.75" hidden="1">
      <c r="A22" s="89"/>
      <c r="B22" s="105" t="s">
        <v>23</v>
      </c>
      <c r="C22" s="105"/>
      <c r="D22" s="105"/>
      <c r="E22" s="105"/>
      <c r="F22" s="95"/>
      <c r="G22" s="92">
        <v>347.8</v>
      </c>
      <c r="H22" s="92">
        <v>7.55</v>
      </c>
      <c r="I22" s="96">
        <f>G22*H22</f>
        <v>2625.89</v>
      </c>
      <c r="J22" s="97"/>
      <c r="K22" s="97"/>
      <c r="L22" s="61"/>
      <c r="M22" s="61"/>
      <c r="N22" s="61"/>
      <c r="O22" s="61"/>
      <c r="P22" s="61"/>
      <c r="Q22" s="61"/>
    </row>
    <row r="23" spans="1:17" ht="18.75" hidden="1">
      <c r="A23" s="89"/>
      <c r="B23" s="105" t="s">
        <v>24</v>
      </c>
      <c r="C23" s="105"/>
      <c r="D23" s="105"/>
      <c r="E23" s="105"/>
      <c r="F23" s="92"/>
      <c r="G23" s="92"/>
      <c r="H23" s="92"/>
      <c r="I23" s="92"/>
      <c r="J23" s="97"/>
      <c r="K23" s="97"/>
      <c r="L23" s="61"/>
      <c r="M23" s="61"/>
      <c r="N23" s="61"/>
      <c r="O23" s="61"/>
      <c r="P23" s="61"/>
      <c r="Q23" s="61"/>
    </row>
    <row r="24" spans="1:17" ht="2.25" customHeight="1" hidden="1">
      <c r="A24" s="89"/>
      <c r="B24" s="105" t="s">
        <v>25</v>
      </c>
      <c r="C24" s="105" t="s">
        <v>26</v>
      </c>
      <c r="D24" s="105"/>
      <c r="E24" s="105"/>
      <c r="F24" s="92"/>
      <c r="G24" s="92"/>
      <c r="H24" s="92"/>
      <c r="I24" s="92"/>
      <c r="J24" s="97"/>
      <c r="K24" s="97"/>
      <c r="L24" s="61"/>
      <c r="M24" s="61"/>
      <c r="N24" s="61"/>
      <c r="O24" s="61"/>
      <c r="P24" s="61"/>
      <c r="Q24" s="61"/>
    </row>
    <row r="25" spans="1:17" ht="14.25" customHeight="1" hidden="1">
      <c r="A25" s="89"/>
      <c r="B25" s="105" t="s">
        <v>27</v>
      </c>
      <c r="C25" s="105"/>
      <c r="D25" s="105"/>
      <c r="E25" s="105"/>
      <c r="F25" s="92"/>
      <c r="G25" s="92"/>
      <c r="H25" s="92"/>
      <c r="I25" s="92"/>
      <c r="J25" s="97"/>
      <c r="K25" s="97"/>
      <c r="L25" s="61"/>
      <c r="M25" s="61"/>
      <c r="N25" s="61"/>
      <c r="O25" s="61"/>
      <c r="P25" s="61"/>
      <c r="Q25" s="61"/>
    </row>
    <row r="26" spans="1:17" ht="18.75" hidden="1">
      <c r="A26" s="89"/>
      <c r="B26" s="92"/>
      <c r="C26" s="92"/>
      <c r="D26" s="92"/>
      <c r="E26" s="92"/>
      <c r="F26" s="92"/>
      <c r="G26" s="92"/>
      <c r="H26" s="92"/>
      <c r="I26" s="92"/>
      <c r="J26" s="97"/>
      <c r="K26" s="97"/>
      <c r="L26" s="61"/>
      <c r="M26" s="61"/>
      <c r="N26" s="61"/>
      <c r="O26" s="61"/>
      <c r="P26" s="61"/>
      <c r="Q26" s="61"/>
    </row>
    <row r="27" spans="1:17" ht="0.75" customHeight="1" hidden="1">
      <c r="A27" s="89"/>
      <c r="B27" s="92"/>
      <c r="C27" s="92"/>
      <c r="D27" s="92"/>
      <c r="E27" s="92"/>
      <c r="F27" s="92"/>
      <c r="G27" s="92"/>
      <c r="H27" s="92"/>
      <c r="I27" s="92"/>
      <c r="J27" s="97"/>
      <c r="K27" s="97"/>
      <c r="L27" s="61"/>
      <c r="M27" s="61"/>
      <c r="N27" s="61"/>
      <c r="O27" s="61"/>
      <c r="P27" s="61"/>
      <c r="Q27" s="61"/>
    </row>
    <row r="28" spans="1:17" ht="3.75" customHeight="1" hidden="1">
      <c r="A28" s="89"/>
      <c r="B28" s="92"/>
      <c r="C28" s="92"/>
      <c r="D28" s="92"/>
      <c r="E28" s="92"/>
      <c r="F28" s="92"/>
      <c r="G28" s="92"/>
      <c r="H28" s="92"/>
      <c r="I28" s="92"/>
      <c r="J28" s="97"/>
      <c r="K28" s="97"/>
      <c r="L28" s="61"/>
      <c r="M28" s="61"/>
      <c r="N28" s="61"/>
      <c r="O28" s="61"/>
      <c r="P28" s="61"/>
      <c r="Q28" s="61"/>
    </row>
    <row r="29" spans="1:17" ht="18.75" hidden="1">
      <c r="A29" s="89"/>
      <c r="B29" s="92"/>
      <c r="C29" s="92"/>
      <c r="D29" s="92"/>
      <c r="E29" s="92"/>
      <c r="F29" s="92"/>
      <c r="G29" s="92"/>
      <c r="H29" s="92"/>
      <c r="I29" s="92"/>
      <c r="J29" s="97"/>
      <c r="K29" s="97"/>
      <c r="L29" s="61"/>
      <c r="M29" s="61"/>
      <c r="N29" s="61"/>
      <c r="O29" s="61"/>
      <c r="P29" s="61"/>
      <c r="Q29" s="61"/>
    </row>
    <row r="30" spans="1:17" ht="0.75" customHeight="1" hidden="1">
      <c r="A30" s="89"/>
      <c r="B30" s="92"/>
      <c r="C30" s="92"/>
      <c r="D30" s="92"/>
      <c r="E30" s="92"/>
      <c r="F30" s="92"/>
      <c r="G30" s="92"/>
      <c r="H30" s="92"/>
      <c r="I30" s="92"/>
      <c r="J30" s="97"/>
      <c r="K30" s="97"/>
      <c r="L30" s="61"/>
      <c r="M30" s="61"/>
      <c r="N30" s="61"/>
      <c r="O30" s="61"/>
      <c r="P30" s="61"/>
      <c r="Q30" s="61"/>
    </row>
    <row r="31" spans="1:17" ht="18.75" hidden="1">
      <c r="A31" s="89"/>
      <c r="B31" s="92"/>
      <c r="C31" s="92"/>
      <c r="D31" s="92"/>
      <c r="E31" s="92"/>
      <c r="F31" s="92"/>
      <c r="G31" s="92"/>
      <c r="H31" s="92"/>
      <c r="I31" s="92"/>
      <c r="J31" s="97"/>
      <c r="K31" s="97"/>
      <c r="L31" s="61"/>
      <c r="M31" s="61"/>
      <c r="N31" s="61"/>
      <c r="O31" s="61"/>
      <c r="P31" s="61"/>
      <c r="Q31" s="61"/>
    </row>
    <row r="32" spans="1:17" ht="18.75" hidden="1">
      <c r="A32" s="89"/>
      <c r="B32" s="92"/>
      <c r="C32" s="92"/>
      <c r="D32" s="92"/>
      <c r="E32" s="92"/>
      <c r="F32" s="92"/>
      <c r="G32" s="92"/>
      <c r="H32" s="92"/>
      <c r="I32" s="92"/>
      <c r="J32" s="97"/>
      <c r="K32" s="97"/>
      <c r="L32" s="61"/>
      <c r="M32" s="61"/>
      <c r="N32" s="61"/>
      <c r="O32" s="61"/>
      <c r="P32" s="61"/>
      <c r="Q32" s="61"/>
    </row>
    <row r="33" spans="1:17" ht="18.75" hidden="1">
      <c r="A33" s="89"/>
      <c r="B33" s="92"/>
      <c r="C33" s="92"/>
      <c r="D33" s="92"/>
      <c r="E33" s="92"/>
      <c r="F33" s="92"/>
      <c r="G33" s="93"/>
      <c r="H33" s="93"/>
      <c r="I33" s="106"/>
      <c r="J33" s="97"/>
      <c r="K33" s="97"/>
      <c r="L33" s="61"/>
      <c r="M33" s="61"/>
      <c r="N33" s="61"/>
      <c r="O33" s="61"/>
      <c r="P33" s="61"/>
      <c r="Q33" s="61"/>
    </row>
    <row r="34" spans="1:17" ht="18.75" hidden="1">
      <c r="A34" s="89"/>
      <c r="B34" s="92"/>
      <c r="C34" s="92"/>
      <c r="D34" s="92"/>
      <c r="E34" s="92"/>
      <c r="F34" s="92"/>
      <c r="G34" s="92"/>
      <c r="H34" s="92" t="s">
        <v>22</v>
      </c>
      <c r="I34" s="107">
        <f>SUM(I17:I33)</f>
        <v>2625.89</v>
      </c>
      <c r="J34" s="97"/>
      <c r="K34" s="97"/>
      <c r="L34" s="61"/>
      <c r="M34" s="61"/>
      <c r="N34" s="61"/>
      <c r="O34" s="61"/>
      <c r="P34" s="61"/>
      <c r="Q34" s="61"/>
    </row>
    <row r="35" spans="1:11" ht="18.75">
      <c r="A35" s="595" t="s">
        <v>122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89"/>
    </row>
    <row r="36" spans="1:11" ht="18.7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89"/>
    </row>
    <row r="37" spans="1:11" ht="18.75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8.75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.75">
      <c r="A39" s="65"/>
      <c r="B39" s="66"/>
      <c r="C39" s="66"/>
      <c r="D39" s="66"/>
      <c r="E39" s="66"/>
      <c r="F39" s="66"/>
      <c r="G39" s="66"/>
      <c r="H39" s="65"/>
      <c r="I39" s="65"/>
      <c r="J39" s="89"/>
      <c r="K39" s="89"/>
    </row>
    <row r="40" spans="1:11" ht="18.75">
      <c r="A40" s="65"/>
      <c r="B40" s="65" t="s">
        <v>123</v>
      </c>
      <c r="C40" s="66"/>
      <c r="D40" s="66"/>
      <c r="E40" s="66"/>
      <c r="F40" s="66"/>
      <c r="G40" s="65"/>
      <c r="H40" s="66"/>
      <c r="I40" s="65"/>
      <c r="J40" s="89"/>
      <c r="K40" s="89"/>
    </row>
    <row r="41" spans="1:11" ht="18.75">
      <c r="A41" s="65"/>
      <c r="B41" s="66" t="s">
        <v>124</v>
      </c>
      <c r="C41" s="65" t="s">
        <v>125</v>
      </c>
      <c r="D41" s="65"/>
      <c r="E41" s="65"/>
      <c r="F41" s="66"/>
      <c r="G41" s="65"/>
      <c r="H41" s="66"/>
      <c r="I41" s="65"/>
      <c r="J41" s="89"/>
      <c r="K41" s="89"/>
    </row>
    <row r="42" spans="1:11" ht="18.75">
      <c r="A42" s="65"/>
      <c r="B42" s="66" t="s">
        <v>126</v>
      </c>
      <c r="C42" s="67">
        <v>1820.5</v>
      </c>
      <c r="D42" s="65" t="s">
        <v>127</v>
      </c>
      <c r="E42" s="65"/>
      <c r="F42" s="66"/>
      <c r="G42" s="65"/>
      <c r="H42" s="66"/>
      <c r="I42" s="65"/>
      <c r="J42" s="89"/>
      <c r="K42" s="89"/>
    </row>
    <row r="43" spans="1:11" ht="18" customHeight="1">
      <c r="A43" s="65"/>
      <c r="B43" s="66" t="s">
        <v>128</v>
      </c>
      <c r="C43" s="68" t="s">
        <v>178</v>
      </c>
      <c r="D43" s="65" t="s">
        <v>179</v>
      </c>
      <c r="E43" s="65"/>
      <c r="F43" s="65"/>
      <c r="G43" s="66"/>
      <c r="H43" s="66"/>
      <c r="I43" s="65"/>
      <c r="J43" s="89"/>
      <c r="K43" s="89"/>
    </row>
    <row r="44" spans="1:15" ht="18" customHeight="1">
      <c r="A44" s="65"/>
      <c r="B44" s="66"/>
      <c r="C44" s="68"/>
      <c r="D44" s="65"/>
      <c r="E44" s="65"/>
      <c r="F44" s="65"/>
      <c r="G44" s="66"/>
      <c r="H44" s="66"/>
      <c r="I44" s="65"/>
      <c r="J44" s="89"/>
      <c r="K44" s="89"/>
      <c r="O44" s="60" t="s">
        <v>131</v>
      </c>
    </row>
    <row r="45" spans="1:17" ht="60" customHeight="1">
      <c r="A45" s="65"/>
      <c r="B45" s="66"/>
      <c r="C45" s="68"/>
      <c r="D45" s="65"/>
      <c r="E45" s="65"/>
      <c r="F45" s="65"/>
      <c r="G45" s="108" t="s">
        <v>132</v>
      </c>
      <c r="H45" s="109" t="s">
        <v>2</v>
      </c>
      <c r="I45" s="109" t="s">
        <v>3</v>
      </c>
      <c r="J45" s="110" t="s">
        <v>133</v>
      </c>
      <c r="K45" s="153" t="s">
        <v>134</v>
      </c>
      <c r="L45" s="69" t="s">
        <v>135</v>
      </c>
      <c r="N45" s="70"/>
      <c r="O45" s="70"/>
      <c r="P45" s="70"/>
      <c r="Q45" s="70"/>
    </row>
    <row r="46" spans="1:17" s="62" customFormat="1" ht="12.75" customHeight="1">
      <c r="A46" s="63"/>
      <c r="B46" s="138"/>
      <c r="C46" s="139"/>
      <c r="D46" s="63"/>
      <c r="E46" s="63"/>
      <c r="F46" s="63"/>
      <c r="G46" s="137" t="s">
        <v>56</v>
      </c>
      <c r="H46" s="137" t="s">
        <v>56</v>
      </c>
      <c r="I46" s="137" t="s">
        <v>56</v>
      </c>
      <c r="J46" s="137" t="s">
        <v>56</v>
      </c>
      <c r="K46" s="137" t="s">
        <v>56</v>
      </c>
      <c r="L46" s="140"/>
      <c r="N46" s="141" t="s">
        <v>136</v>
      </c>
      <c r="O46" s="141" t="s">
        <v>137</v>
      </c>
      <c r="P46" s="141" t="s">
        <v>138</v>
      </c>
      <c r="Q46" s="141" t="s">
        <v>175</v>
      </c>
    </row>
    <row r="47" spans="1:17" ht="33" customHeight="1">
      <c r="A47" s="65"/>
      <c r="B47" s="583" t="s">
        <v>139</v>
      </c>
      <c r="C47" s="583"/>
      <c r="D47" s="583"/>
      <c r="E47" s="583"/>
      <c r="F47" s="583"/>
      <c r="G47" s="111">
        <f aca="true" t="shared" si="0" ref="G47:L47">G49+G50</f>
        <v>14.11</v>
      </c>
      <c r="H47" s="111">
        <f t="shared" si="0"/>
        <v>25687.260000000002</v>
      </c>
      <c r="I47" s="111">
        <f>I49+I50</f>
        <v>25859.57</v>
      </c>
      <c r="J47" s="111">
        <f t="shared" si="0"/>
        <v>26405.64</v>
      </c>
      <c r="K47" s="111">
        <f t="shared" si="0"/>
        <v>-546.0699999999997</v>
      </c>
      <c r="L47" s="71">
        <f t="shared" si="0"/>
        <v>-172.3099999999995</v>
      </c>
      <c r="N47" s="72">
        <v>889.9300000000001</v>
      </c>
      <c r="O47" s="73">
        <v>24969.64</v>
      </c>
      <c r="P47" s="60">
        <v>2668.9899999999993</v>
      </c>
      <c r="Q47" s="70">
        <v>2502.4499999999994</v>
      </c>
    </row>
    <row r="48" spans="1:12" ht="18" customHeight="1">
      <c r="A48" s="65"/>
      <c r="B48" s="596" t="s">
        <v>140</v>
      </c>
      <c r="C48" s="597"/>
      <c r="D48" s="597"/>
      <c r="E48" s="597"/>
      <c r="F48" s="598"/>
      <c r="G48" s="112"/>
      <c r="H48" s="113"/>
      <c r="I48" s="113"/>
      <c r="J48" s="92"/>
      <c r="K48" s="92"/>
      <c r="L48" s="74"/>
    </row>
    <row r="49" spans="1:15" ht="18" customHeight="1">
      <c r="A49" s="65"/>
      <c r="B49" s="581" t="s">
        <v>12</v>
      </c>
      <c r="C49" s="581"/>
      <c r="D49" s="581"/>
      <c r="E49" s="581"/>
      <c r="F49" s="581"/>
      <c r="G49" s="112">
        <f>G59</f>
        <v>9.47</v>
      </c>
      <c r="H49" s="113">
        <f>ROUND(G49*C42,2)</f>
        <v>17240.14</v>
      </c>
      <c r="I49" s="113">
        <f>O47</f>
        <v>24969.64</v>
      </c>
      <c r="J49" s="113">
        <f>H59</f>
        <v>17240.14</v>
      </c>
      <c r="K49" s="113">
        <f>I49-J49</f>
        <v>7729.5</v>
      </c>
      <c r="L49" s="74">
        <f>H49-I49</f>
        <v>-7729.5</v>
      </c>
      <c r="O49" s="64"/>
    </row>
    <row r="50" spans="1:25" ht="18" customHeight="1">
      <c r="A50" s="65"/>
      <c r="B50" s="581" t="s">
        <v>21</v>
      </c>
      <c r="C50" s="581"/>
      <c r="D50" s="581"/>
      <c r="E50" s="581"/>
      <c r="F50" s="581"/>
      <c r="G50" s="112">
        <v>4.64</v>
      </c>
      <c r="H50" s="113">
        <f>ROUND(G50*C42,2)</f>
        <v>8447.12</v>
      </c>
      <c r="I50" s="113">
        <f>N47</f>
        <v>889.9300000000001</v>
      </c>
      <c r="J50" s="113">
        <f>H67</f>
        <v>9165.5</v>
      </c>
      <c r="K50" s="113">
        <f>I50-J50</f>
        <v>-8275.57</v>
      </c>
      <c r="L50" s="74">
        <f>H50-I50</f>
        <v>7557.1900000000005</v>
      </c>
      <c r="U50" s="601" t="s">
        <v>141</v>
      </c>
      <c r="V50" s="601"/>
      <c r="W50" s="601"/>
      <c r="X50" s="601"/>
      <c r="Y50" s="601"/>
    </row>
    <row r="51" spans="1:25" ht="28.5" customHeight="1">
      <c r="A51" s="65"/>
      <c r="B51" s="89"/>
      <c r="C51" s="89"/>
      <c r="D51" s="89"/>
      <c r="E51" s="89"/>
      <c r="F51" s="89"/>
      <c r="G51" s="89"/>
      <c r="H51" s="89"/>
      <c r="I51" s="89"/>
      <c r="J51" s="89"/>
      <c r="K51" s="114"/>
      <c r="L51" s="75">
        <f>H53-I53</f>
        <v>-166.53999999999996</v>
      </c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89"/>
      <c r="G52" s="143" t="s">
        <v>172</v>
      </c>
      <c r="H52" s="143" t="s">
        <v>2</v>
      </c>
      <c r="I52" s="143" t="s">
        <v>3</v>
      </c>
      <c r="J52" s="142" t="s">
        <v>173</v>
      </c>
      <c r="K52" s="143" t="s">
        <v>174</v>
      </c>
      <c r="T52" s="159" t="s">
        <v>185</v>
      </c>
      <c r="U52" s="160">
        <f>G53</f>
        <v>2959.639999999997</v>
      </c>
      <c r="V52" s="160">
        <f>H53</f>
        <v>2502.4499999999994</v>
      </c>
      <c r="W52" s="160">
        <f>I53</f>
        <v>2668.9899999999993</v>
      </c>
      <c r="X52" s="160">
        <f>J53</f>
        <v>2793.099999999997</v>
      </c>
      <c r="Y52" s="160">
        <f>K53</f>
        <v>0</v>
      </c>
    </row>
    <row r="53" spans="1:25" ht="18" customHeight="1">
      <c r="A53" s="89"/>
      <c r="B53" s="599" t="s">
        <v>171</v>
      </c>
      <c r="C53" s="599"/>
      <c r="D53" s="599"/>
      <c r="E53" s="599"/>
      <c r="F53" s="600"/>
      <c r="G53" s="144">
        <f>'12 13г'!J54</f>
        <v>2959.639999999997</v>
      </c>
      <c r="H53" s="144">
        <f>Q47</f>
        <v>2502.4499999999994</v>
      </c>
      <c r="I53" s="144">
        <f>P47</f>
        <v>2668.9899999999993</v>
      </c>
      <c r="J53" s="109">
        <f>H53+G53-I53</f>
        <v>2793.099999999997</v>
      </c>
      <c r="K53" s="143">
        <v>0</v>
      </c>
      <c r="T53" s="159" t="s">
        <v>186</v>
      </c>
      <c r="U53" s="161"/>
      <c r="V53" s="161"/>
      <c r="W53" s="161"/>
      <c r="X53" s="160">
        <f aca="true" t="shared" si="1" ref="X53:X63">U53+V53-W53</f>
        <v>0</v>
      </c>
      <c r="Y53" s="161"/>
    </row>
    <row r="54" spans="1:25" ht="18" customHeight="1">
      <c r="A54" s="89"/>
      <c r="B54" s="66"/>
      <c r="C54" s="68"/>
      <c r="D54" s="65"/>
      <c r="E54" s="65"/>
      <c r="F54" s="65"/>
      <c r="G54" s="66"/>
      <c r="H54" s="66"/>
      <c r="I54" s="65"/>
      <c r="J54" s="89"/>
      <c r="K54" s="89"/>
      <c r="T54" s="159" t="s">
        <v>187</v>
      </c>
      <c r="U54" s="161"/>
      <c r="V54" s="161"/>
      <c r="W54" s="161"/>
      <c r="X54" s="160">
        <f t="shared" si="1"/>
        <v>0</v>
      </c>
      <c r="Y54" s="161"/>
    </row>
    <row r="55" spans="1:25" ht="18" customHeight="1">
      <c r="A55" s="89"/>
      <c r="B55" s="66"/>
      <c r="C55" s="68"/>
      <c r="D55" s="65"/>
      <c r="E55" s="65"/>
      <c r="F55" s="65"/>
      <c r="G55" s="66"/>
      <c r="H55" s="66"/>
      <c r="I55" s="65"/>
      <c r="J55" s="89"/>
      <c r="K55" s="89"/>
      <c r="T55" s="159" t="s">
        <v>188</v>
      </c>
      <c r="U55" s="162"/>
      <c r="V55" s="162"/>
      <c r="W55" s="162"/>
      <c r="X55" s="160">
        <f t="shared" si="1"/>
        <v>0</v>
      </c>
      <c r="Y55" s="162"/>
    </row>
    <row r="56" spans="1:25" ht="18.75">
      <c r="A56" s="65"/>
      <c r="B56" s="76"/>
      <c r="C56" s="77"/>
      <c r="D56" s="78"/>
      <c r="E56" s="78"/>
      <c r="F56" s="78"/>
      <c r="G56" s="79" t="s">
        <v>132</v>
      </c>
      <c r="H56" s="79" t="s">
        <v>142</v>
      </c>
      <c r="I56" s="65"/>
      <c r="J56" s="89"/>
      <c r="K56" s="89"/>
      <c r="T56" s="159" t="s">
        <v>189</v>
      </c>
      <c r="U56" s="161"/>
      <c r="V56" s="161"/>
      <c r="W56" s="161"/>
      <c r="X56" s="160">
        <f t="shared" si="1"/>
        <v>0</v>
      </c>
      <c r="Y56" s="161"/>
    </row>
    <row r="57" spans="1:25" s="62" customFormat="1" ht="11.25" customHeight="1">
      <c r="A57" s="80"/>
      <c r="B57" s="134"/>
      <c r="C57" s="135"/>
      <c r="D57" s="136"/>
      <c r="E57" s="136"/>
      <c r="F57" s="136"/>
      <c r="G57" s="137" t="s">
        <v>56</v>
      </c>
      <c r="H57" s="137" t="s">
        <v>56</v>
      </c>
      <c r="I57" s="63"/>
      <c r="T57" s="159" t="s">
        <v>190</v>
      </c>
      <c r="U57" s="161"/>
      <c r="V57" s="161"/>
      <c r="W57" s="161"/>
      <c r="X57" s="160">
        <f t="shared" si="1"/>
        <v>0</v>
      </c>
      <c r="Y57" s="161"/>
    </row>
    <row r="58" spans="1:25" ht="34.5" customHeight="1">
      <c r="A58" s="81" t="s">
        <v>143</v>
      </c>
      <c r="B58" s="584" t="s">
        <v>169</v>
      </c>
      <c r="C58" s="585"/>
      <c r="D58" s="585"/>
      <c r="E58" s="585"/>
      <c r="F58" s="585"/>
      <c r="G58" s="92"/>
      <c r="H58" s="82">
        <f>H59+H67</f>
        <v>26405.64</v>
      </c>
      <c r="I58" s="65"/>
      <c r="J58" s="89"/>
      <c r="K58" s="89"/>
      <c r="T58" s="159" t="s">
        <v>191</v>
      </c>
      <c r="U58" s="161"/>
      <c r="V58" s="161"/>
      <c r="W58" s="161"/>
      <c r="X58" s="160">
        <f t="shared" si="1"/>
        <v>0</v>
      </c>
      <c r="Y58" s="161"/>
    </row>
    <row r="59" spans="1:25" ht="18.75">
      <c r="A59" s="83" t="s">
        <v>145</v>
      </c>
      <c r="B59" s="586" t="s">
        <v>146</v>
      </c>
      <c r="C59" s="587"/>
      <c r="D59" s="587"/>
      <c r="E59" s="587"/>
      <c r="F59" s="588"/>
      <c r="G59" s="120">
        <f>G60+G61+G62+G64+G66</f>
        <v>9.47</v>
      </c>
      <c r="H59" s="84">
        <f>H60+H61+H62+H64+H66</f>
        <v>17240.14</v>
      </c>
      <c r="I59" s="65"/>
      <c r="J59" s="89"/>
      <c r="K59" s="118"/>
      <c r="T59" s="159" t="s">
        <v>192</v>
      </c>
      <c r="U59" s="161"/>
      <c r="V59" s="161"/>
      <c r="W59" s="161"/>
      <c r="X59" s="160">
        <f t="shared" si="1"/>
        <v>0</v>
      </c>
      <c r="Y59" s="161"/>
    </row>
    <row r="60" spans="1:25" ht="18.75">
      <c r="A60" s="152" t="s">
        <v>147</v>
      </c>
      <c r="B60" s="589" t="s">
        <v>148</v>
      </c>
      <c r="C60" s="587"/>
      <c r="D60" s="587"/>
      <c r="E60" s="587"/>
      <c r="F60" s="588"/>
      <c r="G60" s="120">
        <v>1.87</v>
      </c>
      <c r="H60" s="154">
        <f>ROUND(G60*C42,2)</f>
        <v>3404.34</v>
      </c>
      <c r="I60" s="65"/>
      <c r="J60" s="89"/>
      <c r="K60" s="118"/>
      <c r="T60" s="159" t="s">
        <v>193</v>
      </c>
      <c r="U60" s="161"/>
      <c r="V60" s="161"/>
      <c r="W60" s="161"/>
      <c r="X60" s="160">
        <f t="shared" si="1"/>
        <v>0</v>
      </c>
      <c r="Y60" s="161"/>
    </row>
    <row r="61" spans="1:25" ht="37.5" customHeight="1">
      <c r="A61" s="152" t="s">
        <v>149</v>
      </c>
      <c r="B61" s="590" t="s">
        <v>150</v>
      </c>
      <c r="C61" s="576"/>
      <c r="D61" s="576"/>
      <c r="E61" s="576"/>
      <c r="F61" s="576"/>
      <c r="G61" s="153">
        <v>2.2</v>
      </c>
      <c r="H61" s="154">
        <f>ROUND(G61*C42,2)</f>
        <v>4005.1</v>
      </c>
      <c r="I61" s="65"/>
      <c r="J61" s="89"/>
      <c r="K61" s="118"/>
      <c r="T61" s="159" t="s">
        <v>194</v>
      </c>
      <c r="U61" s="161"/>
      <c r="V61" s="161"/>
      <c r="W61" s="161"/>
      <c r="X61" s="160">
        <f t="shared" si="1"/>
        <v>0</v>
      </c>
      <c r="Y61" s="161"/>
    </row>
    <row r="62" spans="1:25" ht="18.75">
      <c r="A62" s="581" t="s">
        <v>151</v>
      </c>
      <c r="B62" s="582" t="s">
        <v>152</v>
      </c>
      <c r="C62" s="573"/>
      <c r="D62" s="573"/>
      <c r="E62" s="573"/>
      <c r="F62" s="573"/>
      <c r="G62" s="565">
        <v>1.58</v>
      </c>
      <c r="H62" s="580">
        <f>ROUND(G62*C42,2)</f>
        <v>2876.39</v>
      </c>
      <c r="I62" s="65"/>
      <c r="J62" s="89"/>
      <c r="K62" s="89"/>
      <c r="T62" s="159" t="s">
        <v>195</v>
      </c>
      <c r="U62" s="161"/>
      <c r="V62" s="161"/>
      <c r="W62" s="161"/>
      <c r="X62" s="160">
        <f t="shared" si="1"/>
        <v>0</v>
      </c>
      <c r="Y62" s="161"/>
    </row>
    <row r="63" spans="1:25" ht="18.75">
      <c r="A63" s="581"/>
      <c r="B63" s="573"/>
      <c r="C63" s="573"/>
      <c r="D63" s="573"/>
      <c r="E63" s="573"/>
      <c r="F63" s="573"/>
      <c r="G63" s="565"/>
      <c r="H63" s="580"/>
      <c r="I63" s="65"/>
      <c r="J63" s="89"/>
      <c r="K63" s="89"/>
      <c r="T63" s="159" t="s">
        <v>196</v>
      </c>
      <c r="U63" s="161"/>
      <c r="V63" s="161"/>
      <c r="W63" s="161"/>
      <c r="X63" s="160">
        <f t="shared" si="1"/>
        <v>0</v>
      </c>
      <c r="Y63" s="161"/>
    </row>
    <row r="64" spans="1:25" ht="18.75">
      <c r="A64" s="581" t="s">
        <v>153</v>
      </c>
      <c r="B64" s="582" t="s">
        <v>154</v>
      </c>
      <c r="C64" s="573"/>
      <c r="D64" s="573"/>
      <c r="E64" s="573"/>
      <c r="F64" s="573"/>
      <c r="G64" s="565">
        <v>1.28</v>
      </c>
      <c r="H64" s="580">
        <f>G64*C42</f>
        <v>2330.2400000000002</v>
      </c>
      <c r="I64" s="65"/>
      <c r="J64" s="89"/>
      <c r="K64" s="89"/>
      <c r="T64" s="163" t="s">
        <v>197</v>
      </c>
      <c r="U64" s="164">
        <f>SUM(U52:U63)</f>
        <v>2959.639999999997</v>
      </c>
      <c r="V64" s="164">
        <f>SUM(V52:V63)</f>
        <v>2502.4499999999994</v>
      </c>
      <c r="W64" s="164">
        <f>SUM(W52:W63)</f>
        <v>2668.9899999999993</v>
      </c>
      <c r="X64" s="164">
        <f>SUM(X52:X63)</f>
        <v>2793.099999999997</v>
      </c>
      <c r="Y64" s="164">
        <f>SUM(Y52:Y63)</f>
        <v>0</v>
      </c>
    </row>
    <row r="65" spans="1:11" ht="18.75">
      <c r="A65" s="581"/>
      <c r="B65" s="573"/>
      <c r="C65" s="573"/>
      <c r="D65" s="573"/>
      <c r="E65" s="573"/>
      <c r="F65" s="573"/>
      <c r="G65" s="565"/>
      <c r="H65" s="580"/>
      <c r="I65" s="65"/>
      <c r="J65" s="89"/>
      <c r="K65" s="89"/>
    </row>
    <row r="66" spans="1:11" ht="18.75">
      <c r="A66" s="152" t="s">
        <v>155</v>
      </c>
      <c r="B66" s="573" t="s">
        <v>156</v>
      </c>
      <c r="C66" s="573"/>
      <c r="D66" s="573"/>
      <c r="E66" s="573"/>
      <c r="F66" s="573"/>
      <c r="G66" s="79">
        <v>2.54</v>
      </c>
      <c r="H66" s="123">
        <f>ROUND(G66*C42,2)</f>
        <v>4624.07</v>
      </c>
      <c r="I66" s="65"/>
      <c r="J66" s="89"/>
      <c r="K66" s="89"/>
    </row>
    <row r="67" spans="1:11" ht="18.75">
      <c r="A67" s="82" t="s">
        <v>157</v>
      </c>
      <c r="B67" s="574" t="s">
        <v>158</v>
      </c>
      <c r="C67" s="563"/>
      <c r="D67" s="563"/>
      <c r="E67" s="563"/>
      <c r="F67" s="563"/>
      <c r="G67" s="82"/>
      <c r="H67" s="82">
        <f>H68+H69+H70+H71</f>
        <v>9165.5</v>
      </c>
      <c r="I67" s="65"/>
      <c r="J67" s="89"/>
      <c r="K67" s="89"/>
    </row>
    <row r="68" spans="1:11" ht="18.75">
      <c r="A68" s="124"/>
      <c r="B68" s="575" t="s">
        <v>159</v>
      </c>
      <c r="C68" s="576"/>
      <c r="D68" s="576"/>
      <c r="E68" s="576"/>
      <c r="F68" s="576"/>
      <c r="G68" s="125"/>
      <c r="H68" s="125">
        <v>9102.5</v>
      </c>
      <c r="I68" s="65"/>
      <c r="J68" s="89"/>
      <c r="K68" s="89"/>
    </row>
    <row r="69" spans="1:11" ht="33.75" customHeight="1">
      <c r="A69" s="124"/>
      <c r="B69" s="575" t="s">
        <v>177</v>
      </c>
      <c r="C69" s="576"/>
      <c r="D69" s="576"/>
      <c r="E69" s="576"/>
      <c r="F69" s="576"/>
      <c r="G69" s="123"/>
      <c r="H69" s="123"/>
      <c r="I69" s="65"/>
      <c r="J69" s="89"/>
      <c r="K69" s="89"/>
    </row>
    <row r="70" spans="1:11" ht="18.75" customHeight="1">
      <c r="A70" s="124"/>
      <c r="B70" s="577" t="s">
        <v>198</v>
      </c>
      <c r="C70" s="578"/>
      <c r="D70" s="578"/>
      <c r="E70" s="578"/>
      <c r="F70" s="579"/>
      <c r="G70" s="123"/>
      <c r="H70" s="126">
        <v>63</v>
      </c>
      <c r="I70" s="65"/>
      <c r="J70" s="89"/>
      <c r="K70" s="89"/>
    </row>
    <row r="71" spans="1:11" ht="18.75" customHeight="1">
      <c r="A71" s="124"/>
      <c r="B71" s="577" t="s">
        <v>168</v>
      </c>
      <c r="C71" s="578"/>
      <c r="D71" s="578"/>
      <c r="E71" s="578"/>
      <c r="F71" s="579"/>
      <c r="G71" s="123"/>
      <c r="H71" s="126"/>
      <c r="I71" s="65"/>
      <c r="J71" s="89"/>
      <c r="K71" s="89"/>
    </row>
    <row r="72" spans="1:11" ht="18.75">
      <c r="A72" s="124"/>
      <c r="B72" s="127"/>
      <c r="C72" s="128"/>
      <c r="D72" s="128"/>
      <c r="E72" s="128"/>
      <c r="F72" s="128"/>
      <c r="G72" s="114"/>
      <c r="H72" s="114"/>
      <c r="I72" s="65"/>
      <c r="J72" s="89"/>
      <c r="K72" s="89"/>
    </row>
    <row r="73" spans="1:11" ht="18.75">
      <c r="A73" s="124"/>
      <c r="B73" s="127"/>
      <c r="C73" s="128"/>
      <c r="D73" s="128"/>
      <c r="E73" s="128"/>
      <c r="F73" s="128"/>
      <c r="G73" s="129"/>
      <c r="H73" s="65"/>
      <c r="I73" s="65"/>
      <c r="J73" s="89"/>
      <c r="K73" s="89"/>
    </row>
    <row r="74" spans="1:11" ht="18.75">
      <c r="A74" s="124"/>
      <c r="B74" s="127"/>
      <c r="C74" s="128"/>
      <c r="D74" s="128"/>
      <c r="E74" s="128"/>
      <c r="F74" s="128"/>
      <c r="G74" s="568" t="s">
        <v>21</v>
      </c>
      <c r="H74" s="569"/>
      <c r="I74" s="570" t="s">
        <v>141</v>
      </c>
      <c r="J74" s="569"/>
      <c r="K74" s="89"/>
    </row>
    <row r="75" spans="1:10" s="62" customFormat="1" ht="12.75">
      <c r="A75" s="85"/>
      <c r="B75" s="131"/>
      <c r="C75" s="132"/>
      <c r="D75" s="132"/>
      <c r="E75" s="132"/>
      <c r="F75" s="132"/>
      <c r="G75" s="571" t="s">
        <v>56</v>
      </c>
      <c r="H75" s="572"/>
      <c r="I75" s="571" t="s">
        <v>56</v>
      </c>
      <c r="J75" s="572"/>
    </row>
    <row r="76" spans="1:13" s="61" customFormat="1" ht="18.75">
      <c r="A76" s="124"/>
      <c r="B76" s="562" t="s">
        <v>163</v>
      </c>
      <c r="C76" s="563"/>
      <c r="D76" s="563"/>
      <c r="E76" s="563"/>
      <c r="F76" s="564"/>
      <c r="G76" s="565">
        <f>'12 13г'!G78:H78</f>
        <v>72135.24</v>
      </c>
      <c r="H76" s="566"/>
      <c r="I76" s="565">
        <f>'12 13г'!I78:J78</f>
        <v>34460.009999999995</v>
      </c>
      <c r="J76" s="566"/>
      <c r="K76" s="97"/>
      <c r="L76" s="87" t="s">
        <v>164</v>
      </c>
      <c r="M76" s="87" t="s">
        <v>165</v>
      </c>
    </row>
    <row r="77" spans="1:13" ht="18.75">
      <c r="A77" s="66"/>
      <c r="B77" s="562" t="s">
        <v>166</v>
      </c>
      <c r="C77" s="563"/>
      <c r="D77" s="563"/>
      <c r="E77" s="563"/>
      <c r="F77" s="564"/>
      <c r="G77" s="565">
        <f>G76+I47-H58</f>
        <v>71589.17</v>
      </c>
      <c r="H77" s="566"/>
      <c r="I77" s="567">
        <f>I76+I53</f>
        <v>37128.99999999999</v>
      </c>
      <c r="J77" s="566"/>
      <c r="K77" s="89"/>
      <c r="L77" s="88">
        <f>G77</f>
        <v>71589.17</v>
      </c>
      <c r="M77" s="88">
        <f>I77</f>
        <v>37128.99999999999</v>
      </c>
    </row>
    <row r="78" spans="1:11" ht="18.75">
      <c r="A78" s="65"/>
      <c r="B78" s="65"/>
      <c r="C78" s="65"/>
      <c r="D78" s="65"/>
      <c r="E78" s="65"/>
      <c r="F78" s="65"/>
      <c r="G78" s="130"/>
      <c r="H78" s="65"/>
      <c r="I78" s="65"/>
      <c r="J78" s="89"/>
      <c r="K78" s="89"/>
    </row>
    <row r="79" spans="1:11" ht="18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8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8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6" s="89" customFormat="1" ht="18.75">
      <c r="A82" s="89" t="s">
        <v>61</v>
      </c>
      <c r="F82" s="89" t="s">
        <v>60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U50:Y50"/>
    <mergeCell ref="B77:F77"/>
    <mergeCell ref="G77:H77"/>
    <mergeCell ref="I77:J77"/>
    <mergeCell ref="G74:H74"/>
    <mergeCell ref="I74:J74"/>
    <mergeCell ref="G75:H75"/>
    <mergeCell ref="I75:J75"/>
    <mergeCell ref="B76:F76"/>
    <mergeCell ref="G76:H76"/>
    <mergeCell ref="I76:J76"/>
    <mergeCell ref="B66:F66"/>
    <mergeCell ref="B67:F67"/>
    <mergeCell ref="B68:F68"/>
    <mergeCell ref="B69:F69"/>
    <mergeCell ref="B70:F70"/>
    <mergeCell ref="B71:F71"/>
    <mergeCell ref="G62:G63"/>
    <mergeCell ref="H62:H63"/>
    <mergeCell ref="A64:A65"/>
    <mergeCell ref="B64:F65"/>
    <mergeCell ref="G64:G65"/>
    <mergeCell ref="H64:H65"/>
    <mergeCell ref="B53:F53"/>
    <mergeCell ref="B58:F58"/>
    <mergeCell ref="B59:F59"/>
    <mergeCell ref="B60:F60"/>
    <mergeCell ref="B61:F61"/>
    <mergeCell ref="A62:A63"/>
    <mergeCell ref="B62:F63"/>
    <mergeCell ref="C14:D15"/>
    <mergeCell ref="A35:J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Y82"/>
  <sheetViews>
    <sheetView view="pageBreakPreview" zoomScale="80" zoomScaleSheetLayoutView="80" zoomScalePageLayoutView="0" workbookViewId="0" topLeftCell="A48">
      <selection activeCell="G76" sqref="G76:H76"/>
    </sheetView>
  </sheetViews>
  <sheetFormatPr defaultColWidth="9.140625" defaultRowHeight="15" outlineLevelCol="1"/>
  <cols>
    <col min="1" max="1" width="9.8515625" style="62" bestFit="1" customWidth="1"/>
    <col min="2" max="2" width="12.140625" style="60" customWidth="1"/>
    <col min="3" max="3" width="9.57421875" style="60" customWidth="1"/>
    <col min="4" max="4" width="15.00390625" style="60" customWidth="1"/>
    <col min="5" max="5" width="8.00390625" style="60" customWidth="1"/>
    <col min="6" max="6" width="6.421875" style="60" customWidth="1"/>
    <col min="7" max="7" width="12.140625" style="60" customWidth="1"/>
    <col min="8" max="8" width="13.140625" style="60" customWidth="1"/>
    <col min="9" max="9" width="11.8515625" style="60" customWidth="1"/>
    <col min="10" max="10" width="17.00390625" style="60" customWidth="1"/>
    <col min="11" max="11" width="18.28125" style="60" customWidth="1"/>
    <col min="12" max="12" width="13.421875" style="60" hidden="1" customWidth="1" outlineLevel="1"/>
    <col min="13" max="13" width="12.57421875" style="60" hidden="1" customWidth="1" outlineLevel="1"/>
    <col min="14" max="14" width="8.8515625" style="60" hidden="1" customWidth="1" outlineLevel="1"/>
    <col min="15" max="15" width="9.00390625" style="60" hidden="1" customWidth="1" outlineLevel="1"/>
    <col min="16" max="16" width="9.28125" style="60" hidden="1" customWidth="1" outlineLevel="1"/>
    <col min="17" max="17" width="9.421875" style="60" hidden="1" customWidth="1" outlineLevel="1"/>
    <col min="18" max="18" width="9.140625" style="60" hidden="1" customWidth="1" outlineLevel="1"/>
    <col min="19" max="19" width="9.140625" style="60" customWidth="1" collapsed="1"/>
    <col min="20" max="20" width="9.140625" style="60" customWidth="1"/>
    <col min="21" max="21" width="11.140625" style="60" bestFit="1" customWidth="1"/>
    <col min="22" max="22" width="11.28125" style="60" bestFit="1" customWidth="1"/>
    <col min="23" max="23" width="10.00390625" style="60" bestFit="1" customWidth="1"/>
    <col min="24" max="24" width="11.140625" style="60" bestFit="1" customWidth="1"/>
    <col min="25" max="25" width="7.7109375" style="60" bestFit="1" customWidth="1"/>
    <col min="26" max="16384" width="9.140625" style="60" customWidth="1"/>
  </cols>
  <sheetData>
    <row r="1" spans="1:11" ht="12.75" customHeight="1" hidden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hidden="1">
      <c r="A2" s="89"/>
      <c r="B2" s="91" t="s">
        <v>113</v>
      </c>
      <c r="C2" s="91"/>
      <c r="D2" s="91" t="s">
        <v>114</v>
      </c>
      <c r="E2" s="91"/>
      <c r="F2" s="91" t="s">
        <v>115</v>
      </c>
      <c r="G2" s="91"/>
      <c r="H2" s="91"/>
      <c r="I2" s="89"/>
      <c r="J2" s="89"/>
      <c r="K2" s="89"/>
    </row>
    <row r="3" spans="1:11" ht="18.75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.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hidden="1">
      <c r="A6" s="89"/>
      <c r="B6" s="92"/>
      <c r="C6" s="93" t="s">
        <v>1</v>
      </c>
      <c r="D6" s="93" t="s">
        <v>2</v>
      </c>
      <c r="E6" s="93"/>
      <c r="F6" s="93" t="s">
        <v>3</v>
      </c>
      <c r="G6" s="93" t="s">
        <v>4</v>
      </c>
      <c r="H6" s="93" t="s">
        <v>5</v>
      </c>
      <c r="I6" s="93" t="s">
        <v>6</v>
      </c>
      <c r="J6" s="93"/>
      <c r="K6" s="94"/>
    </row>
    <row r="7" spans="1:11" ht="18.75" hidden="1">
      <c r="A7" s="89"/>
      <c r="B7" s="92"/>
      <c r="C7" s="93" t="s">
        <v>7</v>
      </c>
      <c r="D7" s="93"/>
      <c r="E7" s="93"/>
      <c r="F7" s="93"/>
      <c r="G7" s="93" t="s">
        <v>8</v>
      </c>
      <c r="H7" s="93" t="s">
        <v>9</v>
      </c>
      <c r="I7" s="93" t="s">
        <v>10</v>
      </c>
      <c r="J7" s="93"/>
      <c r="K7" s="94"/>
    </row>
    <row r="8" spans="1:11" ht="18.75" hidden="1">
      <c r="A8" s="89"/>
      <c r="B8" s="92" t="s">
        <v>116</v>
      </c>
      <c r="C8" s="95">
        <v>48.28</v>
      </c>
      <c r="D8" s="95">
        <v>0</v>
      </c>
      <c r="E8" s="95"/>
      <c r="F8" s="96"/>
      <c r="G8" s="92"/>
      <c r="H8" s="95">
        <v>0</v>
      </c>
      <c r="I8" s="96">
        <v>48.28</v>
      </c>
      <c r="J8" s="92"/>
      <c r="K8" s="97"/>
    </row>
    <row r="9" spans="1:11" ht="18.75" hidden="1">
      <c r="A9" s="89"/>
      <c r="B9" s="92" t="s">
        <v>12</v>
      </c>
      <c r="C9" s="95">
        <v>4790.06</v>
      </c>
      <c r="D9" s="95">
        <v>3707.55</v>
      </c>
      <c r="E9" s="95"/>
      <c r="F9" s="96">
        <v>2795.32</v>
      </c>
      <c r="G9" s="92"/>
      <c r="H9" s="95">
        <v>2795.32</v>
      </c>
      <c r="I9" s="96">
        <v>5702.29</v>
      </c>
      <c r="J9" s="92"/>
      <c r="K9" s="97"/>
    </row>
    <row r="10" spans="1:11" ht="18.75" hidden="1">
      <c r="A10" s="89"/>
      <c r="B10" s="92" t="s">
        <v>13</v>
      </c>
      <c r="C10" s="92"/>
      <c r="D10" s="95">
        <f>SUM(D8:D9)</f>
        <v>3707.55</v>
      </c>
      <c r="E10" s="95"/>
      <c r="F10" s="92"/>
      <c r="G10" s="92"/>
      <c r="H10" s="95">
        <f>SUM(H8:H9)</f>
        <v>2795.32</v>
      </c>
      <c r="I10" s="92"/>
      <c r="J10" s="92"/>
      <c r="K10" s="97"/>
    </row>
    <row r="11" spans="1:11" ht="18.75" hidden="1">
      <c r="A11" s="8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8.2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7" ht="18.75" hidden="1">
      <c r="A14" s="89"/>
      <c r="B14" s="98" t="s">
        <v>118</v>
      </c>
      <c r="C14" s="591" t="s">
        <v>15</v>
      </c>
      <c r="D14" s="592"/>
      <c r="E14" s="168"/>
      <c r="F14" s="93"/>
      <c r="G14" s="93"/>
      <c r="H14" s="93"/>
      <c r="I14" s="93" t="s">
        <v>20</v>
      </c>
      <c r="J14" s="97"/>
      <c r="K14" s="97"/>
      <c r="L14" s="61"/>
      <c r="M14" s="61"/>
      <c r="N14" s="61"/>
      <c r="O14" s="61"/>
      <c r="P14" s="61"/>
      <c r="Q14" s="61"/>
    </row>
    <row r="15" spans="1:17" ht="14.25" customHeight="1" hidden="1">
      <c r="A15" s="89"/>
      <c r="B15" s="100"/>
      <c r="C15" s="593"/>
      <c r="D15" s="594"/>
      <c r="E15" s="169"/>
      <c r="F15" s="93"/>
      <c r="G15" s="93"/>
      <c r="H15" s="93" t="s">
        <v>119</v>
      </c>
      <c r="I15" s="93"/>
      <c r="J15" s="97"/>
      <c r="K15" s="97"/>
      <c r="L15" s="61"/>
      <c r="M15" s="61"/>
      <c r="N15" s="61"/>
      <c r="O15" s="61"/>
      <c r="P15" s="61"/>
      <c r="Q15" s="61"/>
    </row>
    <row r="16" spans="1:17" ht="3.75" customHeight="1" hidden="1">
      <c r="A16" s="89"/>
      <c r="B16" s="102"/>
      <c r="C16" s="92"/>
      <c r="D16" s="92"/>
      <c r="E16" s="92"/>
      <c r="F16" s="92"/>
      <c r="G16" s="92"/>
      <c r="H16" s="92"/>
      <c r="I16" s="92"/>
      <c r="J16" s="97"/>
      <c r="K16" s="97"/>
      <c r="L16" s="61"/>
      <c r="M16" s="61"/>
      <c r="N16" s="61"/>
      <c r="O16" s="61"/>
      <c r="P16" s="61"/>
      <c r="Q16" s="61"/>
    </row>
    <row r="17" spans="1:17" ht="13.5" customHeight="1" hidden="1">
      <c r="A17" s="89"/>
      <c r="B17" s="92"/>
      <c r="C17" s="92"/>
      <c r="D17" s="92"/>
      <c r="E17" s="92"/>
      <c r="F17" s="92"/>
      <c r="G17" s="92"/>
      <c r="H17" s="92"/>
      <c r="I17" s="92"/>
      <c r="J17" s="97"/>
      <c r="K17" s="97"/>
      <c r="L17" s="61"/>
      <c r="M17" s="61"/>
      <c r="N17" s="61"/>
      <c r="O17" s="61"/>
      <c r="P17" s="61"/>
      <c r="Q17" s="61"/>
    </row>
    <row r="18" spans="1:17" ht="0.75" customHeight="1" hidden="1">
      <c r="A18" s="89"/>
      <c r="B18" s="92"/>
      <c r="C18" s="92"/>
      <c r="D18" s="92"/>
      <c r="E18" s="92"/>
      <c r="F18" s="92"/>
      <c r="G18" s="92"/>
      <c r="H18" s="92"/>
      <c r="I18" s="92"/>
      <c r="J18" s="97"/>
      <c r="K18" s="97"/>
      <c r="L18" s="61"/>
      <c r="M18" s="61"/>
      <c r="N18" s="61"/>
      <c r="O18" s="61"/>
      <c r="P18" s="61"/>
      <c r="Q18" s="61"/>
    </row>
    <row r="19" spans="1:17" ht="14.25" customHeight="1" hidden="1" thickBot="1">
      <c r="A19" s="89"/>
      <c r="B19" s="92"/>
      <c r="C19" s="92"/>
      <c r="D19" s="92"/>
      <c r="E19" s="92"/>
      <c r="F19" s="92"/>
      <c r="G19" s="92"/>
      <c r="H19" s="92"/>
      <c r="I19" s="92"/>
      <c r="J19" s="97"/>
      <c r="K19" s="97"/>
      <c r="L19" s="61"/>
      <c r="M19" s="61"/>
      <c r="N19" s="61"/>
      <c r="O19" s="61"/>
      <c r="P19" s="61"/>
      <c r="Q19" s="61"/>
    </row>
    <row r="20" spans="1:17" ht="0.75" customHeight="1" hidden="1">
      <c r="A20" s="89"/>
      <c r="B20" s="92"/>
      <c r="C20" s="92"/>
      <c r="D20" s="92"/>
      <c r="E20" s="92"/>
      <c r="F20" s="92"/>
      <c r="G20" s="92"/>
      <c r="H20" s="92"/>
      <c r="I20" s="92"/>
      <c r="J20" s="97"/>
      <c r="K20" s="97"/>
      <c r="L20" s="61"/>
      <c r="M20" s="61"/>
      <c r="N20" s="61"/>
      <c r="O20" s="61"/>
      <c r="P20" s="61"/>
      <c r="Q20" s="61"/>
    </row>
    <row r="21" spans="1:17" ht="19.5" hidden="1" thickBot="1">
      <c r="A21" s="89"/>
      <c r="B21" s="92"/>
      <c r="C21" s="92"/>
      <c r="D21" s="92"/>
      <c r="E21" s="92"/>
      <c r="F21" s="92"/>
      <c r="G21" s="103" t="s">
        <v>120</v>
      </c>
      <c r="H21" s="104" t="s">
        <v>121</v>
      </c>
      <c r="I21" s="92"/>
      <c r="J21" s="97"/>
      <c r="K21" s="97"/>
      <c r="L21" s="61"/>
      <c r="M21" s="61"/>
      <c r="N21" s="61"/>
      <c r="O21" s="61"/>
      <c r="P21" s="61"/>
      <c r="Q21" s="61"/>
    </row>
    <row r="22" spans="1:17" ht="18.75" hidden="1">
      <c r="A22" s="89"/>
      <c r="B22" s="105" t="s">
        <v>23</v>
      </c>
      <c r="C22" s="105"/>
      <c r="D22" s="105"/>
      <c r="E22" s="105"/>
      <c r="F22" s="95"/>
      <c r="G22" s="92">
        <v>347.8</v>
      </c>
      <c r="H22" s="92">
        <v>7.55</v>
      </c>
      <c r="I22" s="96">
        <f>G22*H22</f>
        <v>2625.89</v>
      </c>
      <c r="J22" s="97"/>
      <c r="K22" s="97"/>
      <c r="L22" s="61"/>
      <c r="M22" s="61"/>
      <c r="N22" s="61"/>
      <c r="O22" s="61"/>
      <c r="P22" s="61"/>
      <c r="Q22" s="61"/>
    </row>
    <row r="23" spans="1:17" ht="18.75" hidden="1">
      <c r="A23" s="89"/>
      <c r="B23" s="105" t="s">
        <v>24</v>
      </c>
      <c r="C23" s="105"/>
      <c r="D23" s="105"/>
      <c r="E23" s="105"/>
      <c r="F23" s="92"/>
      <c r="G23" s="92"/>
      <c r="H23" s="92"/>
      <c r="I23" s="92"/>
      <c r="J23" s="97"/>
      <c r="K23" s="97"/>
      <c r="L23" s="61"/>
      <c r="M23" s="61"/>
      <c r="N23" s="61"/>
      <c r="O23" s="61"/>
      <c r="P23" s="61"/>
      <c r="Q23" s="61"/>
    </row>
    <row r="24" spans="1:17" ht="2.25" customHeight="1" hidden="1">
      <c r="A24" s="89"/>
      <c r="B24" s="105" t="s">
        <v>25</v>
      </c>
      <c r="C24" s="105" t="s">
        <v>26</v>
      </c>
      <c r="D24" s="105"/>
      <c r="E24" s="105"/>
      <c r="F24" s="92"/>
      <c r="G24" s="92"/>
      <c r="H24" s="92"/>
      <c r="I24" s="92"/>
      <c r="J24" s="97"/>
      <c r="K24" s="97"/>
      <c r="L24" s="61"/>
      <c r="M24" s="61"/>
      <c r="N24" s="61"/>
      <c r="O24" s="61"/>
      <c r="P24" s="61"/>
      <c r="Q24" s="61"/>
    </row>
    <row r="25" spans="1:17" ht="14.25" customHeight="1" hidden="1">
      <c r="A25" s="89"/>
      <c r="B25" s="105" t="s">
        <v>27</v>
      </c>
      <c r="C25" s="105"/>
      <c r="D25" s="105"/>
      <c r="E25" s="105"/>
      <c r="F25" s="92"/>
      <c r="G25" s="92"/>
      <c r="H25" s="92"/>
      <c r="I25" s="92"/>
      <c r="J25" s="97"/>
      <c r="K25" s="97"/>
      <c r="L25" s="61"/>
      <c r="M25" s="61"/>
      <c r="N25" s="61"/>
      <c r="O25" s="61"/>
      <c r="P25" s="61"/>
      <c r="Q25" s="61"/>
    </row>
    <row r="26" spans="1:17" ht="18.75" hidden="1">
      <c r="A26" s="89"/>
      <c r="B26" s="92"/>
      <c r="C26" s="92"/>
      <c r="D26" s="92"/>
      <c r="E26" s="92"/>
      <c r="F26" s="92"/>
      <c r="G26" s="92"/>
      <c r="H26" s="92"/>
      <c r="I26" s="92"/>
      <c r="J26" s="97"/>
      <c r="K26" s="97"/>
      <c r="L26" s="61"/>
      <c r="M26" s="61"/>
      <c r="N26" s="61"/>
      <c r="O26" s="61"/>
      <c r="P26" s="61"/>
      <c r="Q26" s="61"/>
    </row>
    <row r="27" spans="1:17" ht="0.75" customHeight="1" hidden="1">
      <c r="A27" s="89"/>
      <c r="B27" s="92"/>
      <c r="C27" s="92"/>
      <c r="D27" s="92"/>
      <c r="E27" s="92"/>
      <c r="F27" s="92"/>
      <c r="G27" s="92"/>
      <c r="H27" s="92"/>
      <c r="I27" s="92"/>
      <c r="J27" s="97"/>
      <c r="K27" s="97"/>
      <c r="L27" s="61"/>
      <c r="M27" s="61"/>
      <c r="N27" s="61"/>
      <c r="O27" s="61"/>
      <c r="P27" s="61"/>
      <c r="Q27" s="61"/>
    </row>
    <row r="28" spans="1:17" ht="3.75" customHeight="1" hidden="1">
      <c r="A28" s="89"/>
      <c r="B28" s="92"/>
      <c r="C28" s="92"/>
      <c r="D28" s="92"/>
      <c r="E28" s="92"/>
      <c r="F28" s="92"/>
      <c r="G28" s="92"/>
      <c r="H28" s="92"/>
      <c r="I28" s="92"/>
      <c r="J28" s="97"/>
      <c r="K28" s="97"/>
      <c r="L28" s="61"/>
      <c r="M28" s="61"/>
      <c r="N28" s="61"/>
      <c r="O28" s="61"/>
      <c r="P28" s="61"/>
      <c r="Q28" s="61"/>
    </row>
    <row r="29" spans="1:17" ht="18.75" hidden="1">
      <c r="A29" s="89"/>
      <c r="B29" s="92"/>
      <c r="C29" s="92"/>
      <c r="D29" s="92"/>
      <c r="E29" s="92"/>
      <c r="F29" s="92"/>
      <c r="G29" s="92"/>
      <c r="H29" s="92"/>
      <c r="I29" s="92"/>
      <c r="J29" s="97"/>
      <c r="K29" s="97"/>
      <c r="L29" s="61"/>
      <c r="M29" s="61"/>
      <c r="N29" s="61"/>
      <c r="O29" s="61"/>
      <c r="P29" s="61"/>
      <c r="Q29" s="61"/>
    </row>
    <row r="30" spans="1:17" ht="0.75" customHeight="1" hidden="1">
      <c r="A30" s="89"/>
      <c r="B30" s="92"/>
      <c r="C30" s="92"/>
      <c r="D30" s="92"/>
      <c r="E30" s="92"/>
      <c r="F30" s="92"/>
      <c r="G30" s="92"/>
      <c r="H30" s="92"/>
      <c r="I30" s="92"/>
      <c r="J30" s="97"/>
      <c r="K30" s="97"/>
      <c r="L30" s="61"/>
      <c r="M30" s="61"/>
      <c r="N30" s="61"/>
      <c r="O30" s="61"/>
      <c r="P30" s="61"/>
      <c r="Q30" s="61"/>
    </row>
    <row r="31" spans="1:17" ht="18.75" hidden="1">
      <c r="A31" s="89"/>
      <c r="B31" s="92"/>
      <c r="C31" s="92"/>
      <c r="D31" s="92"/>
      <c r="E31" s="92"/>
      <c r="F31" s="92"/>
      <c r="G31" s="92"/>
      <c r="H31" s="92"/>
      <c r="I31" s="92"/>
      <c r="J31" s="97"/>
      <c r="K31" s="97"/>
      <c r="L31" s="61"/>
      <c r="M31" s="61"/>
      <c r="N31" s="61"/>
      <c r="O31" s="61"/>
      <c r="P31" s="61"/>
      <c r="Q31" s="61"/>
    </row>
    <row r="32" spans="1:17" ht="18.75" hidden="1">
      <c r="A32" s="89"/>
      <c r="B32" s="92"/>
      <c r="C32" s="92"/>
      <c r="D32" s="92"/>
      <c r="E32" s="92"/>
      <c r="F32" s="92"/>
      <c r="G32" s="92"/>
      <c r="H32" s="92"/>
      <c r="I32" s="92"/>
      <c r="J32" s="97"/>
      <c r="K32" s="97"/>
      <c r="L32" s="61"/>
      <c r="M32" s="61"/>
      <c r="N32" s="61"/>
      <c r="O32" s="61"/>
      <c r="P32" s="61"/>
      <c r="Q32" s="61"/>
    </row>
    <row r="33" spans="1:17" ht="18.75" hidden="1">
      <c r="A33" s="89"/>
      <c r="B33" s="92"/>
      <c r="C33" s="92"/>
      <c r="D33" s="92"/>
      <c r="E33" s="92"/>
      <c r="F33" s="92"/>
      <c r="G33" s="93"/>
      <c r="H33" s="93"/>
      <c r="I33" s="106"/>
      <c r="J33" s="97"/>
      <c r="K33" s="97"/>
      <c r="L33" s="61"/>
      <c r="M33" s="61"/>
      <c r="N33" s="61"/>
      <c r="O33" s="61"/>
      <c r="P33" s="61"/>
      <c r="Q33" s="61"/>
    </row>
    <row r="34" spans="1:17" ht="18.75" hidden="1">
      <c r="A34" s="89"/>
      <c r="B34" s="92"/>
      <c r="C34" s="92"/>
      <c r="D34" s="92"/>
      <c r="E34" s="92"/>
      <c r="F34" s="92"/>
      <c r="G34" s="92"/>
      <c r="H34" s="92" t="s">
        <v>22</v>
      </c>
      <c r="I34" s="107">
        <f>SUM(I17:I33)</f>
        <v>2625.89</v>
      </c>
      <c r="J34" s="97"/>
      <c r="K34" s="97"/>
      <c r="L34" s="61"/>
      <c r="M34" s="61"/>
      <c r="N34" s="61"/>
      <c r="O34" s="61"/>
      <c r="P34" s="61"/>
      <c r="Q34" s="61"/>
    </row>
    <row r="35" spans="1:11" ht="18.75">
      <c r="A35" s="595" t="s">
        <v>122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89"/>
    </row>
    <row r="36" spans="1:11" ht="18.7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89"/>
    </row>
    <row r="37" spans="1:11" ht="18.75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8.75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.75">
      <c r="A39" s="65"/>
      <c r="B39" s="66"/>
      <c r="C39" s="66"/>
      <c r="D39" s="66"/>
      <c r="E39" s="66"/>
      <c r="F39" s="66"/>
      <c r="G39" s="66"/>
      <c r="H39" s="65"/>
      <c r="I39" s="65"/>
      <c r="J39" s="89"/>
      <c r="K39" s="89"/>
    </row>
    <row r="40" spans="1:11" ht="18.75">
      <c r="A40" s="65"/>
      <c r="B40" s="65" t="s">
        <v>123</v>
      </c>
      <c r="C40" s="66"/>
      <c r="D40" s="66"/>
      <c r="E40" s="66"/>
      <c r="F40" s="66"/>
      <c r="G40" s="65"/>
      <c r="H40" s="66"/>
      <c r="I40" s="65"/>
      <c r="J40" s="89"/>
      <c r="K40" s="89"/>
    </row>
    <row r="41" spans="1:11" ht="18.75">
      <c r="A41" s="65"/>
      <c r="B41" s="66" t="s">
        <v>124</v>
      </c>
      <c r="C41" s="65" t="s">
        <v>125</v>
      </c>
      <c r="D41" s="65"/>
      <c r="E41" s="65"/>
      <c r="F41" s="66"/>
      <c r="G41" s="65"/>
      <c r="H41" s="66"/>
      <c r="I41" s="65"/>
      <c r="J41" s="89"/>
      <c r="K41" s="89"/>
    </row>
    <row r="42" spans="1:11" ht="18.75">
      <c r="A42" s="65"/>
      <c r="B42" s="66" t="s">
        <v>126</v>
      </c>
      <c r="C42" s="67">
        <v>1820.5</v>
      </c>
      <c r="D42" s="65" t="s">
        <v>127</v>
      </c>
      <c r="E42" s="65"/>
      <c r="F42" s="66"/>
      <c r="G42" s="65"/>
      <c r="H42" s="66"/>
      <c r="I42" s="65"/>
      <c r="J42" s="89"/>
      <c r="K42" s="89"/>
    </row>
    <row r="43" spans="1:11" ht="18" customHeight="1">
      <c r="A43" s="65"/>
      <c r="B43" s="66" t="s">
        <v>128</v>
      </c>
      <c r="C43" s="68" t="s">
        <v>199</v>
      </c>
      <c r="D43" s="65" t="s">
        <v>179</v>
      </c>
      <c r="E43" s="65"/>
      <c r="F43" s="65"/>
      <c r="G43" s="66"/>
      <c r="H43" s="66"/>
      <c r="I43" s="65"/>
      <c r="J43" s="89"/>
      <c r="K43" s="89"/>
    </row>
    <row r="44" spans="1:11" ht="18" customHeight="1">
      <c r="A44" s="65"/>
      <c r="B44" s="66"/>
      <c r="C44" s="68"/>
      <c r="D44" s="65"/>
      <c r="E44" s="65"/>
      <c r="F44" s="65"/>
      <c r="G44" s="66"/>
      <c r="H44" s="66"/>
      <c r="I44" s="65"/>
      <c r="J44" s="89"/>
      <c r="K44" s="89"/>
    </row>
    <row r="45" spans="1:17" ht="60" customHeight="1">
      <c r="A45" s="65"/>
      <c r="B45" s="66"/>
      <c r="C45" s="68"/>
      <c r="D45" s="65"/>
      <c r="E45" s="65"/>
      <c r="F45" s="65"/>
      <c r="G45" s="108" t="s">
        <v>132</v>
      </c>
      <c r="H45" s="109" t="s">
        <v>2</v>
      </c>
      <c r="I45" s="109" t="s">
        <v>3</v>
      </c>
      <c r="J45" s="110" t="s">
        <v>133</v>
      </c>
      <c r="K45" s="165" t="s">
        <v>134</v>
      </c>
      <c r="L45" s="69" t="s">
        <v>135</v>
      </c>
      <c r="N45" s="70"/>
      <c r="O45" s="70"/>
      <c r="P45" s="70"/>
      <c r="Q45" s="70"/>
    </row>
    <row r="46" spans="1:18" s="62" customFormat="1" ht="12.75" customHeight="1">
      <c r="A46" s="63"/>
      <c r="B46" s="138"/>
      <c r="C46" s="139"/>
      <c r="D46" s="63"/>
      <c r="E46" s="63"/>
      <c r="F46" s="63"/>
      <c r="G46" s="137" t="s">
        <v>56</v>
      </c>
      <c r="H46" s="137" t="s">
        <v>56</v>
      </c>
      <c r="I46" s="137" t="s">
        <v>56</v>
      </c>
      <c r="J46" s="137" t="s">
        <v>56</v>
      </c>
      <c r="K46" s="137" t="s">
        <v>56</v>
      </c>
      <c r="L46" s="140"/>
      <c r="N46" s="141" t="s">
        <v>136</v>
      </c>
      <c r="O46" s="141" t="s">
        <v>137</v>
      </c>
      <c r="P46" s="141" t="s">
        <v>175</v>
      </c>
      <c r="R46" s="141" t="s">
        <v>138</v>
      </c>
    </row>
    <row r="47" spans="1:18" ht="33" customHeight="1">
      <c r="A47" s="65"/>
      <c r="B47" s="583" t="s">
        <v>139</v>
      </c>
      <c r="C47" s="583"/>
      <c r="D47" s="583"/>
      <c r="E47" s="583"/>
      <c r="F47" s="583"/>
      <c r="G47" s="111">
        <f aca="true" t="shared" si="0" ref="G47:L47">G49+G50</f>
        <v>14.11</v>
      </c>
      <c r="H47" s="111">
        <f t="shared" si="0"/>
        <v>25687.260000000002</v>
      </c>
      <c r="I47" s="111">
        <f>I49+I50</f>
        <v>25398.170000000002</v>
      </c>
      <c r="J47" s="111">
        <f t="shared" si="0"/>
        <v>21900.14</v>
      </c>
      <c r="K47" s="111">
        <f t="shared" si="0"/>
        <v>3498.0300000000007</v>
      </c>
      <c r="L47" s="71">
        <f t="shared" si="0"/>
        <v>289.09000000000015</v>
      </c>
      <c r="N47" s="72">
        <v>344.99</v>
      </c>
      <c r="O47" s="73">
        <v>25053.18</v>
      </c>
      <c r="P47" s="70">
        <v>2502.4499999999994</v>
      </c>
      <c r="Q47" s="171">
        <v>0</v>
      </c>
      <c r="R47" s="171">
        <v>2658.0099999999998</v>
      </c>
    </row>
    <row r="48" spans="1:12" ht="18" customHeight="1">
      <c r="A48" s="65"/>
      <c r="B48" s="596" t="s">
        <v>140</v>
      </c>
      <c r="C48" s="597"/>
      <c r="D48" s="597"/>
      <c r="E48" s="597"/>
      <c r="F48" s="598"/>
      <c r="G48" s="112"/>
      <c r="H48" s="113"/>
      <c r="I48" s="113"/>
      <c r="J48" s="92"/>
      <c r="K48" s="92"/>
      <c r="L48" s="74"/>
    </row>
    <row r="49" spans="1:15" ht="18" customHeight="1">
      <c r="A49" s="65"/>
      <c r="B49" s="581" t="s">
        <v>12</v>
      </c>
      <c r="C49" s="581"/>
      <c r="D49" s="581"/>
      <c r="E49" s="581"/>
      <c r="F49" s="581"/>
      <c r="G49" s="112">
        <f>G59</f>
        <v>9.47</v>
      </c>
      <c r="H49" s="113">
        <f>ROUND(G49*C42,2)</f>
        <v>17240.14</v>
      </c>
      <c r="I49" s="113">
        <f>O47</f>
        <v>25053.18</v>
      </c>
      <c r="J49" s="113">
        <f>H59</f>
        <v>17240.14</v>
      </c>
      <c r="K49" s="113">
        <f>I49-J49</f>
        <v>7813.040000000001</v>
      </c>
      <c r="L49" s="74">
        <f>H49-I49</f>
        <v>-7813.040000000001</v>
      </c>
      <c r="O49" s="64"/>
    </row>
    <row r="50" spans="1:25" ht="18" customHeight="1">
      <c r="A50" s="65"/>
      <c r="B50" s="581" t="s">
        <v>21</v>
      </c>
      <c r="C50" s="581"/>
      <c r="D50" s="581"/>
      <c r="E50" s="581"/>
      <c r="F50" s="581"/>
      <c r="G50" s="112">
        <v>4.64</v>
      </c>
      <c r="H50" s="113">
        <f>ROUND(G50*C42,2)</f>
        <v>8447.12</v>
      </c>
      <c r="I50" s="113">
        <f>N47</f>
        <v>344.99</v>
      </c>
      <c r="J50" s="113">
        <f>H67</f>
        <v>4660</v>
      </c>
      <c r="K50" s="113">
        <f>I50-J50</f>
        <v>-4315.01</v>
      </c>
      <c r="L50" s="74">
        <f>H50-I50</f>
        <v>8102.130000000001</v>
      </c>
      <c r="U50" s="601" t="s">
        <v>141</v>
      </c>
      <c r="V50" s="601"/>
      <c r="W50" s="601"/>
      <c r="X50" s="601"/>
      <c r="Y50" s="601"/>
    </row>
    <row r="51" spans="1:25" ht="28.5" customHeight="1">
      <c r="A51" s="65"/>
      <c r="B51" s="89"/>
      <c r="C51" s="89"/>
      <c r="D51" s="89"/>
      <c r="E51" s="89"/>
      <c r="F51" s="89"/>
      <c r="G51" s="89"/>
      <c r="H51" s="89"/>
      <c r="I51" s="89"/>
      <c r="J51" s="89"/>
      <c r="K51" s="114"/>
      <c r="L51" s="75">
        <f>H53-I53</f>
        <v>-155.5600000000004</v>
      </c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89"/>
      <c r="G52" s="143" t="s">
        <v>172</v>
      </c>
      <c r="H52" s="143" t="s">
        <v>2</v>
      </c>
      <c r="I52" s="143" t="s">
        <v>3</v>
      </c>
      <c r="J52" s="142" t="s">
        <v>173</v>
      </c>
      <c r="K52" s="143" t="s">
        <v>174</v>
      </c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f>V52+U52-W52</f>
        <v>2793.099999999997</v>
      </c>
      <c r="Y52" s="160">
        <f>K53</f>
        <v>0</v>
      </c>
    </row>
    <row r="53" spans="1:25" ht="18" customHeight="1">
      <c r="A53" s="89"/>
      <c r="B53" s="599" t="s">
        <v>171</v>
      </c>
      <c r="C53" s="599"/>
      <c r="D53" s="599"/>
      <c r="E53" s="599"/>
      <c r="F53" s="600"/>
      <c r="G53" s="144">
        <f>'01 14 г'!J53</f>
        <v>2793.099999999997</v>
      </c>
      <c r="H53" s="144">
        <f>P47</f>
        <v>2502.4499999999994</v>
      </c>
      <c r="I53" s="144">
        <f>R47</f>
        <v>2658.0099999999998</v>
      </c>
      <c r="J53" s="109">
        <f>H53+G53-I53</f>
        <v>2637.539999999997</v>
      </c>
      <c r="K53" s="143">
        <v>0</v>
      </c>
      <c r="T53" s="159" t="s">
        <v>186</v>
      </c>
      <c r="U53" s="170">
        <f>X52</f>
        <v>2793.099999999997</v>
      </c>
      <c r="V53" s="170">
        <f>H53</f>
        <v>2502.4499999999994</v>
      </c>
      <c r="W53" s="170">
        <f>I53</f>
        <v>2658.0099999999998</v>
      </c>
      <c r="X53" s="160">
        <f aca="true" t="shared" si="1" ref="X53:X63">V53+U53-W53</f>
        <v>2637.539999999997</v>
      </c>
      <c r="Y53" s="161"/>
    </row>
    <row r="54" spans="1:25" ht="18" customHeight="1">
      <c r="A54" s="89"/>
      <c r="B54" s="66"/>
      <c r="C54" s="68"/>
      <c r="D54" s="65"/>
      <c r="E54" s="65"/>
      <c r="F54" s="65"/>
      <c r="G54" s="66"/>
      <c r="H54" s="66"/>
      <c r="I54" s="65"/>
      <c r="J54" s="89"/>
      <c r="K54" s="89"/>
      <c r="T54" s="159" t="s">
        <v>187</v>
      </c>
      <c r="U54" s="170">
        <f>X53</f>
        <v>2637.539999999997</v>
      </c>
      <c r="V54" s="161"/>
      <c r="W54" s="161"/>
      <c r="X54" s="160">
        <f t="shared" si="1"/>
        <v>2637.539999999997</v>
      </c>
      <c r="Y54" s="161"/>
    </row>
    <row r="55" spans="1:25" ht="18" customHeight="1">
      <c r="A55" s="89"/>
      <c r="B55" s="66"/>
      <c r="C55" s="68"/>
      <c r="D55" s="65"/>
      <c r="E55" s="65"/>
      <c r="F55" s="65"/>
      <c r="G55" s="66"/>
      <c r="H55" s="66"/>
      <c r="I55" s="65"/>
      <c r="J55" s="89"/>
      <c r="K55" s="89"/>
      <c r="T55" s="159" t="s">
        <v>188</v>
      </c>
      <c r="U55" s="170"/>
      <c r="V55" s="162"/>
      <c r="W55" s="162"/>
      <c r="X55" s="160">
        <f t="shared" si="1"/>
        <v>0</v>
      </c>
      <c r="Y55" s="162"/>
    </row>
    <row r="56" spans="1:25" ht="18.75">
      <c r="A56" s="65"/>
      <c r="B56" s="76"/>
      <c r="C56" s="77"/>
      <c r="D56" s="78"/>
      <c r="E56" s="78"/>
      <c r="F56" s="78"/>
      <c r="G56" s="79" t="s">
        <v>132</v>
      </c>
      <c r="H56" s="79" t="s">
        <v>142</v>
      </c>
      <c r="I56" s="65"/>
      <c r="J56" s="89"/>
      <c r="K56" s="89"/>
      <c r="T56" s="159" t="s">
        <v>189</v>
      </c>
      <c r="U56" s="170"/>
      <c r="V56" s="161"/>
      <c r="W56" s="161"/>
      <c r="X56" s="160">
        <f t="shared" si="1"/>
        <v>0</v>
      </c>
      <c r="Y56" s="161"/>
    </row>
    <row r="57" spans="1:25" s="62" customFormat="1" ht="11.25" customHeight="1">
      <c r="A57" s="80"/>
      <c r="B57" s="134"/>
      <c r="C57" s="135"/>
      <c r="D57" s="136"/>
      <c r="E57" s="136"/>
      <c r="F57" s="136"/>
      <c r="G57" s="137" t="s">
        <v>56</v>
      </c>
      <c r="H57" s="137" t="s">
        <v>56</v>
      </c>
      <c r="I57" s="63"/>
      <c r="T57" s="159" t="s">
        <v>190</v>
      </c>
      <c r="U57" s="170"/>
      <c r="V57" s="161"/>
      <c r="W57" s="161"/>
      <c r="X57" s="160">
        <f t="shared" si="1"/>
        <v>0</v>
      </c>
      <c r="Y57" s="161"/>
    </row>
    <row r="58" spans="1:25" ht="34.5" customHeight="1">
      <c r="A58" s="81" t="s">
        <v>143</v>
      </c>
      <c r="B58" s="584" t="s">
        <v>169</v>
      </c>
      <c r="C58" s="585"/>
      <c r="D58" s="585"/>
      <c r="E58" s="585"/>
      <c r="F58" s="585"/>
      <c r="G58" s="92"/>
      <c r="H58" s="82">
        <f>H59+H67</f>
        <v>21900.14</v>
      </c>
      <c r="I58" s="65"/>
      <c r="J58" s="89"/>
      <c r="K58" s="89"/>
      <c r="T58" s="159" t="s">
        <v>191</v>
      </c>
      <c r="U58" s="170"/>
      <c r="V58" s="161"/>
      <c r="W58" s="161"/>
      <c r="X58" s="160">
        <f t="shared" si="1"/>
        <v>0</v>
      </c>
      <c r="Y58" s="161"/>
    </row>
    <row r="59" spans="1:25" ht="18.75">
      <c r="A59" s="83" t="s">
        <v>145</v>
      </c>
      <c r="B59" s="586" t="s">
        <v>146</v>
      </c>
      <c r="C59" s="587"/>
      <c r="D59" s="587"/>
      <c r="E59" s="587"/>
      <c r="F59" s="588"/>
      <c r="G59" s="120">
        <f>G60+G61+G62+G64+G66</f>
        <v>9.47</v>
      </c>
      <c r="H59" s="84">
        <f>H60+H61+H62+H64+H66</f>
        <v>17240.14</v>
      </c>
      <c r="I59" s="65"/>
      <c r="J59" s="89"/>
      <c r="K59" s="118"/>
      <c r="T59" s="159" t="s">
        <v>192</v>
      </c>
      <c r="U59" s="170"/>
      <c r="V59" s="161"/>
      <c r="W59" s="161"/>
      <c r="X59" s="160">
        <f t="shared" si="1"/>
        <v>0</v>
      </c>
      <c r="Y59" s="161"/>
    </row>
    <row r="60" spans="1:25" ht="18.75">
      <c r="A60" s="167" t="s">
        <v>147</v>
      </c>
      <c r="B60" s="589" t="s">
        <v>148</v>
      </c>
      <c r="C60" s="587"/>
      <c r="D60" s="587"/>
      <c r="E60" s="587"/>
      <c r="F60" s="588"/>
      <c r="G60" s="120">
        <v>1.87</v>
      </c>
      <c r="H60" s="166">
        <f>ROUND(G60*C42,2)</f>
        <v>3404.34</v>
      </c>
      <c r="I60" s="65"/>
      <c r="J60" s="89"/>
      <c r="K60" s="118"/>
      <c r="T60" s="159" t="s">
        <v>193</v>
      </c>
      <c r="U60" s="170"/>
      <c r="V60" s="161"/>
      <c r="W60" s="161"/>
      <c r="X60" s="160">
        <f t="shared" si="1"/>
        <v>0</v>
      </c>
      <c r="Y60" s="161"/>
    </row>
    <row r="61" spans="1:25" ht="37.5" customHeight="1">
      <c r="A61" s="167" t="s">
        <v>149</v>
      </c>
      <c r="B61" s="590" t="s">
        <v>150</v>
      </c>
      <c r="C61" s="576"/>
      <c r="D61" s="576"/>
      <c r="E61" s="576"/>
      <c r="F61" s="576"/>
      <c r="G61" s="165">
        <v>2.2</v>
      </c>
      <c r="H61" s="166">
        <f>ROUND(G61*C42,2)</f>
        <v>4005.1</v>
      </c>
      <c r="I61" s="65"/>
      <c r="J61" s="89"/>
      <c r="K61" s="118"/>
      <c r="T61" s="159" t="s">
        <v>194</v>
      </c>
      <c r="U61" s="170"/>
      <c r="V61" s="161"/>
      <c r="W61" s="161"/>
      <c r="X61" s="160">
        <f t="shared" si="1"/>
        <v>0</v>
      </c>
      <c r="Y61" s="161"/>
    </row>
    <row r="62" spans="1:25" ht="18.75">
      <c r="A62" s="581" t="s">
        <v>151</v>
      </c>
      <c r="B62" s="582" t="s">
        <v>152</v>
      </c>
      <c r="C62" s="573"/>
      <c r="D62" s="573"/>
      <c r="E62" s="573"/>
      <c r="F62" s="573"/>
      <c r="G62" s="565">
        <v>1.58</v>
      </c>
      <c r="H62" s="580">
        <f>ROUND(G62*C42,2)</f>
        <v>2876.39</v>
      </c>
      <c r="I62" s="65"/>
      <c r="J62" s="89"/>
      <c r="K62" s="89"/>
      <c r="T62" s="159" t="s">
        <v>195</v>
      </c>
      <c r="U62" s="170"/>
      <c r="V62" s="161"/>
      <c r="W62" s="161"/>
      <c r="X62" s="160">
        <f t="shared" si="1"/>
        <v>0</v>
      </c>
      <c r="Y62" s="161"/>
    </row>
    <row r="63" spans="1:25" ht="18.75">
      <c r="A63" s="581"/>
      <c r="B63" s="573"/>
      <c r="C63" s="573"/>
      <c r="D63" s="573"/>
      <c r="E63" s="573"/>
      <c r="F63" s="573"/>
      <c r="G63" s="565"/>
      <c r="H63" s="580"/>
      <c r="I63" s="65"/>
      <c r="J63" s="89"/>
      <c r="K63" s="89"/>
      <c r="T63" s="159" t="s">
        <v>196</v>
      </c>
      <c r="U63" s="170"/>
      <c r="V63" s="161"/>
      <c r="W63" s="161"/>
      <c r="X63" s="160">
        <f t="shared" si="1"/>
        <v>0</v>
      </c>
      <c r="Y63" s="161"/>
    </row>
    <row r="64" spans="1:25" ht="18.75">
      <c r="A64" s="581" t="s">
        <v>153</v>
      </c>
      <c r="B64" s="582" t="s">
        <v>154</v>
      </c>
      <c r="C64" s="573"/>
      <c r="D64" s="573"/>
      <c r="E64" s="573"/>
      <c r="F64" s="573"/>
      <c r="G64" s="565">
        <v>1.28</v>
      </c>
      <c r="H64" s="580">
        <f>G64*C42</f>
        <v>2330.2400000000002</v>
      </c>
      <c r="I64" s="65"/>
      <c r="J64" s="89"/>
      <c r="K64" s="89"/>
      <c r="T64" s="163" t="s">
        <v>197</v>
      </c>
      <c r="U64" s="164">
        <f>SUM(U52:U63)</f>
        <v>8390.279999999992</v>
      </c>
      <c r="V64" s="164">
        <f>SUM(V52:V63)</f>
        <v>5004.899999999999</v>
      </c>
      <c r="W64" s="164">
        <f>SUM(W52:W63)</f>
        <v>5326.999999999999</v>
      </c>
      <c r="X64" s="164">
        <f>SUM(X52:X63)</f>
        <v>8068.179999999991</v>
      </c>
      <c r="Y64" s="164">
        <f>SUM(Y52:Y63)</f>
        <v>0</v>
      </c>
    </row>
    <row r="65" spans="1:11" ht="18.75">
      <c r="A65" s="581"/>
      <c r="B65" s="573"/>
      <c r="C65" s="573"/>
      <c r="D65" s="573"/>
      <c r="E65" s="573"/>
      <c r="F65" s="573"/>
      <c r="G65" s="565"/>
      <c r="H65" s="580"/>
      <c r="I65" s="65"/>
      <c r="J65" s="89"/>
      <c r="K65" s="89"/>
    </row>
    <row r="66" spans="1:11" ht="18.75">
      <c r="A66" s="167" t="s">
        <v>155</v>
      </c>
      <c r="B66" s="573" t="s">
        <v>156</v>
      </c>
      <c r="C66" s="573"/>
      <c r="D66" s="573"/>
      <c r="E66" s="573"/>
      <c r="F66" s="573"/>
      <c r="G66" s="79">
        <v>2.54</v>
      </c>
      <c r="H66" s="123">
        <f>ROUND(G66*C42,2)</f>
        <v>4624.07</v>
      </c>
      <c r="I66" s="65"/>
      <c r="J66" s="89"/>
      <c r="K66" s="89"/>
    </row>
    <row r="67" spans="1:11" ht="18.75">
      <c r="A67" s="82" t="s">
        <v>157</v>
      </c>
      <c r="B67" s="574" t="s">
        <v>158</v>
      </c>
      <c r="C67" s="563"/>
      <c r="D67" s="563"/>
      <c r="E67" s="563"/>
      <c r="F67" s="563"/>
      <c r="G67" s="82"/>
      <c r="H67" s="82">
        <f>H68+H69+H70+H71</f>
        <v>4660</v>
      </c>
      <c r="I67" s="65"/>
      <c r="J67" s="89"/>
      <c r="K67" s="89"/>
    </row>
    <row r="68" spans="1:11" ht="18.75">
      <c r="A68" s="124"/>
      <c r="B68" s="575" t="s">
        <v>159</v>
      </c>
      <c r="C68" s="576"/>
      <c r="D68" s="576"/>
      <c r="E68" s="576"/>
      <c r="F68" s="576"/>
      <c r="G68" s="125"/>
      <c r="H68" s="125">
        <v>4551.25</v>
      </c>
      <c r="I68" s="65"/>
      <c r="J68" s="89"/>
      <c r="K68" s="89"/>
    </row>
    <row r="69" spans="1:11" ht="33.75" customHeight="1">
      <c r="A69" s="124"/>
      <c r="B69" s="575" t="s">
        <v>177</v>
      </c>
      <c r="C69" s="576"/>
      <c r="D69" s="576"/>
      <c r="E69" s="576"/>
      <c r="F69" s="576"/>
      <c r="G69" s="123"/>
      <c r="H69" s="123"/>
      <c r="I69" s="65"/>
      <c r="J69" s="89"/>
      <c r="K69" s="89"/>
    </row>
    <row r="70" spans="1:11" ht="18.75" customHeight="1">
      <c r="A70" s="124"/>
      <c r="B70" s="577" t="s">
        <v>200</v>
      </c>
      <c r="C70" s="578"/>
      <c r="D70" s="578"/>
      <c r="E70" s="578"/>
      <c r="F70" s="579"/>
      <c r="G70" s="123"/>
      <c r="H70" s="126">
        <v>108.75</v>
      </c>
      <c r="I70" s="65"/>
      <c r="J70" s="89"/>
      <c r="K70" s="89"/>
    </row>
    <row r="71" spans="1:11" ht="18.75" customHeight="1">
      <c r="A71" s="124"/>
      <c r="B71" s="577" t="s">
        <v>168</v>
      </c>
      <c r="C71" s="578"/>
      <c r="D71" s="578"/>
      <c r="E71" s="578"/>
      <c r="F71" s="579"/>
      <c r="G71" s="123"/>
      <c r="H71" s="126"/>
      <c r="I71" s="65"/>
      <c r="J71" s="89"/>
      <c r="K71" s="89"/>
    </row>
    <row r="72" spans="1:11" ht="18.75">
      <c r="A72" s="124"/>
      <c r="B72" s="127"/>
      <c r="C72" s="128"/>
      <c r="D72" s="128"/>
      <c r="E72" s="128"/>
      <c r="F72" s="128"/>
      <c r="G72" s="114"/>
      <c r="H72" s="114"/>
      <c r="I72" s="65"/>
      <c r="J72" s="89"/>
      <c r="K72" s="89"/>
    </row>
    <row r="73" spans="1:11" ht="18.75">
      <c r="A73" s="124"/>
      <c r="B73" s="127"/>
      <c r="C73" s="128"/>
      <c r="D73" s="128"/>
      <c r="E73" s="128"/>
      <c r="F73" s="128"/>
      <c r="G73" s="129"/>
      <c r="H73" s="65"/>
      <c r="I73" s="65"/>
      <c r="J73" s="89"/>
      <c r="K73" s="89"/>
    </row>
    <row r="74" spans="1:11" ht="18.75">
      <c r="A74" s="124"/>
      <c r="B74" s="127"/>
      <c r="C74" s="128"/>
      <c r="D74" s="128"/>
      <c r="E74" s="128"/>
      <c r="F74" s="128"/>
      <c r="G74" s="568" t="s">
        <v>21</v>
      </c>
      <c r="H74" s="569"/>
      <c r="I74" s="570" t="s">
        <v>141</v>
      </c>
      <c r="J74" s="569"/>
      <c r="K74" s="89"/>
    </row>
    <row r="75" spans="1:10" s="62" customFormat="1" ht="12.75">
      <c r="A75" s="85"/>
      <c r="B75" s="131"/>
      <c r="C75" s="132"/>
      <c r="D75" s="132"/>
      <c r="E75" s="132"/>
      <c r="F75" s="132"/>
      <c r="G75" s="571" t="s">
        <v>56</v>
      </c>
      <c r="H75" s="572"/>
      <c r="I75" s="571" t="s">
        <v>56</v>
      </c>
      <c r="J75" s="572"/>
    </row>
    <row r="76" spans="1:13" s="61" customFormat="1" ht="18.75">
      <c r="A76" s="124"/>
      <c r="B76" s="562" t="s">
        <v>163</v>
      </c>
      <c r="C76" s="563"/>
      <c r="D76" s="563"/>
      <c r="E76" s="563"/>
      <c r="F76" s="564"/>
      <c r="G76" s="565">
        <f>'01 14 г'!G77:H77</f>
        <v>71589.17</v>
      </c>
      <c r="H76" s="566"/>
      <c r="I76" s="565">
        <f>'01 14 г'!I77:J77</f>
        <v>37128.99999999999</v>
      </c>
      <c r="J76" s="566"/>
      <c r="K76" s="97"/>
      <c r="L76" s="87" t="s">
        <v>164</v>
      </c>
      <c r="M76" s="87" t="s">
        <v>165</v>
      </c>
    </row>
    <row r="77" spans="1:13" ht="18.75">
      <c r="A77" s="66"/>
      <c r="B77" s="562" t="s">
        <v>166</v>
      </c>
      <c r="C77" s="563"/>
      <c r="D77" s="563"/>
      <c r="E77" s="563"/>
      <c r="F77" s="564"/>
      <c r="G77" s="565">
        <f>G76+I47-H58</f>
        <v>75087.2</v>
      </c>
      <c r="H77" s="566"/>
      <c r="I77" s="567">
        <f>I76+I53</f>
        <v>39787.009999999995</v>
      </c>
      <c r="J77" s="566"/>
      <c r="K77" s="89"/>
      <c r="L77" s="88">
        <f>G77</f>
        <v>75087.2</v>
      </c>
      <c r="M77" s="88">
        <f>I77</f>
        <v>39787.009999999995</v>
      </c>
    </row>
    <row r="78" spans="1:11" ht="18.75">
      <c r="A78" s="65"/>
      <c r="B78" s="65"/>
      <c r="C78" s="65"/>
      <c r="D78" s="65"/>
      <c r="E78" s="65"/>
      <c r="F78" s="65"/>
      <c r="G78" s="130"/>
      <c r="H78" s="65"/>
      <c r="I78" s="65"/>
      <c r="J78" s="89"/>
      <c r="K78" s="89"/>
    </row>
    <row r="79" spans="1:11" ht="18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8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8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6" s="89" customFormat="1" ht="18.75">
      <c r="A82" s="89" t="s">
        <v>61</v>
      </c>
      <c r="F82" s="89" t="s">
        <v>60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B77:F77"/>
    <mergeCell ref="G77:H77"/>
    <mergeCell ref="I77:J77"/>
    <mergeCell ref="G74:H74"/>
    <mergeCell ref="I74:J74"/>
    <mergeCell ref="G75:H75"/>
    <mergeCell ref="I75:J75"/>
    <mergeCell ref="B76:F76"/>
    <mergeCell ref="G76:H76"/>
    <mergeCell ref="I76:J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Y82"/>
  <sheetViews>
    <sheetView view="pageBreakPreview" zoomScale="70" zoomScaleSheetLayoutView="70" zoomScalePageLayoutView="0" workbookViewId="0" topLeftCell="A43">
      <selection activeCell="G76" sqref="G76:H76"/>
    </sheetView>
  </sheetViews>
  <sheetFormatPr defaultColWidth="9.140625" defaultRowHeight="15" outlineLevelCol="1"/>
  <cols>
    <col min="1" max="1" width="9.8515625" style="62" bestFit="1" customWidth="1"/>
    <col min="2" max="2" width="12.140625" style="60" customWidth="1"/>
    <col min="3" max="3" width="9.57421875" style="60" customWidth="1"/>
    <col min="4" max="4" width="15.00390625" style="60" customWidth="1"/>
    <col min="5" max="5" width="8.00390625" style="60" customWidth="1"/>
    <col min="6" max="6" width="6.421875" style="60" customWidth="1"/>
    <col min="7" max="7" width="12.140625" style="60" customWidth="1"/>
    <col min="8" max="9" width="13.140625" style="60" customWidth="1"/>
    <col min="10" max="10" width="17.00390625" style="60" customWidth="1"/>
    <col min="11" max="11" width="18.28125" style="60" customWidth="1"/>
    <col min="12" max="12" width="13.421875" style="60" hidden="1" customWidth="1" outlineLevel="1"/>
    <col min="13" max="13" width="12.57421875" style="60" hidden="1" customWidth="1" outlineLevel="1"/>
    <col min="14" max="14" width="8.8515625" style="60" hidden="1" customWidth="1" outlineLevel="1"/>
    <col min="15" max="15" width="9.00390625" style="60" hidden="1" customWidth="1" outlineLevel="1"/>
    <col min="16" max="16" width="9.28125" style="60" hidden="1" customWidth="1" outlineLevel="1"/>
    <col min="17" max="17" width="9.421875" style="60" hidden="1" customWidth="1" outlineLevel="1"/>
    <col min="18" max="18" width="9.140625" style="60" hidden="1" customWidth="1" outlineLevel="1"/>
    <col min="19" max="19" width="9.140625" style="60" customWidth="1" collapsed="1"/>
    <col min="20" max="20" width="9.140625" style="60" customWidth="1"/>
    <col min="21" max="21" width="11.140625" style="60" bestFit="1" customWidth="1"/>
    <col min="22" max="22" width="11.28125" style="60" bestFit="1" customWidth="1"/>
    <col min="23" max="23" width="10.00390625" style="60" bestFit="1" customWidth="1"/>
    <col min="24" max="24" width="11.140625" style="60" bestFit="1" customWidth="1"/>
    <col min="25" max="25" width="12.7109375" style="60" bestFit="1" customWidth="1"/>
    <col min="26" max="16384" width="9.140625" style="60" customWidth="1"/>
  </cols>
  <sheetData>
    <row r="1" spans="1:11" ht="12.75" customHeight="1" hidden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hidden="1">
      <c r="A2" s="89"/>
      <c r="B2" s="91" t="s">
        <v>113</v>
      </c>
      <c r="C2" s="91"/>
      <c r="D2" s="91" t="s">
        <v>114</v>
      </c>
      <c r="E2" s="91"/>
      <c r="F2" s="91" t="s">
        <v>115</v>
      </c>
      <c r="G2" s="91"/>
      <c r="H2" s="91"/>
      <c r="I2" s="89"/>
      <c r="J2" s="89"/>
      <c r="K2" s="89"/>
    </row>
    <row r="3" spans="1:11" ht="18.75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.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hidden="1">
      <c r="A6" s="89"/>
      <c r="B6" s="92"/>
      <c r="C6" s="93" t="s">
        <v>1</v>
      </c>
      <c r="D6" s="93" t="s">
        <v>2</v>
      </c>
      <c r="E6" s="93"/>
      <c r="F6" s="93" t="s">
        <v>3</v>
      </c>
      <c r="G6" s="93" t="s">
        <v>4</v>
      </c>
      <c r="H6" s="93" t="s">
        <v>5</v>
      </c>
      <c r="I6" s="93" t="s">
        <v>6</v>
      </c>
      <c r="J6" s="93"/>
      <c r="K6" s="94"/>
    </row>
    <row r="7" spans="1:11" ht="18.75" hidden="1">
      <c r="A7" s="89"/>
      <c r="B7" s="92"/>
      <c r="C7" s="93" t="s">
        <v>7</v>
      </c>
      <c r="D7" s="93"/>
      <c r="E7" s="93"/>
      <c r="F7" s="93"/>
      <c r="G7" s="93" t="s">
        <v>8</v>
      </c>
      <c r="H7" s="93" t="s">
        <v>9</v>
      </c>
      <c r="I7" s="93" t="s">
        <v>10</v>
      </c>
      <c r="J7" s="93"/>
      <c r="K7" s="94"/>
    </row>
    <row r="8" spans="1:11" ht="18.75" hidden="1">
      <c r="A8" s="89"/>
      <c r="B8" s="92" t="s">
        <v>116</v>
      </c>
      <c r="C8" s="95">
        <v>48.28</v>
      </c>
      <c r="D8" s="95">
        <v>0</v>
      </c>
      <c r="E8" s="95"/>
      <c r="F8" s="96"/>
      <c r="G8" s="92"/>
      <c r="H8" s="95">
        <v>0</v>
      </c>
      <c r="I8" s="96">
        <v>48.28</v>
      </c>
      <c r="J8" s="92"/>
      <c r="K8" s="97"/>
    </row>
    <row r="9" spans="1:11" ht="18.75" hidden="1">
      <c r="A9" s="89"/>
      <c r="B9" s="92" t="s">
        <v>12</v>
      </c>
      <c r="C9" s="95">
        <v>4790.06</v>
      </c>
      <c r="D9" s="95">
        <v>3707.55</v>
      </c>
      <c r="E9" s="95"/>
      <c r="F9" s="96">
        <v>2795.32</v>
      </c>
      <c r="G9" s="92"/>
      <c r="H9" s="95">
        <v>2795.32</v>
      </c>
      <c r="I9" s="96">
        <v>5702.29</v>
      </c>
      <c r="J9" s="92"/>
      <c r="K9" s="97"/>
    </row>
    <row r="10" spans="1:11" ht="18.75" hidden="1">
      <c r="A10" s="89"/>
      <c r="B10" s="92" t="s">
        <v>13</v>
      </c>
      <c r="C10" s="92"/>
      <c r="D10" s="95">
        <f>SUM(D8:D9)</f>
        <v>3707.55</v>
      </c>
      <c r="E10" s="95"/>
      <c r="F10" s="92"/>
      <c r="G10" s="92"/>
      <c r="H10" s="95">
        <f>SUM(H8:H9)</f>
        <v>2795.32</v>
      </c>
      <c r="I10" s="92"/>
      <c r="J10" s="92"/>
      <c r="K10" s="97"/>
    </row>
    <row r="11" spans="1:11" ht="18.75" hidden="1">
      <c r="A11" s="8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8.2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7" ht="18.75" hidden="1">
      <c r="A14" s="89"/>
      <c r="B14" s="98" t="s">
        <v>118</v>
      </c>
      <c r="C14" s="591" t="s">
        <v>15</v>
      </c>
      <c r="D14" s="592"/>
      <c r="E14" s="172"/>
      <c r="F14" s="93"/>
      <c r="G14" s="93"/>
      <c r="H14" s="93"/>
      <c r="I14" s="93" t="s">
        <v>20</v>
      </c>
      <c r="J14" s="97"/>
      <c r="K14" s="97"/>
      <c r="L14" s="61"/>
      <c r="M14" s="61"/>
      <c r="N14" s="61"/>
      <c r="O14" s="61"/>
      <c r="P14" s="61"/>
      <c r="Q14" s="61"/>
    </row>
    <row r="15" spans="1:17" ht="14.25" customHeight="1" hidden="1">
      <c r="A15" s="89"/>
      <c r="B15" s="100"/>
      <c r="C15" s="593"/>
      <c r="D15" s="594"/>
      <c r="E15" s="173"/>
      <c r="F15" s="93"/>
      <c r="G15" s="93"/>
      <c r="H15" s="93" t="s">
        <v>119</v>
      </c>
      <c r="I15" s="93"/>
      <c r="J15" s="97"/>
      <c r="K15" s="97"/>
      <c r="L15" s="61"/>
      <c r="M15" s="61"/>
      <c r="N15" s="61"/>
      <c r="O15" s="61"/>
      <c r="P15" s="61"/>
      <c r="Q15" s="61"/>
    </row>
    <row r="16" spans="1:17" ht="3.75" customHeight="1" hidden="1">
      <c r="A16" s="89"/>
      <c r="B16" s="102"/>
      <c r="C16" s="92"/>
      <c r="D16" s="92"/>
      <c r="E16" s="92"/>
      <c r="F16" s="92"/>
      <c r="G16" s="92"/>
      <c r="H16" s="92"/>
      <c r="I16" s="92"/>
      <c r="J16" s="97"/>
      <c r="K16" s="97"/>
      <c r="L16" s="61"/>
      <c r="M16" s="61"/>
      <c r="N16" s="61"/>
      <c r="O16" s="61"/>
      <c r="P16" s="61"/>
      <c r="Q16" s="61"/>
    </row>
    <row r="17" spans="1:17" ht="13.5" customHeight="1" hidden="1">
      <c r="A17" s="89"/>
      <c r="B17" s="92"/>
      <c r="C17" s="92"/>
      <c r="D17" s="92"/>
      <c r="E17" s="92"/>
      <c r="F17" s="92"/>
      <c r="G17" s="92"/>
      <c r="H17" s="92"/>
      <c r="I17" s="92"/>
      <c r="J17" s="97"/>
      <c r="K17" s="97"/>
      <c r="L17" s="61"/>
      <c r="M17" s="61"/>
      <c r="N17" s="61"/>
      <c r="O17" s="61"/>
      <c r="P17" s="61"/>
      <c r="Q17" s="61"/>
    </row>
    <row r="18" spans="1:17" ht="0.75" customHeight="1" hidden="1">
      <c r="A18" s="89"/>
      <c r="B18" s="92"/>
      <c r="C18" s="92"/>
      <c r="D18" s="92"/>
      <c r="E18" s="92"/>
      <c r="F18" s="92"/>
      <c r="G18" s="92"/>
      <c r="H18" s="92"/>
      <c r="I18" s="92"/>
      <c r="J18" s="97"/>
      <c r="K18" s="97"/>
      <c r="L18" s="61"/>
      <c r="M18" s="61"/>
      <c r="N18" s="61"/>
      <c r="O18" s="61"/>
      <c r="P18" s="61"/>
      <c r="Q18" s="61"/>
    </row>
    <row r="19" spans="1:17" ht="14.25" customHeight="1" hidden="1" thickBot="1">
      <c r="A19" s="89"/>
      <c r="B19" s="92"/>
      <c r="C19" s="92"/>
      <c r="D19" s="92"/>
      <c r="E19" s="92"/>
      <c r="F19" s="92"/>
      <c r="G19" s="92"/>
      <c r="H19" s="92"/>
      <c r="I19" s="92"/>
      <c r="J19" s="97"/>
      <c r="K19" s="97"/>
      <c r="L19" s="61"/>
      <c r="M19" s="61"/>
      <c r="N19" s="61"/>
      <c r="O19" s="61"/>
      <c r="P19" s="61"/>
      <c r="Q19" s="61"/>
    </row>
    <row r="20" spans="1:17" ht="0.75" customHeight="1" hidden="1">
      <c r="A20" s="89"/>
      <c r="B20" s="92"/>
      <c r="C20" s="92"/>
      <c r="D20" s="92"/>
      <c r="E20" s="92"/>
      <c r="F20" s="92"/>
      <c r="G20" s="92"/>
      <c r="H20" s="92"/>
      <c r="I20" s="92"/>
      <c r="J20" s="97"/>
      <c r="K20" s="97"/>
      <c r="L20" s="61"/>
      <c r="M20" s="61"/>
      <c r="N20" s="61"/>
      <c r="O20" s="61"/>
      <c r="P20" s="61"/>
      <c r="Q20" s="61"/>
    </row>
    <row r="21" spans="1:17" ht="19.5" hidden="1" thickBot="1">
      <c r="A21" s="89"/>
      <c r="B21" s="92"/>
      <c r="C21" s="92"/>
      <c r="D21" s="92"/>
      <c r="E21" s="92"/>
      <c r="F21" s="92"/>
      <c r="G21" s="103" t="s">
        <v>120</v>
      </c>
      <c r="H21" s="104" t="s">
        <v>121</v>
      </c>
      <c r="I21" s="92"/>
      <c r="J21" s="97"/>
      <c r="K21" s="97"/>
      <c r="L21" s="61"/>
      <c r="M21" s="61"/>
      <c r="N21" s="61"/>
      <c r="O21" s="61"/>
      <c r="P21" s="61"/>
      <c r="Q21" s="61"/>
    </row>
    <row r="22" spans="1:17" ht="18.75" hidden="1">
      <c r="A22" s="89"/>
      <c r="B22" s="105" t="s">
        <v>23</v>
      </c>
      <c r="C22" s="105"/>
      <c r="D22" s="105"/>
      <c r="E22" s="105"/>
      <c r="F22" s="95"/>
      <c r="G22" s="92">
        <v>347.8</v>
      </c>
      <c r="H22" s="92">
        <v>7.55</v>
      </c>
      <c r="I22" s="96">
        <f>G22*H22</f>
        <v>2625.89</v>
      </c>
      <c r="J22" s="97"/>
      <c r="K22" s="97"/>
      <c r="L22" s="61"/>
      <c r="M22" s="61"/>
      <c r="N22" s="61"/>
      <c r="O22" s="61"/>
      <c r="P22" s="61"/>
      <c r="Q22" s="61"/>
    </row>
    <row r="23" spans="1:17" ht="18.75" hidden="1">
      <c r="A23" s="89"/>
      <c r="B23" s="105" t="s">
        <v>24</v>
      </c>
      <c r="C23" s="105"/>
      <c r="D23" s="105"/>
      <c r="E23" s="105"/>
      <c r="F23" s="92"/>
      <c r="G23" s="92"/>
      <c r="H23" s="92"/>
      <c r="I23" s="92"/>
      <c r="J23" s="97"/>
      <c r="K23" s="97"/>
      <c r="L23" s="61"/>
      <c r="M23" s="61"/>
      <c r="N23" s="61"/>
      <c r="O23" s="61"/>
      <c r="P23" s="61"/>
      <c r="Q23" s="61"/>
    </row>
    <row r="24" spans="1:17" ht="2.25" customHeight="1" hidden="1">
      <c r="A24" s="89"/>
      <c r="B24" s="105" t="s">
        <v>25</v>
      </c>
      <c r="C24" s="105" t="s">
        <v>26</v>
      </c>
      <c r="D24" s="105"/>
      <c r="E24" s="105"/>
      <c r="F24" s="92"/>
      <c r="G24" s="92"/>
      <c r="H24" s="92"/>
      <c r="I24" s="92"/>
      <c r="J24" s="97"/>
      <c r="K24" s="97"/>
      <c r="L24" s="61"/>
      <c r="M24" s="61"/>
      <c r="N24" s="61"/>
      <c r="O24" s="61"/>
      <c r="P24" s="61"/>
      <c r="Q24" s="61"/>
    </row>
    <row r="25" spans="1:17" ht="14.25" customHeight="1" hidden="1">
      <c r="A25" s="89"/>
      <c r="B25" s="105" t="s">
        <v>27</v>
      </c>
      <c r="C25" s="105"/>
      <c r="D25" s="105"/>
      <c r="E25" s="105"/>
      <c r="F25" s="92"/>
      <c r="G25" s="92"/>
      <c r="H25" s="92"/>
      <c r="I25" s="92"/>
      <c r="J25" s="97"/>
      <c r="K25" s="97"/>
      <c r="L25" s="61"/>
      <c r="M25" s="61"/>
      <c r="N25" s="61"/>
      <c r="O25" s="61"/>
      <c r="P25" s="61"/>
      <c r="Q25" s="61"/>
    </row>
    <row r="26" spans="1:17" ht="18.75" hidden="1">
      <c r="A26" s="89"/>
      <c r="B26" s="92"/>
      <c r="C26" s="92"/>
      <c r="D26" s="92"/>
      <c r="E26" s="92"/>
      <c r="F26" s="92"/>
      <c r="G26" s="92"/>
      <c r="H26" s="92"/>
      <c r="I26" s="92"/>
      <c r="J26" s="97"/>
      <c r="K26" s="97"/>
      <c r="L26" s="61"/>
      <c r="M26" s="61"/>
      <c r="N26" s="61"/>
      <c r="O26" s="61"/>
      <c r="P26" s="61"/>
      <c r="Q26" s="61"/>
    </row>
    <row r="27" spans="1:17" ht="0.75" customHeight="1" hidden="1">
      <c r="A27" s="89"/>
      <c r="B27" s="92"/>
      <c r="C27" s="92"/>
      <c r="D27" s="92"/>
      <c r="E27" s="92"/>
      <c r="F27" s="92"/>
      <c r="G27" s="92"/>
      <c r="H27" s="92"/>
      <c r="I27" s="92"/>
      <c r="J27" s="97"/>
      <c r="K27" s="97"/>
      <c r="L27" s="61"/>
      <c r="M27" s="61"/>
      <c r="N27" s="61"/>
      <c r="O27" s="61"/>
      <c r="P27" s="61"/>
      <c r="Q27" s="61"/>
    </row>
    <row r="28" spans="1:17" ht="3.75" customHeight="1" hidden="1">
      <c r="A28" s="89"/>
      <c r="B28" s="92"/>
      <c r="C28" s="92"/>
      <c r="D28" s="92"/>
      <c r="E28" s="92"/>
      <c r="F28" s="92"/>
      <c r="G28" s="92"/>
      <c r="H28" s="92"/>
      <c r="I28" s="92"/>
      <c r="J28" s="97"/>
      <c r="K28" s="97"/>
      <c r="L28" s="61"/>
      <c r="M28" s="61"/>
      <c r="N28" s="61"/>
      <c r="O28" s="61"/>
      <c r="P28" s="61"/>
      <c r="Q28" s="61"/>
    </row>
    <row r="29" spans="1:17" ht="18.75" hidden="1">
      <c r="A29" s="89"/>
      <c r="B29" s="92"/>
      <c r="C29" s="92"/>
      <c r="D29" s="92"/>
      <c r="E29" s="92"/>
      <c r="F29" s="92"/>
      <c r="G29" s="92"/>
      <c r="H29" s="92"/>
      <c r="I29" s="92"/>
      <c r="J29" s="97"/>
      <c r="K29" s="97"/>
      <c r="L29" s="61"/>
      <c r="M29" s="61"/>
      <c r="N29" s="61"/>
      <c r="O29" s="61"/>
      <c r="P29" s="61"/>
      <c r="Q29" s="61"/>
    </row>
    <row r="30" spans="1:17" ht="0.75" customHeight="1" hidden="1">
      <c r="A30" s="89"/>
      <c r="B30" s="92"/>
      <c r="C30" s="92"/>
      <c r="D30" s="92"/>
      <c r="E30" s="92"/>
      <c r="F30" s="92"/>
      <c r="G30" s="92"/>
      <c r="H30" s="92"/>
      <c r="I30" s="92"/>
      <c r="J30" s="97"/>
      <c r="K30" s="97"/>
      <c r="L30" s="61"/>
      <c r="M30" s="61"/>
      <c r="N30" s="61"/>
      <c r="O30" s="61"/>
      <c r="P30" s="61"/>
      <c r="Q30" s="61"/>
    </row>
    <row r="31" spans="1:17" ht="18.75" hidden="1">
      <c r="A31" s="89"/>
      <c r="B31" s="92"/>
      <c r="C31" s="92"/>
      <c r="D31" s="92"/>
      <c r="E31" s="92"/>
      <c r="F31" s="92"/>
      <c r="G31" s="92"/>
      <c r="H31" s="92"/>
      <c r="I31" s="92"/>
      <c r="J31" s="97"/>
      <c r="K31" s="97"/>
      <c r="L31" s="61"/>
      <c r="M31" s="61"/>
      <c r="N31" s="61"/>
      <c r="O31" s="61"/>
      <c r="P31" s="61"/>
      <c r="Q31" s="61"/>
    </row>
    <row r="32" spans="1:17" ht="18.75" hidden="1">
      <c r="A32" s="89"/>
      <c r="B32" s="92"/>
      <c r="C32" s="92"/>
      <c r="D32" s="92"/>
      <c r="E32" s="92"/>
      <c r="F32" s="92"/>
      <c r="G32" s="92"/>
      <c r="H32" s="92"/>
      <c r="I32" s="92"/>
      <c r="J32" s="97"/>
      <c r="K32" s="97"/>
      <c r="L32" s="61"/>
      <c r="M32" s="61"/>
      <c r="N32" s="61"/>
      <c r="O32" s="61"/>
      <c r="P32" s="61"/>
      <c r="Q32" s="61"/>
    </row>
    <row r="33" spans="1:17" ht="18.75" hidden="1">
      <c r="A33" s="89"/>
      <c r="B33" s="92"/>
      <c r="C33" s="92"/>
      <c r="D33" s="92"/>
      <c r="E33" s="92"/>
      <c r="F33" s="92"/>
      <c r="G33" s="93"/>
      <c r="H33" s="93"/>
      <c r="I33" s="106"/>
      <c r="J33" s="97"/>
      <c r="K33" s="97"/>
      <c r="L33" s="61"/>
      <c r="M33" s="61"/>
      <c r="N33" s="61"/>
      <c r="O33" s="61"/>
      <c r="P33" s="61"/>
      <c r="Q33" s="61"/>
    </row>
    <row r="34" spans="1:17" ht="18.75" hidden="1">
      <c r="A34" s="89"/>
      <c r="B34" s="92"/>
      <c r="C34" s="92"/>
      <c r="D34" s="92"/>
      <c r="E34" s="92"/>
      <c r="F34" s="92"/>
      <c r="G34" s="92"/>
      <c r="H34" s="92" t="s">
        <v>22</v>
      </c>
      <c r="I34" s="107">
        <f>SUM(I17:I33)</f>
        <v>2625.89</v>
      </c>
      <c r="J34" s="97"/>
      <c r="K34" s="97"/>
      <c r="L34" s="61"/>
      <c r="M34" s="61"/>
      <c r="N34" s="61"/>
      <c r="O34" s="61"/>
      <c r="P34" s="61"/>
      <c r="Q34" s="61"/>
    </row>
    <row r="35" spans="1:11" ht="18.75">
      <c r="A35" s="595" t="s">
        <v>122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89"/>
    </row>
    <row r="36" spans="1:11" ht="18.7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89"/>
    </row>
    <row r="37" spans="1:11" ht="18.75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8.75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.75">
      <c r="A39" s="65"/>
      <c r="B39" s="66"/>
      <c r="C39" s="66"/>
      <c r="D39" s="66"/>
      <c r="E39" s="66"/>
      <c r="F39" s="66"/>
      <c r="G39" s="66"/>
      <c r="H39" s="65"/>
      <c r="I39" s="65"/>
      <c r="J39" s="89"/>
      <c r="K39" s="89"/>
    </row>
    <row r="40" spans="1:11" ht="18.75">
      <c r="A40" s="65"/>
      <c r="B40" s="65" t="s">
        <v>123</v>
      </c>
      <c r="C40" s="66"/>
      <c r="D40" s="66"/>
      <c r="E40" s="66"/>
      <c r="F40" s="66"/>
      <c r="G40" s="65"/>
      <c r="H40" s="66"/>
      <c r="I40" s="65"/>
      <c r="J40" s="89"/>
      <c r="K40" s="89"/>
    </row>
    <row r="41" spans="1:11" ht="18.75">
      <c r="A41" s="65"/>
      <c r="B41" s="66" t="s">
        <v>124</v>
      </c>
      <c r="C41" s="65" t="s">
        <v>125</v>
      </c>
      <c r="D41" s="65"/>
      <c r="E41" s="65"/>
      <c r="F41" s="66"/>
      <c r="G41" s="65"/>
      <c r="H41" s="66"/>
      <c r="I41" s="65"/>
      <c r="J41" s="89"/>
      <c r="K41" s="89"/>
    </row>
    <row r="42" spans="1:11" ht="18.75">
      <c r="A42" s="65"/>
      <c r="B42" s="66" t="s">
        <v>126</v>
      </c>
      <c r="C42" s="67">
        <v>1820.5</v>
      </c>
      <c r="D42" s="65" t="s">
        <v>127</v>
      </c>
      <c r="E42" s="65"/>
      <c r="F42" s="66"/>
      <c r="G42" s="65"/>
      <c r="H42" s="66"/>
      <c r="I42" s="65"/>
      <c r="J42" s="89"/>
      <c r="K42" s="89"/>
    </row>
    <row r="43" spans="1:11" ht="18" customHeight="1">
      <c r="A43" s="65"/>
      <c r="B43" s="66" t="s">
        <v>128</v>
      </c>
      <c r="C43" s="68" t="s">
        <v>201</v>
      </c>
      <c r="D43" s="65" t="s">
        <v>179</v>
      </c>
      <c r="E43" s="65"/>
      <c r="F43" s="65"/>
      <c r="G43" s="66"/>
      <c r="H43" s="66"/>
      <c r="I43" s="65"/>
      <c r="J43" s="89"/>
      <c r="K43" s="89"/>
    </row>
    <row r="44" spans="1:11" ht="18" customHeight="1">
      <c r="A44" s="65"/>
      <c r="B44" s="66"/>
      <c r="C44" s="68"/>
      <c r="D44" s="65"/>
      <c r="E44" s="65"/>
      <c r="F44" s="65"/>
      <c r="G44" s="66"/>
      <c r="H44" s="66"/>
      <c r="I44" s="65"/>
      <c r="J44" s="89"/>
      <c r="K44" s="89"/>
    </row>
    <row r="45" spans="1:17" ht="60" customHeight="1">
      <c r="A45" s="65"/>
      <c r="B45" s="66"/>
      <c r="C45" s="68"/>
      <c r="D45" s="65"/>
      <c r="E45" s="65"/>
      <c r="F45" s="65"/>
      <c r="G45" s="108" t="s">
        <v>132</v>
      </c>
      <c r="H45" s="109" t="s">
        <v>2</v>
      </c>
      <c r="I45" s="109" t="s">
        <v>3</v>
      </c>
      <c r="J45" s="110" t="s">
        <v>133</v>
      </c>
      <c r="K45" s="175" t="s">
        <v>134</v>
      </c>
      <c r="L45" s="69" t="s">
        <v>135</v>
      </c>
      <c r="N45" s="70"/>
      <c r="O45" s="70"/>
      <c r="P45" s="70"/>
      <c r="Q45" s="70"/>
    </row>
    <row r="46" spans="1:18" s="62" customFormat="1" ht="12.75" customHeight="1">
      <c r="A46" s="63"/>
      <c r="B46" s="138"/>
      <c r="C46" s="139"/>
      <c r="D46" s="63"/>
      <c r="E46" s="63"/>
      <c r="F46" s="63"/>
      <c r="G46" s="137" t="s">
        <v>56</v>
      </c>
      <c r="H46" s="137" t="s">
        <v>56</v>
      </c>
      <c r="I46" s="137" t="s">
        <v>56</v>
      </c>
      <c r="J46" s="137" t="s">
        <v>56</v>
      </c>
      <c r="K46" s="137" t="s">
        <v>56</v>
      </c>
      <c r="L46" s="140"/>
      <c r="N46" s="141" t="s">
        <v>136</v>
      </c>
      <c r="O46" s="141" t="s">
        <v>137</v>
      </c>
      <c r="P46" s="141" t="s">
        <v>175</v>
      </c>
      <c r="R46" s="141" t="s">
        <v>138</v>
      </c>
    </row>
    <row r="47" spans="1:18" ht="33" customHeight="1">
      <c r="A47" s="65"/>
      <c r="B47" s="583" t="s">
        <v>139</v>
      </c>
      <c r="C47" s="583"/>
      <c r="D47" s="583"/>
      <c r="E47" s="583"/>
      <c r="F47" s="583"/>
      <c r="G47" s="111">
        <f aca="true" t="shared" si="0" ref="G47:L47">G49+G50</f>
        <v>14.11</v>
      </c>
      <c r="H47" s="111">
        <f t="shared" si="0"/>
        <v>25687.260000000002</v>
      </c>
      <c r="I47" s="111">
        <f>I49+I50</f>
        <v>25779.280000000002</v>
      </c>
      <c r="J47" s="111">
        <f t="shared" si="0"/>
        <v>22006.39</v>
      </c>
      <c r="K47" s="111">
        <f t="shared" si="0"/>
        <v>3772.8900000000026</v>
      </c>
      <c r="L47" s="71">
        <f t="shared" si="0"/>
        <v>-92.02000000000226</v>
      </c>
      <c r="N47" s="72">
        <v>708.52</v>
      </c>
      <c r="O47" s="73">
        <v>25070.760000000002</v>
      </c>
      <c r="P47" s="70">
        <v>2502.4499999999994</v>
      </c>
      <c r="Q47" s="171">
        <v>0</v>
      </c>
      <c r="R47" s="171">
        <v>2711.63</v>
      </c>
    </row>
    <row r="48" spans="1:12" ht="18" customHeight="1">
      <c r="A48" s="65"/>
      <c r="B48" s="596" t="s">
        <v>140</v>
      </c>
      <c r="C48" s="597"/>
      <c r="D48" s="597"/>
      <c r="E48" s="597"/>
      <c r="F48" s="598"/>
      <c r="G48" s="112"/>
      <c r="H48" s="113"/>
      <c r="I48" s="113"/>
      <c r="J48" s="92"/>
      <c r="K48" s="92"/>
      <c r="L48" s="74"/>
    </row>
    <row r="49" spans="1:15" ht="18" customHeight="1">
      <c r="A49" s="65"/>
      <c r="B49" s="581" t="s">
        <v>12</v>
      </c>
      <c r="C49" s="581"/>
      <c r="D49" s="581"/>
      <c r="E49" s="581"/>
      <c r="F49" s="581"/>
      <c r="G49" s="112">
        <f>G59</f>
        <v>9.47</v>
      </c>
      <c r="H49" s="113">
        <f>ROUND(G49*C42,2)</f>
        <v>17240.14</v>
      </c>
      <c r="I49" s="113">
        <f>O47</f>
        <v>25070.760000000002</v>
      </c>
      <c r="J49" s="113">
        <f>H59</f>
        <v>17240.14</v>
      </c>
      <c r="K49" s="113">
        <f>I49-J49</f>
        <v>7830.620000000003</v>
      </c>
      <c r="L49" s="74">
        <f>H49-I49</f>
        <v>-7830.620000000003</v>
      </c>
      <c r="O49" s="64"/>
    </row>
    <row r="50" spans="1:25" ht="18" customHeight="1">
      <c r="A50" s="65"/>
      <c r="B50" s="581" t="s">
        <v>21</v>
      </c>
      <c r="C50" s="581"/>
      <c r="D50" s="581"/>
      <c r="E50" s="581"/>
      <c r="F50" s="581"/>
      <c r="G50" s="112">
        <v>4.64</v>
      </c>
      <c r="H50" s="113">
        <f>ROUND(G50*C42,2)</f>
        <v>8447.12</v>
      </c>
      <c r="I50" s="113">
        <f>N47</f>
        <v>708.52</v>
      </c>
      <c r="J50" s="113">
        <f>H67-K53</f>
        <v>4766.25</v>
      </c>
      <c r="K50" s="113">
        <f>I50-J50</f>
        <v>-4057.73</v>
      </c>
      <c r="L50" s="74">
        <f>H50-I50</f>
        <v>7738.6</v>
      </c>
      <c r="U50" s="601" t="s">
        <v>141</v>
      </c>
      <c r="V50" s="601"/>
      <c r="W50" s="601"/>
      <c r="X50" s="601"/>
      <c r="Y50" s="601"/>
    </row>
    <row r="51" spans="1:25" ht="28.5" customHeight="1">
      <c r="A51" s="65"/>
      <c r="B51" s="89"/>
      <c r="C51" s="89"/>
      <c r="D51" s="89"/>
      <c r="E51" s="89"/>
      <c r="F51" s="89"/>
      <c r="G51" s="89"/>
      <c r="H51" s="89"/>
      <c r="I51" s="89"/>
      <c r="J51" s="89"/>
      <c r="K51" s="114"/>
      <c r="L51" s="75">
        <f>H53-I53</f>
        <v>-209.18000000000075</v>
      </c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89"/>
      <c r="G52" s="143" t="s">
        <v>172</v>
      </c>
      <c r="H52" s="143" t="s">
        <v>2</v>
      </c>
      <c r="I52" s="143" t="s">
        <v>3</v>
      </c>
      <c r="J52" s="142" t="s">
        <v>173</v>
      </c>
      <c r="K52" s="143" t="s">
        <v>174</v>
      </c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v>2793.099999999997</v>
      </c>
      <c r="Y52" s="160">
        <v>0</v>
      </c>
    </row>
    <row r="53" spans="1:25" ht="18" customHeight="1">
      <c r="A53" s="89"/>
      <c r="B53" s="599" t="s">
        <v>171</v>
      </c>
      <c r="C53" s="599"/>
      <c r="D53" s="599"/>
      <c r="E53" s="599"/>
      <c r="F53" s="600"/>
      <c r="G53" s="144">
        <f>'02 14 г'!J53</f>
        <v>2637.539999999997</v>
      </c>
      <c r="H53" s="144">
        <f>P47</f>
        <v>2502.4499999999994</v>
      </c>
      <c r="I53" s="144">
        <f>R47</f>
        <v>2711.63</v>
      </c>
      <c r="J53" s="109">
        <f>H53+G53-I53</f>
        <v>2428.359999999996</v>
      </c>
      <c r="K53" s="109">
        <v>46824.83</v>
      </c>
      <c r="T53" s="159" t="s">
        <v>186</v>
      </c>
      <c r="U53" s="170">
        <v>2793.099999999997</v>
      </c>
      <c r="V53" s="170">
        <v>2502.4499999999994</v>
      </c>
      <c r="W53" s="170">
        <v>2658.0099999999998</v>
      </c>
      <c r="X53" s="160">
        <v>2637.539999999997</v>
      </c>
      <c r="Y53" s="190">
        <v>0</v>
      </c>
    </row>
    <row r="54" spans="1:25" ht="18" customHeight="1">
      <c r="A54" s="89"/>
      <c r="B54" s="66"/>
      <c r="C54" s="68"/>
      <c r="D54" s="65"/>
      <c r="E54" s="65"/>
      <c r="F54" s="65"/>
      <c r="G54" s="66"/>
      <c r="H54" s="66"/>
      <c r="I54" s="65"/>
      <c r="J54" s="89"/>
      <c r="K54" s="89"/>
      <c r="T54" s="159" t="s">
        <v>187</v>
      </c>
      <c r="U54" s="170">
        <f>X53</f>
        <v>2637.539999999997</v>
      </c>
      <c r="V54" s="170">
        <f>H53</f>
        <v>2502.4499999999994</v>
      </c>
      <c r="W54" s="170">
        <f>I53</f>
        <v>2711.63</v>
      </c>
      <c r="X54" s="160">
        <f aca="true" t="shared" si="1" ref="X54:X63">V54+U54-W54</f>
        <v>2428.359999999996</v>
      </c>
      <c r="Y54" s="191">
        <f>I53+I76</f>
        <v>42498.63999999999</v>
      </c>
    </row>
    <row r="55" spans="1:25" ht="18" customHeight="1">
      <c r="A55" s="89"/>
      <c r="B55" s="66"/>
      <c r="C55" s="68"/>
      <c r="D55" s="65"/>
      <c r="E55" s="65"/>
      <c r="F55" s="65"/>
      <c r="G55" s="66"/>
      <c r="H55" s="66"/>
      <c r="I55" s="65"/>
      <c r="J55" s="89"/>
      <c r="K55" s="89"/>
      <c r="T55" s="159" t="s">
        <v>188</v>
      </c>
      <c r="U55" s="170"/>
      <c r="V55" s="162"/>
      <c r="W55" s="162"/>
      <c r="X55" s="160">
        <f t="shared" si="1"/>
        <v>0</v>
      </c>
      <c r="Y55" s="162"/>
    </row>
    <row r="56" spans="1:25" ht="18.75">
      <c r="A56" s="65"/>
      <c r="B56" s="76"/>
      <c r="C56" s="77"/>
      <c r="D56" s="78"/>
      <c r="E56" s="78"/>
      <c r="F56" s="78"/>
      <c r="G56" s="79" t="s">
        <v>132</v>
      </c>
      <c r="H56" s="79" t="s">
        <v>142</v>
      </c>
      <c r="I56" s="65"/>
      <c r="J56" s="89"/>
      <c r="K56" s="89"/>
      <c r="T56" s="159" t="s">
        <v>189</v>
      </c>
      <c r="U56" s="170"/>
      <c r="V56" s="161"/>
      <c r="W56" s="161"/>
      <c r="X56" s="160">
        <f t="shared" si="1"/>
        <v>0</v>
      </c>
      <c r="Y56" s="161"/>
    </row>
    <row r="57" spans="1:25" s="62" customFormat="1" ht="11.25" customHeight="1">
      <c r="A57" s="80"/>
      <c r="B57" s="134"/>
      <c r="C57" s="135"/>
      <c r="D57" s="136"/>
      <c r="E57" s="136"/>
      <c r="F57" s="136"/>
      <c r="G57" s="137" t="s">
        <v>56</v>
      </c>
      <c r="H57" s="137" t="s">
        <v>56</v>
      </c>
      <c r="I57" s="63"/>
      <c r="T57" s="159" t="s">
        <v>190</v>
      </c>
      <c r="U57" s="170"/>
      <c r="V57" s="161"/>
      <c r="W57" s="161"/>
      <c r="X57" s="160">
        <f t="shared" si="1"/>
        <v>0</v>
      </c>
      <c r="Y57" s="161"/>
    </row>
    <row r="58" spans="1:25" ht="34.5" customHeight="1">
      <c r="A58" s="81" t="s">
        <v>143</v>
      </c>
      <c r="B58" s="584" t="s">
        <v>169</v>
      </c>
      <c r="C58" s="585"/>
      <c r="D58" s="585"/>
      <c r="E58" s="585"/>
      <c r="F58" s="585"/>
      <c r="G58" s="92"/>
      <c r="H58" s="82">
        <f>H59+H67</f>
        <v>68831.22</v>
      </c>
      <c r="I58" s="65"/>
      <c r="J58" s="89"/>
      <c r="K58" s="89"/>
      <c r="T58" s="159" t="s">
        <v>191</v>
      </c>
      <c r="U58" s="170"/>
      <c r="V58" s="161"/>
      <c r="W58" s="161"/>
      <c r="X58" s="160">
        <f t="shared" si="1"/>
        <v>0</v>
      </c>
      <c r="Y58" s="161"/>
    </row>
    <row r="59" spans="1:25" ht="18.75">
      <c r="A59" s="83" t="s">
        <v>145</v>
      </c>
      <c r="B59" s="586" t="s">
        <v>146</v>
      </c>
      <c r="C59" s="587"/>
      <c r="D59" s="587"/>
      <c r="E59" s="587"/>
      <c r="F59" s="588"/>
      <c r="G59" s="120">
        <f>G60+G61+G62+G64+G66</f>
        <v>9.47</v>
      </c>
      <c r="H59" s="84">
        <f>H60+H61+H62+H64+H66</f>
        <v>17240.14</v>
      </c>
      <c r="I59" s="65"/>
      <c r="J59" s="89"/>
      <c r="K59" s="118"/>
      <c r="T59" s="159" t="s">
        <v>192</v>
      </c>
      <c r="U59" s="170"/>
      <c r="V59" s="161"/>
      <c r="W59" s="161"/>
      <c r="X59" s="160">
        <f t="shared" si="1"/>
        <v>0</v>
      </c>
      <c r="Y59" s="161"/>
    </row>
    <row r="60" spans="1:25" ht="18.75">
      <c r="A60" s="174" t="s">
        <v>147</v>
      </c>
      <c r="B60" s="589" t="s">
        <v>148</v>
      </c>
      <c r="C60" s="587"/>
      <c r="D60" s="587"/>
      <c r="E60" s="587"/>
      <c r="F60" s="588"/>
      <c r="G60" s="120">
        <v>1.87</v>
      </c>
      <c r="H60" s="176">
        <f>ROUND(G60*C42,2)</f>
        <v>3404.34</v>
      </c>
      <c r="I60" s="65"/>
      <c r="J60" s="89"/>
      <c r="K60" s="118"/>
      <c r="T60" s="159" t="s">
        <v>193</v>
      </c>
      <c r="U60" s="170"/>
      <c r="V60" s="161"/>
      <c r="W60" s="161"/>
      <c r="X60" s="160">
        <f t="shared" si="1"/>
        <v>0</v>
      </c>
      <c r="Y60" s="161"/>
    </row>
    <row r="61" spans="1:25" ht="37.5" customHeight="1">
      <c r="A61" s="174" t="s">
        <v>149</v>
      </c>
      <c r="B61" s="590" t="s">
        <v>150</v>
      </c>
      <c r="C61" s="576"/>
      <c r="D61" s="576"/>
      <c r="E61" s="576"/>
      <c r="F61" s="576"/>
      <c r="G61" s="175">
        <v>2.2</v>
      </c>
      <c r="H61" s="176">
        <f>ROUND(G61*C42,2)</f>
        <v>4005.1</v>
      </c>
      <c r="I61" s="65"/>
      <c r="J61" s="89"/>
      <c r="K61" s="118"/>
      <c r="T61" s="159" t="s">
        <v>194</v>
      </c>
      <c r="U61" s="170"/>
      <c r="V61" s="161"/>
      <c r="W61" s="161"/>
      <c r="X61" s="160">
        <f t="shared" si="1"/>
        <v>0</v>
      </c>
      <c r="Y61" s="161"/>
    </row>
    <row r="62" spans="1:25" ht="18.75">
      <c r="A62" s="581" t="s">
        <v>151</v>
      </c>
      <c r="B62" s="582" t="s">
        <v>152</v>
      </c>
      <c r="C62" s="573"/>
      <c r="D62" s="573"/>
      <c r="E62" s="573"/>
      <c r="F62" s="573"/>
      <c r="G62" s="565">
        <v>1.58</v>
      </c>
      <c r="H62" s="580">
        <f>ROUND(G62*C42,2)</f>
        <v>2876.39</v>
      </c>
      <c r="I62" s="65"/>
      <c r="J62" s="89"/>
      <c r="K62" s="89"/>
      <c r="T62" s="159" t="s">
        <v>195</v>
      </c>
      <c r="U62" s="170"/>
      <c r="V62" s="161"/>
      <c r="W62" s="161"/>
      <c r="X62" s="160">
        <f t="shared" si="1"/>
        <v>0</v>
      </c>
      <c r="Y62" s="161"/>
    </row>
    <row r="63" spans="1:25" ht="18.75">
      <c r="A63" s="581"/>
      <c r="B63" s="573"/>
      <c r="C63" s="573"/>
      <c r="D63" s="573"/>
      <c r="E63" s="573"/>
      <c r="F63" s="573"/>
      <c r="G63" s="565"/>
      <c r="H63" s="580"/>
      <c r="I63" s="65"/>
      <c r="J63" s="89"/>
      <c r="K63" s="89"/>
      <c r="T63" s="159" t="s">
        <v>196</v>
      </c>
      <c r="U63" s="170"/>
      <c r="V63" s="161"/>
      <c r="W63" s="161"/>
      <c r="X63" s="160">
        <f t="shared" si="1"/>
        <v>0</v>
      </c>
      <c r="Y63" s="161"/>
    </row>
    <row r="64" spans="1:25" ht="18.75">
      <c r="A64" s="581" t="s">
        <v>153</v>
      </c>
      <c r="B64" s="582" t="s">
        <v>154</v>
      </c>
      <c r="C64" s="573"/>
      <c r="D64" s="573"/>
      <c r="E64" s="573"/>
      <c r="F64" s="573"/>
      <c r="G64" s="565">
        <v>1.28</v>
      </c>
      <c r="H64" s="580">
        <f>G64*C42</f>
        <v>2330.2400000000002</v>
      </c>
      <c r="I64" s="65"/>
      <c r="J64" s="89"/>
      <c r="K64" s="89"/>
      <c r="T64" s="163" t="s">
        <v>197</v>
      </c>
      <c r="U64" s="164">
        <f>SUM(U52:U63)</f>
        <v>8390.279999999992</v>
      </c>
      <c r="V64" s="164">
        <f>SUM(V52:V63)</f>
        <v>7507.3499999999985</v>
      </c>
      <c r="W64" s="164">
        <f>SUM(W52:W63)</f>
        <v>8038.629999999999</v>
      </c>
      <c r="X64" s="164">
        <f>SUM(X52:X63)</f>
        <v>7858.99999999999</v>
      </c>
      <c r="Y64" s="164">
        <f>SUM(Y52:Y63)</f>
        <v>42498.63999999999</v>
      </c>
    </row>
    <row r="65" spans="1:11" ht="18.75">
      <c r="A65" s="581"/>
      <c r="B65" s="573"/>
      <c r="C65" s="573"/>
      <c r="D65" s="573"/>
      <c r="E65" s="573"/>
      <c r="F65" s="573"/>
      <c r="G65" s="565"/>
      <c r="H65" s="580"/>
      <c r="I65" s="65"/>
      <c r="J65" s="89"/>
      <c r="K65" s="89"/>
    </row>
    <row r="66" spans="1:11" ht="18.75">
      <c r="A66" s="174" t="s">
        <v>155</v>
      </c>
      <c r="B66" s="573" t="s">
        <v>156</v>
      </c>
      <c r="C66" s="573"/>
      <c r="D66" s="573"/>
      <c r="E66" s="573"/>
      <c r="F66" s="573"/>
      <c r="G66" s="79">
        <v>2.54</v>
      </c>
      <c r="H66" s="123">
        <f>ROUND(G66*C42,2)</f>
        <v>4624.07</v>
      </c>
      <c r="I66" s="65"/>
      <c r="J66" s="89"/>
      <c r="K66" s="89"/>
    </row>
    <row r="67" spans="1:11" ht="18.75">
      <c r="A67" s="82" t="s">
        <v>157</v>
      </c>
      <c r="B67" s="574" t="s">
        <v>158</v>
      </c>
      <c r="C67" s="563"/>
      <c r="D67" s="563"/>
      <c r="E67" s="563"/>
      <c r="F67" s="563"/>
      <c r="G67" s="82"/>
      <c r="H67" s="82">
        <f>H68+H69+H70+H71</f>
        <v>51591.08</v>
      </c>
      <c r="I67" s="65"/>
      <c r="J67" s="89"/>
      <c r="K67" s="89"/>
    </row>
    <row r="68" spans="1:11" ht="18.75">
      <c r="A68" s="124"/>
      <c r="B68" s="575" t="s">
        <v>159</v>
      </c>
      <c r="C68" s="576"/>
      <c r="D68" s="576"/>
      <c r="E68" s="576"/>
      <c r="F68" s="576"/>
      <c r="G68" s="125"/>
      <c r="H68" s="125">
        <v>4551.25</v>
      </c>
      <c r="I68" s="65"/>
      <c r="J68" s="89"/>
      <c r="K68" s="89"/>
    </row>
    <row r="69" spans="1:11" ht="33.75" customHeight="1">
      <c r="A69" s="124"/>
      <c r="B69" s="575" t="s">
        <v>177</v>
      </c>
      <c r="C69" s="576"/>
      <c r="D69" s="576"/>
      <c r="E69" s="576"/>
      <c r="F69" s="576"/>
      <c r="G69" s="123"/>
      <c r="H69" s="123"/>
      <c r="I69" s="184"/>
      <c r="J69" s="185"/>
      <c r="K69" s="89"/>
    </row>
    <row r="70" spans="1:11" ht="18.75" customHeight="1">
      <c r="A70" s="124"/>
      <c r="B70" s="577" t="s">
        <v>205</v>
      </c>
      <c r="C70" s="578"/>
      <c r="D70" s="578"/>
      <c r="E70" s="578"/>
      <c r="F70" s="579"/>
      <c r="G70" s="123"/>
      <c r="H70" s="126">
        <v>46824.83</v>
      </c>
      <c r="I70" s="184" t="s">
        <v>207</v>
      </c>
      <c r="J70" s="185"/>
      <c r="K70" s="89"/>
    </row>
    <row r="71" spans="1:11" ht="18.75" customHeight="1">
      <c r="A71" s="124"/>
      <c r="B71" s="602" t="s">
        <v>206</v>
      </c>
      <c r="C71" s="603"/>
      <c r="D71" s="603"/>
      <c r="E71" s="603"/>
      <c r="F71" s="604"/>
      <c r="G71" s="123"/>
      <c r="H71" s="126">
        <v>215</v>
      </c>
      <c r="I71" s="65"/>
      <c r="J71" s="89"/>
      <c r="K71" s="89"/>
    </row>
    <row r="72" spans="1:14" ht="18.75">
      <c r="A72" s="124"/>
      <c r="B72" s="127"/>
      <c r="C72" s="128"/>
      <c r="D72" s="128"/>
      <c r="E72" s="128"/>
      <c r="F72" s="128"/>
      <c r="G72" s="114"/>
      <c r="H72" s="114"/>
      <c r="I72" s="65"/>
      <c r="J72" s="89"/>
      <c r="K72" s="89"/>
      <c r="L72" s="177" t="s">
        <v>202</v>
      </c>
      <c r="M72" s="177">
        <v>0.02</v>
      </c>
      <c r="N72" s="177"/>
    </row>
    <row r="73" spans="1:11" ht="18.75">
      <c r="A73" s="124"/>
      <c r="B73" s="127"/>
      <c r="C73" s="128"/>
      <c r="D73" s="128"/>
      <c r="E73" s="128"/>
      <c r="F73" s="128"/>
      <c r="G73" s="129"/>
      <c r="H73" s="65"/>
      <c r="I73" s="65"/>
      <c r="J73" s="89"/>
      <c r="K73" s="89"/>
    </row>
    <row r="74" spans="1:11" ht="18.75">
      <c r="A74" s="124"/>
      <c r="B74" s="127"/>
      <c r="C74" s="128"/>
      <c r="D74" s="128"/>
      <c r="E74" s="128"/>
      <c r="F74" s="128"/>
      <c r="G74" s="568" t="s">
        <v>21</v>
      </c>
      <c r="H74" s="569"/>
      <c r="I74" s="570" t="s">
        <v>141</v>
      </c>
      <c r="J74" s="569"/>
      <c r="K74" s="89"/>
    </row>
    <row r="75" spans="1:10" s="62" customFormat="1" ht="12.75">
      <c r="A75" s="85"/>
      <c r="B75" s="131"/>
      <c r="C75" s="132"/>
      <c r="D75" s="132"/>
      <c r="E75" s="132"/>
      <c r="F75" s="132"/>
      <c r="G75" s="571" t="s">
        <v>56</v>
      </c>
      <c r="H75" s="572"/>
      <c r="I75" s="571" t="s">
        <v>56</v>
      </c>
      <c r="J75" s="572"/>
    </row>
    <row r="76" spans="1:13" s="61" customFormat="1" ht="18.75">
      <c r="A76" s="124"/>
      <c r="B76" s="562" t="s">
        <v>163</v>
      </c>
      <c r="C76" s="563"/>
      <c r="D76" s="563"/>
      <c r="E76" s="563"/>
      <c r="F76" s="564"/>
      <c r="G76" s="565">
        <f>'02 14 г'!G77:H77</f>
        <v>75087.2</v>
      </c>
      <c r="H76" s="566"/>
      <c r="I76" s="565">
        <f>'02 14 г'!I77:J77</f>
        <v>39787.009999999995</v>
      </c>
      <c r="J76" s="566"/>
      <c r="K76" s="97"/>
      <c r="L76" s="87" t="s">
        <v>164</v>
      </c>
      <c r="M76" s="87" t="s">
        <v>165</v>
      </c>
    </row>
    <row r="77" spans="1:13" ht="18.75">
      <c r="A77" s="66"/>
      <c r="B77" s="562" t="s">
        <v>166</v>
      </c>
      <c r="C77" s="563"/>
      <c r="D77" s="563"/>
      <c r="E77" s="563"/>
      <c r="F77" s="564"/>
      <c r="G77" s="565">
        <f>G76+I47-J47</f>
        <v>78860.09</v>
      </c>
      <c r="H77" s="566"/>
      <c r="I77" s="567">
        <f>I76+I53-K53</f>
        <v>-4326.19000000001</v>
      </c>
      <c r="J77" s="566"/>
      <c r="K77" s="89"/>
      <c r="L77" s="88">
        <f>G77</f>
        <v>78860.09</v>
      </c>
      <c r="M77" s="88">
        <f>I77</f>
        <v>-4326.19000000001</v>
      </c>
    </row>
    <row r="78" spans="1:11" ht="18.75">
      <c r="A78" s="65"/>
      <c r="B78" s="65"/>
      <c r="C78" s="65"/>
      <c r="D78" s="65"/>
      <c r="E78" s="65"/>
      <c r="F78" s="65"/>
      <c r="G78" s="130"/>
      <c r="H78" s="65"/>
      <c r="I78" s="65"/>
      <c r="J78" s="89"/>
      <c r="K78" s="89"/>
    </row>
    <row r="79" spans="1:11" ht="18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8.75">
      <c r="A80" s="178" t="s">
        <v>203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8.75">
      <c r="A81" s="178" t="s">
        <v>204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6:11" s="89" customFormat="1" ht="18.75">
      <c r="F82" s="89" t="s">
        <v>60</v>
      </c>
      <c r="K82" s="89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B77:F77"/>
    <mergeCell ref="G77:H77"/>
    <mergeCell ref="I77:J77"/>
    <mergeCell ref="G74:H74"/>
    <mergeCell ref="I74:J74"/>
    <mergeCell ref="G75:H75"/>
    <mergeCell ref="I75:J75"/>
    <mergeCell ref="B76:F76"/>
    <mergeCell ref="G76:H76"/>
    <mergeCell ref="I76:J76"/>
    <mergeCell ref="B66:F66"/>
    <mergeCell ref="B67:F67"/>
    <mergeCell ref="B68:F68"/>
    <mergeCell ref="B69:F69"/>
    <mergeCell ref="B70:F70"/>
    <mergeCell ref="B71:F71"/>
    <mergeCell ref="A62:A63"/>
    <mergeCell ref="B62:F63"/>
    <mergeCell ref="G62:G63"/>
    <mergeCell ref="H62:H63"/>
    <mergeCell ref="A64:A65"/>
    <mergeCell ref="B64:F65"/>
    <mergeCell ref="G64:G65"/>
    <mergeCell ref="H64:H65"/>
    <mergeCell ref="U50:Y50"/>
    <mergeCell ref="B53:F53"/>
    <mergeCell ref="B58:F58"/>
    <mergeCell ref="B59:F59"/>
    <mergeCell ref="B60:F60"/>
    <mergeCell ref="B61:F61"/>
    <mergeCell ref="C14:D15"/>
    <mergeCell ref="A35:J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82"/>
  <sheetViews>
    <sheetView zoomScalePageLayoutView="0" workbookViewId="0" topLeftCell="A17">
      <selection activeCell="G76" sqref="G76:H76"/>
    </sheetView>
  </sheetViews>
  <sheetFormatPr defaultColWidth="9.140625" defaultRowHeight="15"/>
  <cols>
    <col min="1" max="6" width="9.140625" style="1" customWidth="1"/>
    <col min="7" max="8" width="11.28125" style="1" customWidth="1"/>
    <col min="9" max="16384" width="9.140625" style="1" customWidth="1"/>
  </cols>
  <sheetData>
    <row r="3" spans="3:4" ht="15">
      <c r="C3" s="2" t="s">
        <v>67</v>
      </c>
      <c r="D3" s="1" t="s">
        <v>70</v>
      </c>
    </row>
    <row r="7" spans="2:8" ht="15">
      <c r="B7" s="3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 t="s">
        <v>8</v>
      </c>
      <c r="G8" s="3" t="s">
        <v>9</v>
      </c>
      <c r="H8" s="3" t="s">
        <v>10</v>
      </c>
    </row>
    <row r="9" spans="2:8" ht="15">
      <c r="B9" s="3" t="s">
        <v>11</v>
      </c>
      <c r="C9" s="4">
        <v>7687.61</v>
      </c>
      <c r="D9" s="4">
        <v>10477.43</v>
      </c>
      <c r="E9" s="4">
        <v>6667.33</v>
      </c>
      <c r="F9" s="3"/>
      <c r="G9" s="4">
        <f>E9</f>
        <v>6667.33</v>
      </c>
      <c r="H9" s="4">
        <f>C9+D9-E9</f>
        <v>11497.710000000001</v>
      </c>
    </row>
    <row r="10" spans="2:8" ht="15">
      <c r="B10" s="3" t="s">
        <v>12</v>
      </c>
      <c r="C10" s="4">
        <v>10076.67</v>
      </c>
      <c r="D10" s="4">
        <v>13733.49</v>
      </c>
      <c r="E10" s="4">
        <v>10155.67</v>
      </c>
      <c r="F10" s="3"/>
      <c r="G10" s="5">
        <v>10155.67</v>
      </c>
      <c r="H10" s="4">
        <v>13654.49</v>
      </c>
    </row>
    <row r="11" spans="2:8" ht="15">
      <c r="B11" s="3" t="s">
        <v>13</v>
      </c>
      <c r="C11" s="3"/>
      <c r="D11" s="4">
        <f>SUM(D9:D10)</f>
        <v>24210.92</v>
      </c>
      <c r="E11" s="3"/>
      <c r="F11" s="3"/>
      <c r="G11" s="4">
        <f>SUM(G9:G10)</f>
        <v>16823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6" spans="2:13" ht="15">
      <c r="B16" s="541" t="s">
        <v>14</v>
      </c>
      <c r="C16" s="543" t="s">
        <v>15</v>
      </c>
      <c r="D16" s="544"/>
      <c r="E16" s="547" t="s">
        <v>16</v>
      </c>
      <c r="F16" s="548"/>
      <c r="G16" s="548"/>
      <c r="H16" s="548"/>
      <c r="I16" s="549"/>
      <c r="J16" s="549"/>
      <c r="K16" s="549"/>
      <c r="L16" s="549"/>
      <c r="M16" s="549"/>
    </row>
    <row r="17" spans="2:13" ht="15">
      <c r="B17" s="542"/>
      <c r="C17" s="545"/>
      <c r="D17" s="546"/>
      <c r="E17" s="3" t="s">
        <v>17</v>
      </c>
      <c r="F17" s="3" t="s">
        <v>18</v>
      </c>
      <c r="G17" s="3" t="s">
        <v>19</v>
      </c>
      <c r="H17" s="3" t="s">
        <v>20</v>
      </c>
      <c r="I17" s="6"/>
      <c r="J17" s="6"/>
      <c r="K17" s="6"/>
      <c r="L17" s="6"/>
      <c r="M17" s="6"/>
    </row>
    <row r="18" spans="2:13" ht="15">
      <c r="B18" s="3"/>
      <c r="C18" s="547" t="s">
        <v>21</v>
      </c>
      <c r="D18" s="550"/>
      <c r="E18" s="3"/>
      <c r="F18" s="3"/>
      <c r="G18" s="3"/>
      <c r="H18" s="3"/>
      <c r="I18" s="6"/>
      <c r="J18" s="6"/>
      <c r="K18" s="6"/>
      <c r="L18" s="6"/>
      <c r="M18" s="6"/>
    </row>
    <row r="19" spans="2:13" ht="15">
      <c r="B19" s="3" t="s">
        <v>71</v>
      </c>
      <c r="C19" s="3" t="s">
        <v>72</v>
      </c>
      <c r="D19" s="3"/>
      <c r="E19" s="3"/>
      <c r="F19" s="3"/>
      <c r="G19" s="3"/>
      <c r="H19" s="3">
        <v>7601</v>
      </c>
      <c r="I19" s="6"/>
      <c r="J19" s="6"/>
      <c r="K19" s="6"/>
      <c r="L19" s="6"/>
      <c r="M19" s="6"/>
    </row>
    <row r="20" spans="2:13" ht="15">
      <c r="B20" s="3"/>
      <c r="C20" s="3"/>
      <c r="D20" s="3"/>
      <c r="E20" s="3"/>
      <c r="F20" s="3"/>
      <c r="G20" s="3"/>
      <c r="H20" s="3"/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7"/>
      <c r="C22" s="8"/>
      <c r="D22" s="3"/>
      <c r="E22" s="3"/>
      <c r="F22" s="3"/>
      <c r="G22" s="3"/>
      <c r="H22" s="4"/>
      <c r="I22" s="6"/>
      <c r="J22" s="6"/>
      <c r="K22" s="6"/>
      <c r="L22" s="6"/>
      <c r="M22" s="6"/>
    </row>
    <row r="23" spans="2:13" ht="15">
      <c r="B23" s="3"/>
      <c r="C23" s="3"/>
      <c r="D23" s="3"/>
      <c r="E23" s="3"/>
      <c r="F23" s="3"/>
      <c r="G23" s="9"/>
      <c r="H23" s="3"/>
      <c r="I23" s="6"/>
      <c r="J23" s="6"/>
      <c r="K23" s="6"/>
      <c r="L23" s="6"/>
      <c r="M23" s="6"/>
    </row>
    <row r="24" spans="2:13" ht="15">
      <c r="B24" s="3"/>
      <c r="C24" s="3"/>
      <c r="D24" s="3"/>
      <c r="E24" s="3"/>
      <c r="F24" s="3"/>
      <c r="G24" s="9"/>
      <c r="H24" s="3"/>
      <c r="I24" s="6"/>
      <c r="J24" s="6"/>
      <c r="K24" s="6"/>
      <c r="L24" s="6"/>
      <c r="M24" s="6"/>
    </row>
    <row r="25" spans="2:13" ht="15">
      <c r="B25" s="3"/>
      <c r="C25" s="3"/>
      <c r="D25" s="3"/>
      <c r="E25" s="3"/>
      <c r="F25" s="3"/>
      <c r="G25" s="3" t="s">
        <v>22</v>
      </c>
      <c r="H25" s="3">
        <v>7601</v>
      </c>
      <c r="I25" s="6"/>
      <c r="J25" s="6"/>
      <c r="K25" s="6"/>
      <c r="L25" s="6"/>
      <c r="M25" s="6"/>
    </row>
    <row r="26" spans="2:13" ht="15">
      <c r="B26" s="3"/>
      <c r="C26" s="3"/>
      <c r="D26" s="3"/>
      <c r="E26" s="3"/>
      <c r="F26" s="3"/>
      <c r="G26" s="3"/>
      <c r="H26" s="3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10" t="s">
        <v>23</v>
      </c>
      <c r="D29" s="11"/>
      <c r="E29" s="11"/>
      <c r="F29" s="4">
        <v>1819</v>
      </c>
      <c r="G29" s="3">
        <v>7.55</v>
      </c>
      <c r="H29" s="12">
        <f>F29*G29</f>
        <v>13733.449999999999</v>
      </c>
      <c r="I29" s="6"/>
      <c r="J29" s="6"/>
      <c r="K29" s="6"/>
      <c r="L29" s="6"/>
      <c r="M29" s="6"/>
    </row>
    <row r="30" spans="2:13" ht="15">
      <c r="B30" s="3"/>
      <c r="C30" s="10" t="s">
        <v>24</v>
      </c>
      <c r="D30" s="11"/>
      <c r="E30" s="11"/>
      <c r="F30" s="4"/>
      <c r="G30" s="3"/>
      <c r="H30" s="5"/>
      <c r="I30" s="6"/>
      <c r="J30" s="6"/>
      <c r="K30" s="6"/>
      <c r="L30" s="6"/>
      <c r="M30" s="6"/>
    </row>
    <row r="31" spans="2:13" ht="15">
      <c r="B31" s="3"/>
      <c r="C31" s="10" t="s">
        <v>25</v>
      </c>
      <c r="D31" s="10" t="s">
        <v>26</v>
      </c>
      <c r="E31" s="11"/>
      <c r="F31" s="4"/>
      <c r="G31" s="3"/>
      <c r="H31" s="5"/>
      <c r="I31" s="6"/>
      <c r="J31" s="6"/>
      <c r="K31" s="6"/>
      <c r="L31" s="6"/>
      <c r="M31" s="6">
        <f>SUM(M27:M30)</f>
        <v>0</v>
      </c>
    </row>
    <row r="32" spans="2:13" ht="15">
      <c r="B32" s="3"/>
      <c r="C32" s="10" t="s">
        <v>27</v>
      </c>
      <c r="D32" s="11"/>
      <c r="E32" s="11"/>
      <c r="F32" s="4"/>
      <c r="G32" s="3"/>
      <c r="H32" s="5"/>
      <c r="I32" s="6"/>
      <c r="J32" s="6"/>
      <c r="K32" s="6"/>
      <c r="L32" s="6"/>
      <c r="M32" s="6"/>
    </row>
    <row r="33" spans="2:13" ht="15">
      <c r="B33" s="3"/>
      <c r="C33" s="3"/>
      <c r="D33" s="3"/>
      <c r="E33" s="3"/>
      <c r="F33" s="3"/>
      <c r="G33" s="3"/>
      <c r="H33" s="3"/>
      <c r="I33" s="6"/>
      <c r="J33" s="6"/>
      <c r="K33" s="6"/>
      <c r="L33" s="6"/>
      <c r="M33" s="6"/>
    </row>
    <row r="34" spans="2:13" ht="15">
      <c r="B34" s="3"/>
      <c r="C34" s="3"/>
      <c r="D34" s="3"/>
      <c r="E34" s="3"/>
      <c r="F34" s="3"/>
      <c r="G34" s="3"/>
      <c r="H34" s="3"/>
      <c r="I34" s="6"/>
      <c r="J34" s="6"/>
      <c r="K34" s="6"/>
      <c r="L34" s="6"/>
      <c r="M34" s="6"/>
    </row>
    <row r="35" spans="2:13" ht="15">
      <c r="B35" s="3"/>
      <c r="C35" s="3"/>
      <c r="D35" s="3"/>
      <c r="E35" s="3"/>
      <c r="F35" s="3"/>
      <c r="G35" s="13" t="s">
        <v>22</v>
      </c>
      <c r="H35" s="14">
        <f>SUM(H25:H34)</f>
        <v>21334.449999999997</v>
      </c>
      <c r="I35" s="15"/>
      <c r="J35" s="6"/>
      <c r="K35" s="6"/>
      <c r="L35" s="6"/>
      <c r="M35" s="6"/>
    </row>
    <row r="36" spans="9:13" ht="15">
      <c r="I36" s="6"/>
      <c r="J36" s="6"/>
      <c r="K36" s="6"/>
      <c r="L36" s="6"/>
      <c r="M36" s="6"/>
    </row>
    <row r="37" spans="3:13" ht="15">
      <c r="C37" s="1" t="s">
        <v>28</v>
      </c>
      <c r="I37" s="6"/>
      <c r="J37" s="6"/>
      <c r="K37" s="6"/>
      <c r="L37" s="6"/>
      <c r="M37" s="6"/>
    </row>
    <row r="38" spans="2:13" ht="15">
      <c r="B38" s="6"/>
      <c r="C38" s="6" t="s">
        <v>29</v>
      </c>
      <c r="I38" s="6"/>
      <c r="J38" s="6"/>
      <c r="K38" s="6"/>
      <c r="L38" s="6"/>
      <c r="M38" s="6"/>
    </row>
    <row r="42" spans="3:7" ht="18.75">
      <c r="C42" s="16" t="s">
        <v>30</v>
      </c>
      <c r="D42" s="16" t="s">
        <v>31</v>
      </c>
      <c r="E42" s="16"/>
      <c r="F42" s="16" t="s">
        <v>68</v>
      </c>
      <c r="G42" s="17"/>
    </row>
    <row r="43" spans="2:7" ht="18.75">
      <c r="B43" s="18">
        <v>1819</v>
      </c>
      <c r="C43" s="16"/>
      <c r="D43" s="16" t="str">
        <f>D3</f>
        <v>октябрь    2012г</v>
      </c>
      <c r="E43" s="16"/>
      <c r="F43" s="16"/>
      <c r="G43" s="16"/>
    </row>
    <row r="44" spans="2:7" ht="15">
      <c r="B44" s="19" t="s">
        <v>32</v>
      </c>
      <c r="C44" s="19" t="s">
        <v>33</v>
      </c>
      <c r="D44" s="19"/>
      <c r="E44" s="19"/>
      <c r="F44" s="19" t="s">
        <v>34</v>
      </c>
      <c r="G44" s="19" t="s">
        <v>35</v>
      </c>
    </row>
    <row r="45" spans="2:7" ht="18.75">
      <c r="B45" s="20">
        <v>1</v>
      </c>
      <c r="C45" s="21" t="s">
        <v>36</v>
      </c>
      <c r="D45" s="22"/>
      <c r="E45" s="22"/>
      <c r="F45" s="23"/>
      <c r="G45" s="4">
        <v>24210.93</v>
      </c>
    </row>
    <row r="46" spans="2:7" ht="15">
      <c r="B46" s="24"/>
      <c r="C46" s="9"/>
      <c r="D46" s="9"/>
      <c r="E46" s="9"/>
      <c r="F46" s="23"/>
      <c r="G46" s="9"/>
    </row>
    <row r="47" spans="2:7" ht="18.75">
      <c r="B47" s="25">
        <v>2</v>
      </c>
      <c r="C47" s="26" t="s">
        <v>3</v>
      </c>
      <c r="D47" s="27"/>
      <c r="E47" s="27"/>
      <c r="F47" s="23"/>
      <c r="G47" s="4">
        <v>16823</v>
      </c>
    </row>
    <row r="48" spans="2:7" ht="15">
      <c r="B48" s="24"/>
      <c r="C48" s="9"/>
      <c r="D48" s="9"/>
      <c r="E48" s="9"/>
      <c r="F48" s="23"/>
      <c r="G48" s="9"/>
    </row>
    <row r="49" spans="2:8" ht="18.75">
      <c r="B49" s="25">
        <v>4</v>
      </c>
      <c r="C49" s="26" t="s">
        <v>37</v>
      </c>
      <c r="D49" s="27"/>
      <c r="E49" s="27"/>
      <c r="F49" s="23"/>
      <c r="G49" s="14">
        <v>28935.45</v>
      </c>
      <c r="H49" s="1">
        <f>G49-H35</f>
        <v>7601.000000000004</v>
      </c>
    </row>
    <row r="50" spans="2:7" ht="15.75">
      <c r="B50" s="28"/>
      <c r="C50" s="29" t="s">
        <v>23</v>
      </c>
      <c r="D50" s="30"/>
      <c r="E50" s="30"/>
      <c r="F50" s="31">
        <v>7.55</v>
      </c>
      <c r="G50" s="4">
        <f>B43*F50</f>
        <v>13733.449999999999</v>
      </c>
    </row>
    <row r="51" spans="2:7" ht="15">
      <c r="B51" s="28"/>
      <c r="C51" s="29" t="s">
        <v>24</v>
      </c>
      <c r="D51" s="30"/>
      <c r="E51" s="30"/>
      <c r="F51" s="9"/>
      <c r="G51" s="9"/>
    </row>
    <row r="52" spans="2:7" ht="15">
      <c r="B52" s="28"/>
      <c r="C52" s="29" t="s">
        <v>25</v>
      </c>
      <c r="D52" s="29" t="s">
        <v>26</v>
      </c>
      <c r="E52" s="30"/>
      <c r="F52" s="9" t="s">
        <v>38</v>
      </c>
      <c r="G52" s="5">
        <f>H30</f>
        <v>0</v>
      </c>
    </row>
    <row r="53" spans="2:7" ht="15">
      <c r="B53" s="28"/>
      <c r="C53" s="10" t="s">
        <v>27</v>
      </c>
      <c r="D53" s="11"/>
      <c r="E53" s="11"/>
      <c r="F53" s="9" t="s">
        <v>39</v>
      </c>
      <c r="G53" s="9"/>
    </row>
    <row r="54" spans="2:7" ht="15">
      <c r="B54" s="28"/>
      <c r="C54" s="10" t="s">
        <v>40</v>
      </c>
      <c r="D54" s="11" t="s">
        <v>41</v>
      </c>
      <c r="E54" s="11"/>
      <c r="F54" s="9">
        <v>1.68</v>
      </c>
      <c r="G54" s="9">
        <f>B43*F54</f>
        <v>3055.92</v>
      </c>
    </row>
    <row r="55" spans="2:7" ht="15">
      <c r="B55" s="28"/>
      <c r="C55" s="10" t="s">
        <v>42</v>
      </c>
      <c r="D55" s="11"/>
      <c r="E55" s="11"/>
      <c r="F55" s="9">
        <v>2.22</v>
      </c>
      <c r="G55" s="9">
        <f>B43*F55</f>
        <v>4038.1800000000003</v>
      </c>
    </row>
    <row r="56" spans="2:7" ht="15">
      <c r="B56" s="28"/>
      <c r="C56" s="10" t="s">
        <v>43</v>
      </c>
      <c r="D56" s="11"/>
      <c r="E56" s="11"/>
      <c r="F56" s="9"/>
      <c r="G56" s="9"/>
    </row>
    <row r="57" spans="2:7" ht="15">
      <c r="B57" s="28"/>
      <c r="C57" s="10" t="s">
        <v>44</v>
      </c>
      <c r="D57" s="11"/>
      <c r="E57" s="11"/>
      <c r="F57" s="9">
        <v>0.69</v>
      </c>
      <c r="G57" s="9">
        <f>B43*F57</f>
        <v>1255.11</v>
      </c>
    </row>
    <row r="58" spans="2:7" ht="15">
      <c r="B58" s="28"/>
      <c r="C58" s="10" t="s">
        <v>45</v>
      </c>
      <c r="D58" s="11"/>
      <c r="E58" s="11"/>
      <c r="F58" s="9"/>
      <c r="G58" s="9"/>
    </row>
    <row r="59" spans="2:7" ht="15">
      <c r="B59" s="28"/>
      <c r="C59" s="10" t="s">
        <v>46</v>
      </c>
      <c r="D59" s="11"/>
      <c r="E59" s="11"/>
      <c r="F59" s="9">
        <v>2</v>
      </c>
      <c r="G59" s="9">
        <f>B43*F59</f>
        <v>3638</v>
      </c>
    </row>
    <row r="60" spans="2:7" ht="15">
      <c r="B60" s="28"/>
      <c r="C60" s="10" t="s">
        <v>47</v>
      </c>
      <c r="D60" s="11"/>
      <c r="E60" s="11" t="s">
        <v>48</v>
      </c>
      <c r="F60" s="9"/>
      <c r="G60" s="9"/>
    </row>
    <row r="61" spans="2:7" ht="15">
      <c r="B61" s="28"/>
      <c r="C61" s="10" t="s">
        <v>44</v>
      </c>
      <c r="D61" s="11"/>
      <c r="E61" s="11"/>
      <c r="F61" s="9">
        <v>0.57</v>
      </c>
      <c r="G61" s="9">
        <f>B43*F61</f>
        <v>1036.83</v>
      </c>
    </row>
    <row r="62" spans="2:7" ht="15">
      <c r="B62" s="28"/>
      <c r="C62" s="10" t="s">
        <v>49</v>
      </c>
      <c r="D62" s="11"/>
      <c r="E62" s="11"/>
      <c r="F62" s="9"/>
      <c r="G62" s="9"/>
    </row>
    <row r="63" spans="2:7" ht="15">
      <c r="B63" s="28"/>
      <c r="C63" s="10" t="s">
        <v>50</v>
      </c>
      <c r="D63" s="11"/>
      <c r="E63" s="11"/>
      <c r="F63" s="9">
        <v>0.39</v>
      </c>
      <c r="G63" s="9">
        <f>B43*F63</f>
        <v>709.41</v>
      </c>
    </row>
    <row r="64" spans="2:9" ht="18.75">
      <c r="B64" s="32"/>
      <c r="C64" s="21" t="s">
        <v>21</v>
      </c>
      <c r="D64" s="22"/>
      <c r="E64" s="33" t="s">
        <v>51</v>
      </c>
      <c r="F64" s="34">
        <v>5.76</v>
      </c>
      <c r="G64" s="5">
        <f>B43*F64</f>
        <v>10477.44</v>
      </c>
      <c r="I64" s="6"/>
    </row>
    <row r="65" spans="2:9" ht="15">
      <c r="B65" s="35"/>
      <c r="C65" s="36"/>
      <c r="D65" s="33"/>
      <c r="E65" s="33" t="s">
        <v>52</v>
      </c>
      <c r="F65" s="9"/>
      <c r="G65" s="5">
        <f>G47-G50</f>
        <v>3089.550000000001</v>
      </c>
      <c r="I65" s="6"/>
    </row>
    <row r="66" spans="2:9" ht="15.75">
      <c r="B66" s="37" t="s">
        <v>53</v>
      </c>
      <c r="C66" s="37"/>
      <c r="D66" s="37"/>
      <c r="E66" s="37"/>
      <c r="F66" s="38"/>
      <c r="G66" s="38"/>
      <c r="I66" s="6"/>
    </row>
    <row r="67" spans="2:9" ht="15">
      <c r="B67" s="3" t="s">
        <v>71</v>
      </c>
      <c r="C67" s="3" t="s">
        <v>72</v>
      </c>
      <c r="D67" s="3"/>
      <c r="E67" s="3"/>
      <c r="F67" s="9"/>
      <c r="G67" s="3">
        <v>7601</v>
      </c>
      <c r="I67" s="6"/>
    </row>
    <row r="68" spans="2:7" ht="15">
      <c r="B68" s="24"/>
      <c r="C68" s="39"/>
      <c r="D68" s="23"/>
      <c r="E68" s="23"/>
      <c r="F68" s="40"/>
      <c r="G68" s="9"/>
    </row>
    <row r="69" spans="2:7" ht="15">
      <c r="B69" s="41"/>
      <c r="C69" s="42" t="s">
        <v>54</v>
      </c>
      <c r="D69" s="42"/>
      <c r="E69" s="42"/>
      <c r="F69" s="9"/>
      <c r="G69" s="4">
        <v>2594.78</v>
      </c>
    </row>
    <row r="70" spans="2:7" ht="15">
      <c r="B70" s="28"/>
      <c r="C70" s="9"/>
      <c r="D70" s="9"/>
      <c r="E70" s="9"/>
      <c r="F70" s="9"/>
      <c r="G70" s="4"/>
    </row>
    <row r="71" spans="2:8" ht="15">
      <c r="B71" s="28"/>
      <c r="C71" s="9" t="s">
        <v>55</v>
      </c>
      <c r="D71" s="9"/>
      <c r="E71" s="9"/>
      <c r="F71" s="9" t="s">
        <v>56</v>
      </c>
      <c r="G71" s="4">
        <v>-7286.8</v>
      </c>
      <c r="H71" s="1">
        <f>SUM(H64:H69)</f>
        <v>0</v>
      </c>
    </row>
    <row r="72" spans="2:7" ht="15">
      <c r="B72" s="28"/>
      <c r="C72" s="9" t="s">
        <v>57</v>
      </c>
      <c r="D72" s="9"/>
      <c r="E72" s="9"/>
      <c r="F72" s="9" t="s">
        <v>56</v>
      </c>
      <c r="G72" s="3"/>
    </row>
    <row r="73" spans="2:7" ht="15">
      <c r="B73" s="28"/>
      <c r="C73" s="9"/>
      <c r="D73" s="9"/>
      <c r="E73" s="9"/>
      <c r="F73" s="9"/>
      <c r="G73" s="9"/>
    </row>
    <row r="74" spans="2:7" ht="15">
      <c r="B74" s="28"/>
      <c r="C74" s="9" t="s">
        <v>58</v>
      </c>
      <c r="D74" s="9"/>
      <c r="E74" s="9"/>
      <c r="F74" s="9" t="s">
        <v>56</v>
      </c>
      <c r="G74" s="9"/>
    </row>
    <row r="75" spans="2:8" ht="15">
      <c r="B75" s="43"/>
      <c r="C75" s="44" t="s">
        <v>59</v>
      </c>
      <c r="D75" s="44"/>
      <c r="E75" s="44"/>
      <c r="F75" s="44" t="s">
        <v>56</v>
      </c>
      <c r="G75" s="14">
        <f>G71+G47-G49</f>
        <v>-19399.25</v>
      </c>
      <c r="H75" s="1">
        <f>G71+G47-G49</f>
        <v>-19399.25</v>
      </c>
    </row>
    <row r="76" ht="15">
      <c r="D76" s="1" t="s">
        <v>60</v>
      </c>
    </row>
    <row r="77" ht="15.75" thickBot="1">
      <c r="D77" s="1" t="s">
        <v>61</v>
      </c>
    </row>
    <row r="78" spans="2:7" ht="15.75" thickBot="1">
      <c r="B78" s="45" t="s">
        <v>54</v>
      </c>
      <c r="C78" s="46"/>
      <c r="D78" s="46"/>
      <c r="E78" s="46" t="s">
        <v>62</v>
      </c>
      <c r="F78" s="46"/>
      <c r="G78" s="47" t="s">
        <v>63</v>
      </c>
    </row>
    <row r="79" spans="2:7" ht="15">
      <c r="B79" s="3" t="s">
        <v>64</v>
      </c>
      <c r="C79" s="3" t="s">
        <v>65</v>
      </c>
      <c r="D79" s="3" t="s">
        <v>51</v>
      </c>
      <c r="E79" s="3"/>
      <c r="F79" s="3" t="s">
        <v>52</v>
      </c>
      <c r="G79" s="3" t="s">
        <v>66</v>
      </c>
    </row>
    <row r="80" spans="2:7" ht="15">
      <c r="B80" s="3" t="s">
        <v>69</v>
      </c>
      <c r="C80" s="3">
        <v>0</v>
      </c>
      <c r="D80" s="3">
        <v>2500.2</v>
      </c>
      <c r="E80" s="3"/>
      <c r="F80" s="3">
        <v>726.51</v>
      </c>
      <c r="G80" s="3">
        <v>1773.69</v>
      </c>
    </row>
    <row r="81" spans="2:7" ht="15">
      <c r="B81" s="3" t="s">
        <v>71</v>
      </c>
      <c r="C81" s="3">
        <v>1773.69</v>
      </c>
      <c r="D81" s="3">
        <v>2500.21</v>
      </c>
      <c r="E81" s="3"/>
      <c r="F81" s="3">
        <v>1868.27</v>
      </c>
      <c r="G81" s="3">
        <v>2405.63</v>
      </c>
    </row>
    <row r="82" ht="15">
      <c r="F82" s="1">
        <f>SUM(F80:F81)</f>
        <v>2594.7799999999997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44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Y82"/>
  <sheetViews>
    <sheetView view="pageBreakPreview" zoomScale="70" zoomScaleSheetLayoutView="70" zoomScalePageLayoutView="0" workbookViewId="0" topLeftCell="A39">
      <selection activeCell="G76" sqref="G76:H76"/>
    </sheetView>
  </sheetViews>
  <sheetFormatPr defaultColWidth="9.140625" defaultRowHeight="15" outlineLevelCol="1"/>
  <cols>
    <col min="1" max="1" width="9.8515625" style="62" bestFit="1" customWidth="1"/>
    <col min="2" max="2" width="12.140625" style="60" customWidth="1"/>
    <col min="3" max="3" width="9.57421875" style="60" customWidth="1"/>
    <col min="4" max="4" width="15.00390625" style="60" customWidth="1"/>
    <col min="5" max="5" width="8.00390625" style="60" customWidth="1"/>
    <col min="6" max="6" width="6.421875" style="60" customWidth="1"/>
    <col min="7" max="7" width="12.140625" style="60" customWidth="1"/>
    <col min="8" max="9" width="13.140625" style="60" customWidth="1"/>
    <col min="10" max="10" width="17.00390625" style="60" customWidth="1"/>
    <col min="11" max="11" width="18.28125" style="60" customWidth="1"/>
    <col min="12" max="12" width="13.421875" style="60" hidden="1" customWidth="1" outlineLevel="1"/>
    <col min="13" max="13" width="12.57421875" style="60" hidden="1" customWidth="1" outlineLevel="1"/>
    <col min="14" max="14" width="8.8515625" style="60" hidden="1" customWidth="1" outlineLevel="1"/>
    <col min="15" max="15" width="9.00390625" style="60" hidden="1" customWidth="1" outlineLevel="1"/>
    <col min="16" max="16" width="9.28125" style="60" hidden="1" customWidth="1" outlineLevel="1"/>
    <col min="17" max="17" width="9.421875" style="60" hidden="1" customWidth="1" outlineLevel="1"/>
    <col min="18" max="18" width="9.140625" style="60" hidden="1" customWidth="1" outlineLevel="1"/>
    <col min="19" max="19" width="9.140625" style="60" customWidth="1" collapsed="1"/>
    <col min="20" max="20" width="9.140625" style="60" customWidth="1"/>
    <col min="21" max="21" width="11.140625" style="60" bestFit="1" customWidth="1"/>
    <col min="22" max="22" width="11.28125" style="60" bestFit="1" customWidth="1"/>
    <col min="23" max="23" width="10.00390625" style="60" bestFit="1" customWidth="1"/>
    <col min="24" max="24" width="11.140625" style="60" bestFit="1" customWidth="1"/>
    <col min="25" max="25" width="12.7109375" style="60" bestFit="1" customWidth="1"/>
    <col min="26" max="16384" width="9.140625" style="60" customWidth="1"/>
  </cols>
  <sheetData>
    <row r="1" spans="1:11" ht="12.75" customHeight="1" hidden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hidden="1">
      <c r="A2" s="89"/>
      <c r="B2" s="91" t="s">
        <v>113</v>
      </c>
      <c r="C2" s="91"/>
      <c r="D2" s="91" t="s">
        <v>114</v>
      </c>
      <c r="E2" s="91"/>
      <c r="F2" s="91" t="s">
        <v>115</v>
      </c>
      <c r="G2" s="91"/>
      <c r="H2" s="91"/>
      <c r="I2" s="89"/>
      <c r="J2" s="89"/>
      <c r="K2" s="89"/>
    </row>
    <row r="3" spans="1:11" ht="18.75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.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hidden="1">
      <c r="A6" s="89"/>
      <c r="B6" s="92"/>
      <c r="C6" s="93" t="s">
        <v>1</v>
      </c>
      <c r="D6" s="93" t="s">
        <v>2</v>
      </c>
      <c r="E6" s="93"/>
      <c r="F6" s="93" t="s">
        <v>3</v>
      </c>
      <c r="G6" s="93" t="s">
        <v>4</v>
      </c>
      <c r="H6" s="93" t="s">
        <v>5</v>
      </c>
      <c r="I6" s="93" t="s">
        <v>6</v>
      </c>
      <c r="J6" s="93"/>
      <c r="K6" s="94"/>
    </row>
    <row r="7" spans="1:11" ht="18.75" hidden="1">
      <c r="A7" s="89"/>
      <c r="B7" s="92"/>
      <c r="C7" s="93" t="s">
        <v>7</v>
      </c>
      <c r="D7" s="93"/>
      <c r="E7" s="93"/>
      <c r="F7" s="93"/>
      <c r="G7" s="93" t="s">
        <v>8</v>
      </c>
      <c r="H7" s="93" t="s">
        <v>9</v>
      </c>
      <c r="I7" s="93" t="s">
        <v>10</v>
      </c>
      <c r="J7" s="93"/>
      <c r="K7" s="94"/>
    </row>
    <row r="8" spans="1:11" ht="18.75" hidden="1">
      <c r="A8" s="89"/>
      <c r="B8" s="92" t="s">
        <v>116</v>
      </c>
      <c r="C8" s="95">
        <v>48.28</v>
      </c>
      <c r="D8" s="95">
        <v>0</v>
      </c>
      <c r="E8" s="95"/>
      <c r="F8" s="96"/>
      <c r="G8" s="92"/>
      <c r="H8" s="95">
        <v>0</v>
      </c>
      <c r="I8" s="96">
        <v>48.28</v>
      </c>
      <c r="J8" s="92"/>
      <c r="K8" s="97"/>
    </row>
    <row r="9" spans="1:11" ht="18.75" hidden="1">
      <c r="A9" s="89"/>
      <c r="B9" s="92" t="s">
        <v>12</v>
      </c>
      <c r="C9" s="95">
        <v>4790.06</v>
      </c>
      <c r="D9" s="95">
        <v>3707.55</v>
      </c>
      <c r="E9" s="95"/>
      <c r="F9" s="96">
        <v>2795.32</v>
      </c>
      <c r="G9" s="92"/>
      <c r="H9" s="95">
        <v>2795.32</v>
      </c>
      <c r="I9" s="96">
        <v>5702.29</v>
      </c>
      <c r="J9" s="92"/>
      <c r="K9" s="97"/>
    </row>
    <row r="10" spans="1:11" ht="18.75" hidden="1">
      <c r="A10" s="89"/>
      <c r="B10" s="92" t="s">
        <v>13</v>
      </c>
      <c r="C10" s="92"/>
      <c r="D10" s="95">
        <f>SUM(D8:D9)</f>
        <v>3707.55</v>
      </c>
      <c r="E10" s="95"/>
      <c r="F10" s="92"/>
      <c r="G10" s="92"/>
      <c r="H10" s="95">
        <f>SUM(H8:H9)</f>
        <v>2795.32</v>
      </c>
      <c r="I10" s="92"/>
      <c r="J10" s="92"/>
      <c r="K10" s="97"/>
    </row>
    <row r="11" spans="1:11" ht="18.75" hidden="1">
      <c r="A11" s="8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8.2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7" ht="18.75" hidden="1">
      <c r="A14" s="89"/>
      <c r="B14" s="98" t="s">
        <v>118</v>
      </c>
      <c r="C14" s="591" t="s">
        <v>15</v>
      </c>
      <c r="D14" s="592"/>
      <c r="E14" s="182"/>
      <c r="F14" s="93"/>
      <c r="G14" s="93"/>
      <c r="H14" s="93"/>
      <c r="I14" s="93" t="s">
        <v>20</v>
      </c>
      <c r="J14" s="97"/>
      <c r="K14" s="97"/>
      <c r="L14" s="61"/>
      <c r="M14" s="61"/>
      <c r="N14" s="61"/>
      <c r="O14" s="61"/>
      <c r="P14" s="61"/>
      <c r="Q14" s="61"/>
    </row>
    <row r="15" spans="1:17" ht="14.25" customHeight="1" hidden="1">
      <c r="A15" s="89"/>
      <c r="B15" s="100"/>
      <c r="C15" s="593"/>
      <c r="D15" s="594"/>
      <c r="E15" s="183"/>
      <c r="F15" s="93"/>
      <c r="G15" s="93"/>
      <c r="H15" s="93" t="s">
        <v>119</v>
      </c>
      <c r="I15" s="93"/>
      <c r="J15" s="97"/>
      <c r="K15" s="97"/>
      <c r="L15" s="61"/>
      <c r="M15" s="61"/>
      <c r="N15" s="61"/>
      <c r="O15" s="61"/>
      <c r="P15" s="61"/>
      <c r="Q15" s="61"/>
    </row>
    <row r="16" spans="1:17" ht="3.75" customHeight="1" hidden="1">
      <c r="A16" s="89"/>
      <c r="B16" s="102"/>
      <c r="C16" s="92"/>
      <c r="D16" s="92"/>
      <c r="E16" s="92"/>
      <c r="F16" s="92"/>
      <c r="G16" s="92"/>
      <c r="H16" s="92"/>
      <c r="I16" s="92"/>
      <c r="J16" s="97"/>
      <c r="K16" s="97"/>
      <c r="L16" s="61"/>
      <c r="M16" s="61"/>
      <c r="N16" s="61"/>
      <c r="O16" s="61"/>
      <c r="P16" s="61"/>
      <c r="Q16" s="61"/>
    </row>
    <row r="17" spans="1:17" ht="13.5" customHeight="1" hidden="1">
      <c r="A17" s="89"/>
      <c r="B17" s="92"/>
      <c r="C17" s="92"/>
      <c r="D17" s="92"/>
      <c r="E17" s="92"/>
      <c r="F17" s="92"/>
      <c r="G17" s="92"/>
      <c r="H17" s="92"/>
      <c r="I17" s="92"/>
      <c r="J17" s="97"/>
      <c r="K17" s="97"/>
      <c r="L17" s="61"/>
      <c r="M17" s="61"/>
      <c r="N17" s="61"/>
      <c r="O17" s="61"/>
      <c r="P17" s="61"/>
      <c r="Q17" s="61"/>
    </row>
    <row r="18" spans="1:17" ht="0.75" customHeight="1" hidden="1">
      <c r="A18" s="89"/>
      <c r="B18" s="92"/>
      <c r="C18" s="92"/>
      <c r="D18" s="92"/>
      <c r="E18" s="92"/>
      <c r="F18" s="92"/>
      <c r="G18" s="92"/>
      <c r="H18" s="92"/>
      <c r="I18" s="92"/>
      <c r="J18" s="97"/>
      <c r="K18" s="97"/>
      <c r="L18" s="61"/>
      <c r="M18" s="61"/>
      <c r="N18" s="61"/>
      <c r="O18" s="61"/>
      <c r="P18" s="61"/>
      <c r="Q18" s="61"/>
    </row>
    <row r="19" spans="1:17" ht="14.25" customHeight="1" hidden="1" thickBot="1">
      <c r="A19" s="89"/>
      <c r="B19" s="92"/>
      <c r="C19" s="92"/>
      <c r="D19" s="92"/>
      <c r="E19" s="92"/>
      <c r="F19" s="92"/>
      <c r="G19" s="92"/>
      <c r="H19" s="92"/>
      <c r="I19" s="92"/>
      <c r="J19" s="97"/>
      <c r="K19" s="97"/>
      <c r="L19" s="61"/>
      <c r="M19" s="61"/>
      <c r="N19" s="61"/>
      <c r="O19" s="61"/>
      <c r="P19" s="61"/>
      <c r="Q19" s="61"/>
    </row>
    <row r="20" spans="1:17" ht="0.75" customHeight="1" hidden="1">
      <c r="A20" s="89"/>
      <c r="B20" s="92"/>
      <c r="C20" s="92"/>
      <c r="D20" s="92"/>
      <c r="E20" s="92"/>
      <c r="F20" s="92"/>
      <c r="G20" s="92"/>
      <c r="H20" s="92"/>
      <c r="I20" s="92"/>
      <c r="J20" s="97"/>
      <c r="K20" s="97"/>
      <c r="L20" s="61"/>
      <c r="M20" s="61"/>
      <c r="N20" s="61"/>
      <c r="O20" s="61"/>
      <c r="P20" s="61"/>
      <c r="Q20" s="61"/>
    </row>
    <row r="21" spans="1:17" ht="19.5" hidden="1" thickBot="1">
      <c r="A21" s="89"/>
      <c r="B21" s="92"/>
      <c r="C21" s="92"/>
      <c r="D21" s="92"/>
      <c r="E21" s="92"/>
      <c r="F21" s="92"/>
      <c r="G21" s="103" t="s">
        <v>120</v>
      </c>
      <c r="H21" s="104" t="s">
        <v>121</v>
      </c>
      <c r="I21" s="92"/>
      <c r="J21" s="97"/>
      <c r="K21" s="97"/>
      <c r="L21" s="61"/>
      <c r="M21" s="61"/>
      <c r="N21" s="61"/>
      <c r="O21" s="61"/>
      <c r="P21" s="61"/>
      <c r="Q21" s="61"/>
    </row>
    <row r="22" spans="1:17" ht="18.75" hidden="1">
      <c r="A22" s="89"/>
      <c r="B22" s="105" t="s">
        <v>23</v>
      </c>
      <c r="C22" s="105"/>
      <c r="D22" s="105"/>
      <c r="E22" s="105"/>
      <c r="F22" s="95"/>
      <c r="G22" s="92">
        <v>347.8</v>
      </c>
      <c r="H22" s="92">
        <v>7.55</v>
      </c>
      <c r="I22" s="96">
        <f>G22*H22</f>
        <v>2625.89</v>
      </c>
      <c r="J22" s="97"/>
      <c r="K22" s="97"/>
      <c r="L22" s="61"/>
      <c r="M22" s="61"/>
      <c r="N22" s="61"/>
      <c r="O22" s="61"/>
      <c r="P22" s="61"/>
      <c r="Q22" s="61"/>
    </row>
    <row r="23" spans="1:17" ht="18.75" hidden="1">
      <c r="A23" s="89"/>
      <c r="B23" s="105" t="s">
        <v>24</v>
      </c>
      <c r="C23" s="105"/>
      <c r="D23" s="105"/>
      <c r="E23" s="105"/>
      <c r="F23" s="92"/>
      <c r="G23" s="92"/>
      <c r="H23" s="92"/>
      <c r="I23" s="92"/>
      <c r="J23" s="97"/>
      <c r="K23" s="97"/>
      <c r="L23" s="61"/>
      <c r="M23" s="61"/>
      <c r="N23" s="61"/>
      <c r="O23" s="61"/>
      <c r="P23" s="61"/>
      <c r="Q23" s="61"/>
    </row>
    <row r="24" spans="1:17" ht="2.25" customHeight="1" hidden="1">
      <c r="A24" s="89"/>
      <c r="B24" s="105" t="s">
        <v>25</v>
      </c>
      <c r="C24" s="105" t="s">
        <v>26</v>
      </c>
      <c r="D24" s="105"/>
      <c r="E24" s="105"/>
      <c r="F24" s="92"/>
      <c r="G24" s="92"/>
      <c r="H24" s="92"/>
      <c r="I24" s="92"/>
      <c r="J24" s="97"/>
      <c r="K24" s="97"/>
      <c r="L24" s="61"/>
      <c r="M24" s="61"/>
      <c r="N24" s="61"/>
      <c r="O24" s="61"/>
      <c r="P24" s="61"/>
      <c r="Q24" s="61"/>
    </row>
    <row r="25" spans="1:17" ht="14.25" customHeight="1" hidden="1">
      <c r="A25" s="89"/>
      <c r="B25" s="105" t="s">
        <v>27</v>
      </c>
      <c r="C25" s="105"/>
      <c r="D25" s="105"/>
      <c r="E25" s="105"/>
      <c r="F25" s="92"/>
      <c r="G25" s="92"/>
      <c r="H25" s="92"/>
      <c r="I25" s="92"/>
      <c r="J25" s="97"/>
      <c r="K25" s="97"/>
      <c r="L25" s="61"/>
      <c r="M25" s="61"/>
      <c r="N25" s="61"/>
      <c r="O25" s="61"/>
      <c r="P25" s="61"/>
      <c r="Q25" s="61"/>
    </row>
    <row r="26" spans="1:17" ht="18.75" hidden="1">
      <c r="A26" s="89"/>
      <c r="B26" s="92"/>
      <c r="C26" s="92"/>
      <c r="D26" s="92"/>
      <c r="E26" s="92"/>
      <c r="F26" s="92"/>
      <c r="G26" s="92"/>
      <c r="H26" s="92"/>
      <c r="I26" s="92"/>
      <c r="J26" s="97"/>
      <c r="K26" s="97"/>
      <c r="L26" s="61"/>
      <c r="M26" s="61"/>
      <c r="N26" s="61"/>
      <c r="O26" s="61"/>
      <c r="P26" s="61"/>
      <c r="Q26" s="61"/>
    </row>
    <row r="27" spans="1:17" ht="0.75" customHeight="1" hidden="1">
      <c r="A27" s="89"/>
      <c r="B27" s="92"/>
      <c r="C27" s="92"/>
      <c r="D27" s="92"/>
      <c r="E27" s="92"/>
      <c r="F27" s="92"/>
      <c r="G27" s="92"/>
      <c r="H27" s="92"/>
      <c r="I27" s="92"/>
      <c r="J27" s="97"/>
      <c r="K27" s="97"/>
      <c r="L27" s="61"/>
      <c r="M27" s="61"/>
      <c r="N27" s="61"/>
      <c r="O27" s="61"/>
      <c r="P27" s="61"/>
      <c r="Q27" s="61"/>
    </row>
    <row r="28" spans="1:17" ht="3.75" customHeight="1" hidden="1">
      <c r="A28" s="89"/>
      <c r="B28" s="92"/>
      <c r="C28" s="92"/>
      <c r="D28" s="92"/>
      <c r="E28" s="92"/>
      <c r="F28" s="92"/>
      <c r="G28" s="92"/>
      <c r="H28" s="92"/>
      <c r="I28" s="92"/>
      <c r="J28" s="97"/>
      <c r="K28" s="97"/>
      <c r="L28" s="61"/>
      <c r="M28" s="61"/>
      <c r="N28" s="61"/>
      <c r="O28" s="61"/>
      <c r="P28" s="61"/>
      <c r="Q28" s="61"/>
    </row>
    <row r="29" spans="1:17" ht="18.75" hidden="1">
      <c r="A29" s="89"/>
      <c r="B29" s="92"/>
      <c r="C29" s="92"/>
      <c r="D29" s="92"/>
      <c r="E29" s="92"/>
      <c r="F29" s="92"/>
      <c r="G29" s="92"/>
      <c r="H29" s="92"/>
      <c r="I29" s="92"/>
      <c r="J29" s="97"/>
      <c r="K29" s="97"/>
      <c r="L29" s="61"/>
      <c r="M29" s="61"/>
      <c r="N29" s="61"/>
      <c r="O29" s="61"/>
      <c r="P29" s="61"/>
      <c r="Q29" s="61"/>
    </row>
    <row r="30" spans="1:17" ht="0.75" customHeight="1" hidden="1">
      <c r="A30" s="89"/>
      <c r="B30" s="92"/>
      <c r="C30" s="92"/>
      <c r="D30" s="92"/>
      <c r="E30" s="92"/>
      <c r="F30" s="92"/>
      <c r="G30" s="92"/>
      <c r="H30" s="92"/>
      <c r="I30" s="92"/>
      <c r="J30" s="97"/>
      <c r="K30" s="97"/>
      <c r="L30" s="61"/>
      <c r="M30" s="61"/>
      <c r="N30" s="61"/>
      <c r="O30" s="61"/>
      <c r="P30" s="61"/>
      <c r="Q30" s="61"/>
    </row>
    <row r="31" spans="1:17" ht="18.75" hidden="1">
      <c r="A31" s="89"/>
      <c r="B31" s="92"/>
      <c r="C31" s="92"/>
      <c r="D31" s="92"/>
      <c r="E31" s="92"/>
      <c r="F31" s="92"/>
      <c r="G31" s="92"/>
      <c r="H31" s="92"/>
      <c r="I31" s="92"/>
      <c r="J31" s="97"/>
      <c r="K31" s="97"/>
      <c r="L31" s="61"/>
      <c r="M31" s="61"/>
      <c r="N31" s="61"/>
      <c r="O31" s="61"/>
      <c r="P31" s="61"/>
      <c r="Q31" s="61"/>
    </row>
    <row r="32" spans="1:17" ht="18.75" hidden="1">
      <c r="A32" s="89"/>
      <c r="B32" s="92"/>
      <c r="C32" s="92"/>
      <c r="D32" s="92"/>
      <c r="E32" s="92"/>
      <c r="F32" s="92"/>
      <c r="G32" s="92"/>
      <c r="H32" s="92"/>
      <c r="I32" s="92"/>
      <c r="J32" s="97"/>
      <c r="K32" s="97"/>
      <c r="L32" s="61"/>
      <c r="M32" s="61"/>
      <c r="N32" s="61"/>
      <c r="O32" s="61"/>
      <c r="P32" s="61"/>
      <c r="Q32" s="61"/>
    </row>
    <row r="33" spans="1:17" ht="18.75" hidden="1">
      <c r="A33" s="89"/>
      <c r="B33" s="92"/>
      <c r="C33" s="92"/>
      <c r="D33" s="92"/>
      <c r="E33" s="92"/>
      <c r="F33" s="92"/>
      <c r="G33" s="93"/>
      <c r="H33" s="93"/>
      <c r="I33" s="106"/>
      <c r="J33" s="97"/>
      <c r="K33" s="97"/>
      <c r="L33" s="61"/>
      <c r="M33" s="61"/>
      <c r="N33" s="61"/>
      <c r="O33" s="61"/>
      <c r="P33" s="61"/>
      <c r="Q33" s="61"/>
    </row>
    <row r="34" spans="1:17" ht="18.75" hidden="1">
      <c r="A34" s="89"/>
      <c r="B34" s="92"/>
      <c r="C34" s="92"/>
      <c r="D34" s="92"/>
      <c r="E34" s="92"/>
      <c r="F34" s="92"/>
      <c r="G34" s="92"/>
      <c r="H34" s="92" t="s">
        <v>22</v>
      </c>
      <c r="I34" s="107">
        <f>SUM(I17:I33)</f>
        <v>2625.89</v>
      </c>
      <c r="J34" s="97"/>
      <c r="K34" s="97"/>
      <c r="L34" s="61"/>
      <c r="M34" s="61"/>
      <c r="N34" s="61"/>
      <c r="O34" s="61"/>
      <c r="P34" s="61"/>
      <c r="Q34" s="61"/>
    </row>
    <row r="35" spans="1:11" ht="18.75">
      <c r="A35" s="595" t="s">
        <v>122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89"/>
    </row>
    <row r="36" spans="1:11" ht="18.7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89"/>
    </row>
    <row r="37" spans="1:11" ht="18.75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8.75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.75">
      <c r="A39" s="65"/>
      <c r="B39" s="66"/>
      <c r="C39" s="66"/>
      <c r="D39" s="66"/>
      <c r="E39" s="66"/>
      <c r="F39" s="66"/>
      <c r="G39" s="66"/>
      <c r="H39" s="65"/>
      <c r="I39" s="65"/>
      <c r="J39" s="89"/>
      <c r="K39" s="89"/>
    </row>
    <row r="40" spans="1:11" ht="18.75">
      <c r="A40" s="65"/>
      <c r="B40" s="65" t="s">
        <v>123</v>
      </c>
      <c r="C40" s="66"/>
      <c r="D40" s="66"/>
      <c r="E40" s="66"/>
      <c r="F40" s="66"/>
      <c r="G40" s="65"/>
      <c r="H40" s="66"/>
      <c r="I40" s="65"/>
      <c r="J40" s="89"/>
      <c r="K40" s="89"/>
    </row>
    <row r="41" spans="1:11" ht="18.75">
      <c r="A41" s="65"/>
      <c r="B41" s="66" t="s">
        <v>124</v>
      </c>
      <c r="C41" s="65" t="s">
        <v>125</v>
      </c>
      <c r="D41" s="65"/>
      <c r="E41" s="65"/>
      <c r="F41" s="66"/>
      <c r="G41" s="65"/>
      <c r="H41" s="66"/>
      <c r="I41" s="65"/>
      <c r="J41" s="89"/>
      <c r="K41" s="89"/>
    </row>
    <row r="42" spans="1:11" ht="18.75">
      <c r="A42" s="65"/>
      <c r="B42" s="66" t="s">
        <v>126</v>
      </c>
      <c r="C42" s="67">
        <v>1820.5</v>
      </c>
      <c r="D42" s="65" t="s">
        <v>127</v>
      </c>
      <c r="E42" s="65"/>
      <c r="F42" s="66"/>
      <c r="G42" s="65"/>
      <c r="H42" s="66"/>
      <c r="I42" s="65"/>
      <c r="J42" s="89"/>
      <c r="K42" s="89"/>
    </row>
    <row r="43" spans="1:11" ht="18" customHeight="1">
      <c r="A43" s="65"/>
      <c r="B43" s="66" t="s">
        <v>128</v>
      </c>
      <c r="C43" s="68" t="s">
        <v>208</v>
      </c>
      <c r="D43" s="65" t="s">
        <v>179</v>
      </c>
      <c r="E43" s="65"/>
      <c r="F43" s="65"/>
      <c r="G43" s="66"/>
      <c r="H43" s="66"/>
      <c r="I43" s="65"/>
      <c r="J43" s="89"/>
      <c r="K43" s="89"/>
    </row>
    <row r="44" spans="1:11" ht="18" customHeight="1">
      <c r="A44" s="65"/>
      <c r="B44" s="66"/>
      <c r="C44" s="68"/>
      <c r="D44" s="65"/>
      <c r="E44" s="65"/>
      <c r="F44" s="65"/>
      <c r="G44" s="66"/>
      <c r="H44" s="66"/>
      <c r="I44" s="65"/>
      <c r="J44" s="89"/>
      <c r="K44" s="89"/>
    </row>
    <row r="45" spans="1:17" ht="60" customHeight="1">
      <c r="A45" s="65"/>
      <c r="B45" s="66"/>
      <c r="C45" s="68"/>
      <c r="D45" s="65"/>
      <c r="E45" s="65"/>
      <c r="F45" s="65"/>
      <c r="G45" s="108" t="s">
        <v>132</v>
      </c>
      <c r="H45" s="109" t="s">
        <v>2</v>
      </c>
      <c r="I45" s="109" t="s">
        <v>3</v>
      </c>
      <c r="J45" s="110" t="s">
        <v>133</v>
      </c>
      <c r="K45" s="179" t="s">
        <v>134</v>
      </c>
      <c r="L45" s="69" t="s">
        <v>135</v>
      </c>
      <c r="N45" s="70"/>
      <c r="O45" s="70"/>
      <c r="P45" s="70"/>
      <c r="Q45" s="70"/>
    </row>
    <row r="46" spans="1:17" s="62" customFormat="1" ht="12.75" customHeight="1">
      <c r="A46" s="63"/>
      <c r="B46" s="138"/>
      <c r="C46" s="139"/>
      <c r="D46" s="63"/>
      <c r="E46" s="63"/>
      <c r="F46" s="63"/>
      <c r="G46" s="137" t="s">
        <v>56</v>
      </c>
      <c r="H46" s="137" t="s">
        <v>56</v>
      </c>
      <c r="I46" s="137" t="s">
        <v>56</v>
      </c>
      <c r="J46" s="137" t="s">
        <v>56</v>
      </c>
      <c r="K46" s="137" t="s">
        <v>56</v>
      </c>
      <c r="L46" s="140"/>
      <c r="N46" s="141" t="s">
        <v>137</v>
      </c>
      <c r="O46" s="141" t="s">
        <v>136</v>
      </c>
      <c r="P46" s="141" t="s">
        <v>175</v>
      </c>
      <c r="Q46" s="141" t="s">
        <v>138</v>
      </c>
    </row>
    <row r="47" spans="1:17" ht="33" customHeight="1">
      <c r="A47" s="65"/>
      <c r="B47" s="583" t="s">
        <v>139</v>
      </c>
      <c r="C47" s="583"/>
      <c r="D47" s="583"/>
      <c r="E47" s="583"/>
      <c r="F47" s="583"/>
      <c r="G47" s="111">
        <f aca="true" t="shared" si="0" ref="G47:L47">G49+G50</f>
        <v>14.11</v>
      </c>
      <c r="H47" s="111">
        <f t="shared" si="0"/>
        <v>25687.260000000002</v>
      </c>
      <c r="I47" s="111">
        <f>I49+I50</f>
        <v>18541.620000000003</v>
      </c>
      <c r="J47" s="111">
        <f t="shared" si="0"/>
        <v>52552.22</v>
      </c>
      <c r="K47" s="111">
        <f t="shared" si="0"/>
        <v>-34010.6</v>
      </c>
      <c r="L47" s="71">
        <f t="shared" si="0"/>
        <v>7145.639999999999</v>
      </c>
      <c r="N47" s="187">
        <v>18119.97</v>
      </c>
      <c r="O47" s="187">
        <v>421.65</v>
      </c>
      <c r="P47" s="188">
        <v>2502.4499999999994</v>
      </c>
      <c r="Q47" s="187">
        <v>1961.9299999999998</v>
      </c>
    </row>
    <row r="48" spans="1:12" ht="18" customHeight="1">
      <c r="A48" s="65"/>
      <c r="B48" s="596" t="s">
        <v>140</v>
      </c>
      <c r="C48" s="597"/>
      <c r="D48" s="597"/>
      <c r="E48" s="597"/>
      <c r="F48" s="598"/>
      <c r="G48" s="112"/>
      <c r="H48" s="113"/>
      <c r="I48" s="113"/>
      <c r="J48" s="92"/>
      <c r="K48" s="92"/>
      <c r="L48" s="74"/>
    </row>
    <row r="49" spans="1:15" ht="18" customHeight="1">
      <c r="A49" s="65"/>
      <c r="B49" s="581" t="s">
        <v>12</v>
      </c>
      <c r="C49" s="581"/>
      <c r="D49" s="581"/>
      <c r="E49" s="581"/>
      <c r="F49" s="581"/>
      <c r="G49" s="112">
        <f>G59</f>
        <v>9.47</v>
      </c>
      <c r="H49" s="113">
        <f>ROUND(G49*C42,2)</f>
        <v>17240.14</v>
      </c>
      <c r="I49" s="113">
        <f>N47</f>
        <v>18119.97</v>
      </c>
      <c r="J49" s="113">
        <f>H59</f>
        <v>17240.14</v>
      </c>
      <c r="K49" s="113">
        <f>I49-J49</f>
        <v>879.8300000000017</v>
      </c>
      <c r="L49" s="74">
        <f>H49-I49</f>
        <v>-879.8300000000017</v>
      </c>
      <c r="O49" s="64"/>
    </row>
    <row r="50" spans="1:25" ht="18" customHeight="1">
      <c r="A50" s="65"/>
      <c r="B50" s="581" t="s">
        <v>21</v>
      </c>
      <c r="C50" s="581"/>
      <c r="D50" s="581"/>
      <c r="E50" s="581"/>
      <c r="F50" s="581"/>
      <c r="G50" s="112">
        <v>4.64</v>
      </c>
      <c r="H50" s="113">
        <f>ROUND(G50*C42,2)</f>
        <v>8447.12</v>
      </c>
      <c r="I50" s="113">
        <f>O47</f>
        <v>421.65</v>
      </c>
      <c r="J50" s="113">
        <f>H67</f>
        <v>35312.08</v>
      </c>
      <c r="K50" s="113">
        <f>I50-J50</f>
        <v>-34890.43</v>
      </c>
      <c r="L50" s="74">
        <f>H50-I50</f>
        <v>8025.470000000001</v>
      </c>
      <c r="U50" s="601" t="s">
        <v>141</v>
      </c>
      <c r="V50" s="601"/>
      <c r="W50" s="601"/>
      <c r="X50" s="601"/>
      <c r="Y50" s="601"/>
    </row>
    <row r="51" spans="1:25" ht="28.5" customHeight="1">
      <c r="A51" s="65"/>
      <c r="B51" s="89"/>
      <c r="C51" s="89"/>
      <c r="D51" s="89"/>
      <c r="E51" s="89"/>
      <c r="F51" s="89"/>
      <c r="G51" s="89"/>
      <c r="H51" s="89"/>
      <c r="I51" s="89"/>
      <c r="J51" s="89"/>
      <c r="K51" s="114"/>
      <c r="L51" s="75">
        <f>H53-I53</f>
        <v>540.5199999999995</v>
      </c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89"/>
      <c r="G52" s="143" t="s">
        <v>172</v>
      </c>
      <c r="H52" s="143" t="s">
        <v>2</v>
      </c>
      <c r="I52" s="143" t="s">
        <v>3</v>
      </c>
      <c r="J52" s="142" t="s">
        <v>173</v>
      </c>
      <c r="K52" s="143" t="s">
        <v>174</v>
      </c>
      <c r="N52" s="72"/>
      <c r="O52" s="70"/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v>2793.099999999997</v>
      </c>
      <c r="Y52" s="160"/>
    </row>
    <row r="53" spans="1:25" ht="18" customHeight="1">
      <c r="A53" s="89"/>
      <c r="B53" s="599" t="s">
        <v>171</v>
      </c>
      <c r="C53" s="599"/>
      <c r="D53" s="599"/>
      <c r="E53" s="599"/>
      <c r="F53" s="600"/>
      <c r="G53" s="144">
        <f>'03 14 г'!J53</f>
        <v>2428.359999999996</v>
      </c>
      <c r="H53" s="144">
        <f>P47</f>
        <v>2502.4499999999994</v>
      </c>
      <c r="I53" s="144">
        <f>Q47</f>
        <v>1961.9299999999998</v>
      </c>
      <c r="J53" s="109">
        <f>H53+G53-I53</f>
        <v>2968.879999999996</v>
      </c>
      <c r="K53" s="109"/>
      <c r="L53" s="189" t="s">
        <v>210</v>
      </c>
      <c r="T53" s="159" t="s">
        <v>186</v>
      </c>
      <c r="U53" s="170">
        <v>2793.099999999997</v>
      </c>
      <c r="V53" s="170">
        <v>2502.4499999999994</v>
      </c>
      <c r="W53" s="170">
        <v>2658.0099999999998</v>
      </c>
      <c r="X53" s="160">
        <v>2637.539999999997</v>
      </c>
      <c r="Y53" s="161"/>
    </row>
    <row r="54" spans="1:25" ht="18" customHeight="1">
      <c r="A54" s="89"/>
      <c r="B54" s="66"/>
      <c r="C54" s="68"/>
      <c r="D54" s="65"/>
      <c r="E54" s="65"/>
      <c r="F54" s="65"/>
      <c r="G54" s="66"/>
      <c r="H54" s="66"/>
      <c r="I54" s="65"/>
      <c r="J54" s="89"/>
      <c r="K54" s="89"/>
      <c r="T54" s="159" t="s">
        <v>187</v>
      </c>
      <c r="U54" s="170">
        <v>2637.539999999997</v>
      </c>
      <c r="V54" s="170">
        <v>2502.4499999999994</v>
      </c>
      <c r="W54" s="170">
        <v>2711.63</v>
      </c>
      <c r="X54" s="160">
        <v>2428.359999999996</v>
      </c>
      <c r="Y54" s="161">
        <v>42498.63999999999</v>
      </c>
    </row>
    <row r="55" spans="1:25" ht="18" customHeight="1">
      <c r="A55" s="89"/>
      <c r="B55" s="66"/>
      <c r="C55" s="68"/>
      <c r="D55" s="65"/>
      <c r="E55" s="65"/>
      <c r="F55" s="65"/>
      <c r="G55" s="66"/>
      <c r="H55" s="66"/>
      <c r="I55" s="65"/>
      <c r="J55" s="89"/>
      <c r="K55" s="89"/>
      <c r="T55" s="159" t="s">
        <v>188</v>
      </c>
      <c r="U55" s="170">
        <f>X54</f>
        <v>2428.359999999996</v>
      </c>
      <c r="V55" s="186">
        <f>H53</f>
        <v>2502.4499999999994</v>
      </c>
      <c r="W55" s="186">
        <f>I53</f>
        <v>1961.9299999999998</v>
      </c>
      <c r="X55" s="160">
        <f aca="true" t="shared" si="1" ref="X55:X63">V55+U55-W55</f>
        <v>2968.879999999996</v>
      </c>
      <c r="Y55" s="186">
        <f>K53</f>
        <v>0</v>
      </c>
    </row>
    <row r="56" spans="1:25" ht="18.75">
      <c r="A56" s="65"/>
      <c r="B56" s="76"/>
      <c r="C56" s="77"/>
      <c r="D56" s="78"/>
      <c r="E56" s="78"/>
      <c r="F56" s="78"/>
      <c r="G56" s="79" t="s">
        <v>132</v>
      </c>
      <c r="H56" s="79" t="s">
        <v>142</v>
      </c>
      <c r="I56" s="65"/>
      <c r="J56" s="89"/>
      <c r="K56" s="89"/>
      <c r="T56" s="159" t="s">
        <v>189</v>
      </c>
      <c r="U56" s="170">
        <f>X55</f>
        <v>2968.879999999996</v>
      </c>
      <c r="V56" s="161"/>
      <c r="W56" s="161"/>
      <c r="X56" s="160">
        <f t="shared" si="1"/>
        <v>2968.879999999996</v>
      </c>
      <c r="Y56" s="190"/>
    </row>
    <row r="57" spans="1:25" s="62" customFormat="1" ht="11.25" customHeight="1">
      <c r="A57" s="80"/>
      <c r="B57" s="134"/>
      <c r="C57" s="135"/>
      <c r="D57" s="136"/>
      <c r="E57" s="136"/>
      <c r="F57" s="136"/>
      <c r="G57" s="137" t="s">
        <v>56</v>
      </c>
      <c r="H57" s="137" t="s">
        <v>56</v>
      </c>
      <c r="I57" s="63"/>
      <c r="T57" s="159" t="s">
        <v>190</v>
      </c>
      <c r="U57" s="170"/>
      <c r="V57" s="161"/>
      <c r="W57" s="161"/>
      <c r="X57" s="160">
        <f t="shared" si="1"/>
        <v>0</v>
      </c>
      <c r="Y57" s="161"/>
    </row>
    <row r="58" spans="1:25" ht="34.5" customHeight="1">
      <c r="A58" s="81" t="s">
        <v>143</v>
      </c>
      <c r="B58" s="584" t="s">
        <v>169</v>
      </c>
      <c r="C58" s="585"/>
      <c r="D58" s="585"/>
      <c r="E58" s="585"/>
      <c r="F58" s="585"/>
      <c r="G58" s="92"/>
      <c r="H58" s="82">
        <f>H59+H67</f>
        <v>52552.22</v>
      </c>
      <c r="I58" s="65"/>
      <c r="J58" s="89"/>
      <c r="K58" s="89"/>
      <c r="T58" s="159" t="s">
        <v>191</v>
      </c>
      <c r="U58" s="170"/>
      <c r="V58" s="161"/>
      <c r="W58" s="161"/>
      <c r="X58" s="160">
        <f t="shared" si="1"/>
        <v>0</v>
      </c>
      <c r="Y58" s="161"/>
    </row>
    <row r="59" spans="1:25" ht="18.75">
      <c r="A59" s="83" t="s">
        <v>145</v>
      </c>
      <c r="B59" s="586" t="s">
        <v>146</v>
      </c>
      <c r="C59" s="587"/>
      <c r="D59" s="587"/>
      <c r="E59" s="587"/>
      <c r="F59" s="588"/>
      <c r="G59" s="120">
        <f>G60+G61+G62+G64+G66</f>
        <v>9.47</v>
      </c>
      <c r="H59" s="84">
        <f>H60+H61+H62+H64+H66</f>
        <v>17240.14</v>
      </c>
      <c r="I59" s="65"/>
      <c r="J59" s="89"/>
      <c r="K59" s="118"/>
      <c r="T59" s="159" t="s">
        <v>192</v>
      </c>
      <c r="U59" s="170"/>
      <c r="V59" s="161"/>
      <c r="W59" s="161"/>
      <c r="X59" s="160">
        <f t="shared" si="1"/>
        <v>0</v>
      </c>
      <c r="Y59" s="161"/>
    </row>
    <row r="60" spans="1:25" ht="18.75">
      <c r="A60" s="181" t="s">
        <v>147</v>
      </c>
      <c r="B60" s="589" t="s">
        <v>148</v>
      </c>
      <c r="C60" s="587"/>
      <c r="D60" s="587"/>
      <c r="E60" s="587"/>
      <c r="F60" s="588"/>
      <c r="G60" s="120">
        <v>1.87</v>
      </c>
      <c r="H60" s="180">
        <f>ROUND(G60*C42,2)</f>
        <v>3404.34</v>
      </c>
      <c r="I60" s="65"/>
      <c r="J60" s="89"/>
      <c r="K60" s="118"/>
      <c r="T60" s="159" t="s">
        <v>193</v>
      </c>
      <c r="U60" s="170"/>
      <c r="V60" s="161"/>
      <c r="W60" s="161"/>
      <c r="X60" s="160">
        <f t="shared" si="1"/>
        <v>0</v>
      </c>
      <c r="Y60" s="161"/>
    </row>
    <row r="61" spans="1:25" ht="37.5" customHeight="1">
      <c r="A61" s="181" t="s">
        <v>149</v>
      </c>
      <c r="B61" s="590" t="s">
        <v>150</v>
      </c>
      <c r="C61" s="576"/>
      <c r="D61" s="576"/>
      <c r="E61" s="576"/>
      <c r="F61" s="576"/>
      <c r="G61" s="179">
        <v>2.2</v>
      </c>
      <c r="H61" s="180">
        <f>ROUND(G61*C42,2)</f>
        <v>4005.1</v>
      </c>
      <c r="I61" s="65"/>
      <c r="J61" s="89"/>
      <c r="K61" s="118"/>
      <c r="T61" s="159" t="s">
        <v>194</v>
      </c>
      <c r="U61" s="170"/>
      <c r="V61" s="161"/>
      <c r="W61" s="161"/>
      <c r="X61" s="160">
        <f t="shared" si="1"/>
        <v>0</v>
      </c>
      <c r="Y61" s="161"/>
    </row>
    <row r="62" spans="1:25" ht="18.75">
      <c r="A62" s="581" t="s">
        <v>151</v>
      </c>
      <c r="B62" s="582" t="s">
        <v>152</v>
      </c>
      <c r="C62" s="573"/>
      <c r="D62" s="573"/>
      <c r="E62" s="573"/>
      <c r="F62" s="573"/>
      <c r="G62" s="565">
        <v>1.58</v>
      </c>
      <c r="H62" s="580">
        <f>ROUND(G62*C42,2)</f>
        <v>2876.39</v>
      </c>
      <c r="I62" s="65"/>
      <c r="J62" s="89"/>
      <c r="K62" s="89"/>
      <c r="T62" s="159" t="s">
        <v>195</v>
      </c>
      <c r="U62" s="170"/>
      <c r="V62" s="161"/>
      <c r="W62" s="161"/>
      <c r="X62" s="160">
        <f t="shared" si="1"/>
        <v>0</v>
      </c>
      <c r="Y62" s="161"/>
    </row>
    <row r="63" spans="1:25" ht="18.75">
      <c r="A63" s="581"/>
      <c r="B63" s="573"/>
      <c r="C63" s="573"/>
      <c r="D63" s="573"/>
      <c r="E63" s="573"/>
      <c r="F63" s="573"/>
      <c r="G63" s="565"/>
      <c r="H63" s="580"/>
      <c r="I63" s="65"/>
      <c r="J63" s="89"/>
      <c r="K63" s="89"/>
      <c r="T63" s="159" t="s">
        <v>196</v>
      </c>
      <c r="U63" s="170"/>
      <c r="V63" s="161"/>
      <c r="W63" s="161"/>
      <c r="X63" s="160">
        <f t="shared" si="1"/>
        <v>0</v>
      </c>
      <c r="Y63" s="161"/>
    </row>
    <row r="64" spans="1:25" ht="18.75">
      <c r="A64" s="581" t="s">
        <v>153</v>
      </c>
      <c r="B64" s="582" t="s">
        <v>154</v>
      </c>
      <c r="C64" s="573"/>
      <c r="D64" s="573"/>
      <c r="E64" s="573"/>
      <c r="F64" s="573"/>
      <c r="G64" s="565">
        <v>1.28</v>
      </c>
      <c r="H64" s="580">
        <f>G64*C42</f>
        <v>2330.2400000000002</v>
      </c>
      <c r="I64" s="65"/>
      <c r="J64" s="89"/>
      <c r="K64" s="89"/>
      <c r="T64" s="163" t="s">
        <v>197</v>
      </c>
      <c r="U64" s="164">
        <f>SUM(U52:U63)</f>
        <v>13787.519999999984</v>
      </c>
      <c r="V64" s="164">
        <f>SUM(V52:V63)</f>
        <v>10009.799999999997</v>
      </c>
      <c r="W64" s="164">
        <f>SUM(W52:W63)</f>
        <v>10000.56</v>
      </c>
      <c r="X64" s="164">
        <f>SUM(X52:X63)</f>
        <v>13796.759999999982</v>
      </c>
      <c r="Y64" s="164">
        <f>SUM(Y52:Y63)</f>
        <v>42498.63999999999</v>
      </c>
    </row>
    <row r="65" spans="1:11" ht="18.75">
      <c r="A65" s="581"/>
      <c r="B65" s="573"/>
      <c r="C65" s="573"/>
      <c r="D65" s="573"/>
      <c r="E65" s="573"/>
      <c r="F65" s="573"/>
      <c r="G65" s="565"/>
      <c r="H65" s="580"/>
      <c r="I65" s="65"/>
      <c r="J65" s="89"/>
      <c r="K65" s="89"/>
    </row>
    <row r="66" spans="1:11" ht="18.75">
      <c r="A66" s="181" t="s">
        <v>155</v>
      </c>
      <c r="B66" s="573" t="s">
        <v>156</v>
      </c>
      <c r="C66" s="573"/>
      <c r="D66" s="573"/>
      <c r="E66" s="573"/>
      <c r="F66" s="573"/>
      <c r="G66" s="79">
        <v>2.54</v>
      </c>
      <c r="H66" s="123">
        <f>ROUND(G66*C42,2)</f>
        <v>4624.07</v>
      </c>
      <c r="I66" s="65"/>
      <c r="J66" s="89"/>
      <c r="K66" s="89"/>
    </row>
    <row r="67" spans="1:11" ht="18.75">
      <c r="A67" s="82" t="s">
        <v>157</v>
      </c>
      <c r="B67" s="574" t="s">
        <v>158</v>
      </c>
      <c r="C67" s="563"/>
      <c r="D67" s="563"/>
      <c r="E67" s="563"/>
      <c r="F67" s="563"/>
      <c r="G67" s="82"/>
      <c r="H67" s="82">
        <f>H68+H69+H70+H71</f>
        <v>35312.08</v>
      </c>
      <c r="I67" s="65"/>
      <c r="J67" s="89"/>
      <c r="K67" s="89"/>
    </row>
    <row r="68" spans="1:11" ht="18.75">
      <c r="A68" s="124"/>
      <c r="B68" s="575" t="s">
        <v>159</v>
      </c>
      <c r="C68" s="576"/>
      <c r="D68" s="576"/>
      <c r="E68" s="576"/>
      <c r="F68" s="576"/>
      <c r="G68" s="125"/>
      <c r="H68" s="125">
        <v>4551.25</v>
      </c>
      <c r="I68" s="65"/>
      <c r="J68" s="89"/>
      <c r="K68" s="89"/>
    </row>
    <row r="69" spans="1:11" ht="33.75" customHeight="1">
      <c r="A69" s="124"/>
      <c r="B69" s="575" t="s">
        <v>177</v>
      </c>
      <c r="C69" s="576"/>
      <c r="D69" s="576"/>
      <c r="E69" s="576"/>
      <c r="F69" s="576"/>
      <c r="G69" s="123"/>
      <c r="H69" s="123"/>
      <c r="I69" s="184"/>
      <c r="J69" s="185"/>
      <c r="K69" s="89"/>
    </row>
    <row r="70" spans="1:11" ht="18.75" customHeight="1">
      <c r="A70" s="124"/>
      <c r="B70" s="577" t="s">
        <v>209</v>
      </c>
      <c r="C70" s="578"/>
      <c r="D70" s="578"/>
      <c r="E70" s="578"/>
      <c r="F70" s="579"/>
      <c r="G70" s="123"/>
      <c r="H70" s="126">
        <v>2160.83</v>
      </c>
      <c r="I70" s="184"/>
      <c r="J70" s="185"/>
      <c r="K70" s="89"/>
    </row>
    <row r="71" spans="1:11" ht="18.75" customHeight="1">
      <c r="A71" s="124"/>
      <c r="B71" s="577" t="s">
        <v>211</v>
      </c>
      <c r="C71" s="578"/>
      <c r="D71" s="578"/>
      <c r="E71" s="578"/>
      <c r="F71" s="579"/>
      <c r="G71" s="123"/>
      <c r="H71" s="126">
        <v>28600</v>
      </c>
      <c r="I71" s="65"/>
      <c r="J71" s="89"/>
      <c r="K71" s="89"/>
    </row>
    <row r="72" spans="1:14" ht="18.75">
      <c r="A72" s="124"/>
      <c r="B72" s="127"/>
      <c r="C72" s="128"/>
      <c r="D72" s="128"/>
      <c r="E72" s="128"/>
      <c r="F72" s="128"/>
      <c r="G72" s="114"/>
      <c r="H72" s="114"/>
      <c r="I72" s="65"/>
      <c r="J72" s="89"/>
      <c r="K72" s="89"/>
      <c r="L72" s="177"/>
      <c r="M72" s="177"/>
      <c r="N72" s="177"/>
    </row>
    <row r="73" spans="1:11" ht="18.75">
      <c r="A73" s="124"/>
      <c r="B73" s="127"/>
      <c r="C73" s="128"/>
      <c r="D73" s="128"/>
      <c r="E73" s="128"/>
      <c r="F73" s="128"/>
      <c r="G73" s="129"/>
      <c r="H73" s="65"/>
      <c r="I73" s="65"/>
      <c r="J73" s="89"/>
      <c r="K73" s="89"/>
    </row>
    <row r="74" spans="1:11" ht="18.75">
      <c r="A74" s="124"/>
      <c r="B74" s="127"/>
      <c r="C74" s="128"/>
      <c r="D74" s="128"/>
      <c r="E74" s="128"/>
      <c r="F74" s="128"/>
      <c r="G74" s="568" t="s">
        <v>21</v>
      </c>
      <c r="H74" s="569"/>
      <c r="I74" s="570" t="s">
        <v>141</v>
      </c>
      <c r="J74" s="569"/>
      <c r="K74" s="89"/>
    </row>
    <row r="75" spans="1:10" s="62" customFormat="1" ht="12.75">
      <c r="A75" s="85"/>
      <c r="B75" s="131"/>
      <c r="C75" s="132"/>
      <c r="D75" s="132"/>
      <c r="E75" s="132"/>
      <c r="F75" s="132"/>
      <c r="G75" s="571" t="s">
        <v>56</v>
      </c>
      <c r="H75" s="572"/>
      <c r="I75" s="571" t="s">
        <v>56</v>
      </c>
      <c r="J75" s="572"/>
    </row>
    <row r="76" spans="1:13" s="61" customFormat="1" ht="18.75">
      <c r="A76" s="124"/>
      <c r="B76" s="562" t="s">
        <v>163</v>
      </c>
      <c r="C76" s="563"/>
      <c r="D76" s="563"/>
      <c r="E76" s="563"/>
      <c r="F76" s="564"/>
      <c r="G76" s="565">
        <f>'03 14 г'!G77:H77</f>
        <v>78860.09</v>
      </c>
      <c r="H76" s="566"/>
      <c r="I76" s="565">
        <f>'03 14 г'!I77:J77</f>
        <v>-4326.19000000001</v>
      </c>
      <c r="J76" s="566"/>
      <c r="K76" s="97"/>
      <c r="L76" s="87" t="s">
        <v>164</v>
      </c>
      <c r="M76" s="87" t="s">
        <v>165</v>
      </c>
    </row>
    <row r="77" spans="1:13" ht="18.75">
      <c r="A77" s="66"/>
      <c r="B77" s="562" t="s">
        <v>166</v>
      </c>
      <c r="C77" s="563"/>
      <c r="D77" s="563"/>
      <c r="E77" s="563"/>
      <c r="F77" s="564"/>
      <c r="G77" s="565">
        <f>G76+I47-J47</f>
        <v>44849.48999999999</v>
      </c>
      <c r="H77" s="566"/>
      <c r="I77" s="567">
        <f>I76+I53-K53</f>
        <v>-2364.2600000000098</v>
      </c>
      <c r="J77" s="566"/>
      <c r="K77" s="89"/>
      <c r="L77" s="88">
        <f>G77</f>
        <v>44849.48999999999</v>
      </c>
      <c r="M77" s="88">
        <f>I77</f>
        <v>-2364.2600000000098</v>
      </c>
    </row>
    <row r="78" spans="1:11" ht="18.75">
      <c r="A78" s="65"/>
      <c r="B78" s="65"/>
      <c r="C78" s="65"/>
      <c r="D78" s="65"/>
      <c r="E78" s="65"/>
      <c r="F78" s="65"/>
      <c r="G78" s="130"/>
      <c r="H78" s="65"/>
      <c r="I78" s="65"/>
      <c r="J78" s="89"/>
      <c r="K78" s="89"/>
    </row>
    <row r="79" spans="1:11" ht="18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8.75">
      <c r="A80" s="178" t="s">
        <v>203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8.75">
      <c r="A81" s="178" t="s">
        <v>204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6:11" s="89" customFormat="1" ht="18.75">
      <c r="F82" s="89" t="s">
        <v>60</v>
      </c>
      <c r="K82" s="89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B77:F77"/>
    <mergeCell ref="G77:H77"/>
    <mergeCell ref="I77:J77"/>
    <mergeCell ref="G74:H74"/>
    <mergeCell ref="I74:J74"/>
    <mergeCell ref="G75:H75"/>
    <mergeCell ref="I75:J75"/>
    <mergeCell ref="B76:F76"/>
    <mergeCell ref="G76:H76"/>
    <mergeCell ref="I76:J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Y82"/>
  <sheetViews>
    <sheetView view="pageBreakPreview" zoomScale="70" zoomScaleSheetLayoutView="70" zoomScalePageLayoutView="0" workbookViewId="0" topLeftCell="A54">
      <selection activeCell="G76" sqref="G76:H76"/>
    </sheetView>
  </sheetViews>
  <sheetFormatPr defaultColWidth="9.140625" defaultRowHeight="15" outlineLevelCol="1"/>
  <cols>
    <col min="1" max="1" width="9.8515625" style="62" bestFit="1" customWidth="1"/>
    <col min="2" max="2" width="12.140625" style="189" customWidth="1"/>
    <col min="3" max="3" width="9.57421875" style="189" customWidth="1"/>
    <col min="4" max="4" width="15.00390625" style="189" customWidth="1"/>
    <col min="5" max="5" width="8.00390625" style="189" customWidth="1"/>
    <col min="6" max="6" width="6.421875" style="189" customWidth="1"/>
    <col min="7" max="7" width="12.140625" style="189" customWidth="1"/>
    <col min="8" max="9" width="13.140625" style="189" customWidth="1"/>
    <col min="10" max="10" width="17.00390625" style="189" customWidth="1"/>
    <col min="11" max="11" width="18.28125" style="189" customWidth="1"/>
    <col min="12" max="12" width="13.421875" style="189" hidden="1" customWidth="1" outlineLevel="1"/>
    <col min="13" max="13" width="12.57421875" style="189" hidden="1" customWidth="1" outlineLevel="1"/>
    <col min="14" max="14" width="9.7109375" style="189" hidden="1" customWidth="1" outlineLevel="1"/>
    <col min="15" max="15" width="9.00390625" style="189" hidden="1" customWidth="1" outlineLevel="1"/>
    <col min="16" max="16" width="9.28125" style="189" hidden="1" customWidth="1" outlineLevel="1"/>
    <col min="17" max="17" width="9.421875" style="189" hidden="1" customWidth="1" outlineLevel="1"/>
    <col min="18" max="18" width="9.140625" style="189" hidden="1" customWidth="1" outlineLevel="1"/>
    <col min="19" max="19" width="9.140625" style="189" customWidth="1" collapsed="1"/>
    <col min="20" max="20" width="9.140625" style="189" customWidth="1"/>
    <col min="21" max="21" width="11.140625" style="189" bestFit="1" customWidth="1"/>
    <col min="22" max="22" width="11.28125" style="189" bestFit="1" customWidth="1"/>
    <col min="23" max="23" width="10.00390625" style="189" bestFit="1" customWidth="1"/>
    <col min="24" max="24" width="11.140625" style="189" bestFit="1" customWidth="1"/>
    <col min="25" max="25" width="12.7109375" style="189" bestFit="1" customWidth="1"/>
    <col min="26" max="16384" width="9.140625" style="189" customWidth="1"/>
  </cols>
  <sheetData>
    <row r="1" spans="1:11" ht="12.75" customHeight="1" hidden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hidden="1">
      <c r="A2" s="89"/>
      <c r="B2" s="91" t="s">
        <v>113</v>
      </c>
      <c r="C2" s="91"/>
      <c r="D2" s="91" t="s">
        <v>114</v>
      </c>
      <c r="E2" s="91"/>
      <c r="F2" s="91" t="s">
        <v>115</v>
      </c>
      <c r="G2" s="91"/>
      <c r="H2" s="91"/>
      <c r="I2" s="89"/>
      <c r="J2" s="89"/>
      <c r="K2" s="89"/>
    </row>
    <row r="3" spans="1:11" ht="18.75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.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hidden="1">
      <c r="A6" s="89"/>
      <c r="B6" s="92"/>
      <c r="C6" s="93" t="s">
        <v>1</v>
      </c>
      <c r="D6" s="93" t="s">
        <v>2</v>
      </c>
      <c r="E6" s="93"/>
      <c r="F6" s="93" t="s">
        <v>3</v>
      </c>
      <c r="G6" s="93" t="s">
        <v>4</v>
      </c>
      <c r="H6" s="93" t="s">
        <v>5</v>
      </c>
      <c r="I6" s="93" t="s">
        <v>6</v>
      </c>
      <c r="J6" s="93"/>
      <c r="K6" s="94"/>
    </row>
    <row r="7" spans="1:11" ht="18.75" hidden="1">
      <c r="A7" s="89"/>
      <c r="B7" s="92"/>
      <c r="C7" s="93" t="s">
        <v>7</v>
      </c>
      <c r="D7" s="93"/>
      <c r="E7" s="93"/>
      <c r="F7" s="93"/>
      <c r="G7" s="93" t="s">
        <v>8</v>
      </c>
      <c r="H7" s="93" t="s">
        <v>9</v>
      </c>
      <c r="I7" s="93" t="s">
        <v>10</v>
      </c>
      <c r="J7" s="93"/>
      <c r="K7" s="94"/>
    </row>
    <row r="8" spans="1:11" ht="18.75" hidden="1">
      <c r="A8" s="89"/>
      <c r="B8" s="92" t="s">
        <v>116</v>
      </c>
      <c r="C8" s="95">
        <v>48.28</v>
      </c>
      <c r="D8" s="95">
        <v>0</v>
      </c>
      <c r="E8" s="95"/>
      <c r="F8" s="96"/>
      <c r="G8" s="92"/>
      <c r="H8" s="95">
        <v>0</v>
      </c>
      <c r="I8" s="96">
        <v>48.28</v>
      </c>
      <c r="J8" s="92"/>
      <c r="K8" s="97"/>
    </row>
    <row r="9" spans="1:11" ht="18.75" hidden="1">
      <c r="A9" s="89"/>
      <c r="B9" s="92" t="s">
        <v>12</v>
      </c>
      <c r="C9" s="95">
        <v>4790.06</v>
      </c>
      <c r="D9" s="95">
        <v>3707.55</v>
      </c>
      <c r="E9" s="95"/>
      <c r="F9" s="96">
        <v>2795.32</v>
      </c>
      <c r="G9" s="92"/>
      <c r="H9" s="95">
        <v>2795.32</v>
      </c>
      <c r="I9" s="96">
        <v>5702.29</v>
      </c>
      <c r="J9" s="92"/>
      <c r="K9" s="97"/>
    </row>
    <row r="10" spans="1:11" ht="18.75" hidden="1">
      <c r="A10" s="89"/>
      <c r="B10" s="92" t="s">
        <v>13</v>
      </c>
      <c r="C10" s="92"/>
      <c r="D10" s="95">
        <f>SUM(D8:D9)</f>
        <v>3707.55</v>
      </c>
      <c r="E10" s="95"/>
      <c r="F10" s="92"/>
      <c r="G10" s="92"/>
      <c r="H10" s="95">
        <f>SUM(H8:H9)</f>
        <v>2795.32</v>
      </c>
      <c r="I10" s="92"/>
      <c r="J10" s="92"/>
      <c r="K10" s="97"/>
    </row>
    <row r="11" spans="1:11" ht="18.75" hidden="1">
      <c r="A11" s="8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8.2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7" ht="18.75" hidden="1">
      <c r="A14" s="89"/>
      <c r="B14" s="98" t="s">
        <v>118</v>
      </c>
      <c r="C14" s="591" t="s">
        <v>15</v>
      </c>
      <c r="D14" s="592"/>
      <c r="E14" s="192"/>
      <c r="F14" s="93"/>
      <c r="G14" s="93"/>
      <c r="H14" s="93"/>
      <c r="I14" s="93" t="s">
        <v>20</v>
      </c>
      <c r="J14" s="97"/>
      <c r="K14" s="97"/>
      <c r="L14" s="61"/>
      <c r="M14" s="61"/>
      <c r="N14" s="61"/>
      <c r="O14" s="61"/>
      <c r="P14" s="61"/>
      <c r="Q14" s="61"/>
    </row>
    <row r="15" spans="1:17" ht="14.25" customHeight="1" hidden="1">
      <c r="A15" s="89"/>
      <c r="B15" s="100"/>
      <c r="C15" s="593"/>
      <c r="D15" s="594"/>
      <c r="E15" s="193"/>
      <c r="F15" s="93"/>
      <c r="G15" s="93"/>
      <c r="H15" s="93" t="s">
        <v>119</v>
      </c>
      <c r="I15" s="93"/>
      <c r="J15" s="97"/>
      <c r="K15" s="97"/>
      <c r="L15" s="61"/>
      <c r="M15" s="61"/>
      <c r="N15" s="61"/>
      <c r="O15" s="61"/>
      <c r="P15" s="61"/>
      <c r="Q15" s="61"/>
    </row>
    <row r="16" spans="1:17" ht="3.75" customHeight="1" hidden="1">
      <c r="A16" s="89"/>
      <c r="B16" s="102"/>
      <c r="C16" s="92"/>
      <c r="D16" s="92"/>
      <c r="E16" s="92"/>
      <c r="F16" s="92"/>
      <c r="G16" s="92"/>
      <c r="H16" s="92"/>
      <c r="I16" s="92"/>
      <c r="J16" s="97"/>
      <c r="K16" s="97"/>
      <c r="L16" s="61"/>
      <c r="M16" s="61"/>
      <c r="N16" s="61"/>
      <c r="O16" s="61"/>
      <c r="P16" s="61"/>
      <c r="Q16" s="61"/>
    </row>
    <row r="17" spans="1:17" ht="13.5" customHeight="1" hidden="1">
      <c r="A17" s="89"/>
      <c r="B17" s="92"/>
      <c r="C17" s="92"/>
      <c r="D17" s="92"/>
      <c r="E17" s="92"/>
      <c r="F17" s="92"/>
      <c r="G17" s="92"/>
      <c r="H17" s="92"/>
      <c r="I17" s="92"/>
      <c r="J17" s="97"/>
      <c r="K17" s="97"/>
      <c r="L17" s="61"/>
      <c r="M17" s="61"/>
      <c r="N17" s="61"/>
      <c r="O17" s="61"/>
      <c r="P17" s="61"/>
      <c r="Q17" s="61"/>
    </row>
    <row r="18" spans="1:17" ht="0.75" customHeight="1" hidden="1">
      <c r="A18" s="89"/>
      <c r="B18" s="92"/>
      <c r="C18" s="92"/>
      <c r="D18" s="92"/>
      <c r="E18" s="92"/>
      <c r="F18" s="92"/>
      <c r="G18" s="92"/>
      <c r="H18" s="92"/>
      <c r="I18" s="92"/>
      <c r="J18" s="97"/>
      <c r="K18" s="97"/>
      <c r="L18" s="61"/>
      <c r="M18" s="61"/>
      <c r="N18" s="61"/>
      <c r="O18" s="61"/>
      <c r="P18" s="61"/>
      <c r="Q18" s="61"/>
    </row>
    <row r="19" spans="1:17" ht="14.25" customHeight="1" hidden="1" thickBot="1">
      <c r="A19" s="89"/>
      <c r="B19" s="92"/>
      <c r="C19" s="92"/>
      <c r="D19" s="92"/>
      <c r="E19" s="92"/>
      <c r="F19" s="92"/>
      <c r="G19" s="92"/>
      <c r="H19" s="92"/>
      <c r="I19" s="92"/>
      <c r="J19" s="97"/>
      <c r="K19" s="97"/>
      <c r="L19" s="61"/>
      <c r="M19" s="61"/>
      <c r="N19" s="61"/>
      <c r="O19" s="61"/>
      <c r="P19" s="61"/>
      <c r="Q19" s="61"/>
    </row>
    <row r="20" spans="1:17" ht="0.75" customHeight="1" hidden="1">
      <c r="A20" s="89"/>
      <c r="B20" s="92"/>
      <c r="C20" s="92"/>
      <c r="D20" s="92"/>
      <c r="E20" s="92"/>
      <c r="F20" s="92"/>
      <c r="G20" s="92"/>
      <c r="H20" s="92"/>
      <c r="I20" s="92"/>
      <c r="J20" s="97"/>
      <c r="K20" s="97"/>
      <c r="L20" s="61"/>
      <c r="M20" s="61"/>
      <c r="N20" s="61"/>
      <c r="O20" s="61"/>
      <c r="P20" s="61"/>
      <c r="Q20" s="61"/>
    </row>
    <row r="21" spans="1:17" ht="19.5" hidden="1" thickBot="1">
      <c r="A21" s="89"/>
      <c r="B21" s="92"/>
      <c r="C21" s="92"/>
      <c r="D21" s="92"/>
      <c r="E21" s="92"/>
      <c r="F21" s="92"/>
      <c r="G21" s="103" t="s">
        <v>120</v>
      </c>
      <c r="H21" s="104" t="s">
        <v>121</v>
      </c>
      <c r="I21" s="92"/>
      <c r="J21" s="97"/>
      <c r="K21" s="97"/>
      <c r="L21" s="61"/>
      <c r="M21" s="61"/>
      <c r="N21" s="61"/>
      <c r="O21" s="61"/>
      <c r="P21" s="61"/>
      <c r="Q21" s="61"/>
    </row>
    <row r="22" spans="1:17" ht="18.75" hidden="1">
      <c r="A22" s="89"/>
      <c r="B22" s="105" t="s">
        <v>23</v>
      </c>
      <c r="C22" s="105"/>
      <c r="D22" s="105"/>
      <c r="E22" s="105"/>
      <c r="F22" s="95"/>
      <c r="G22" s="92">
        <v>347.8</v>
      </c>
      <c r="H22" s="92">
        <v>7.55</v>
      </c>
      <c r="I22" s="96">
        <f>G22*H22</f>
        <v>2625.89</v>
      </c>
      <c r="J22" s="97"/>
      <c r="K22" s="97"/>
      <c r="L22" s="61"/>
      <c r="M22" s="61"/>
      <c r="N22" s="61"/>
      <c r="O22" s="61"/>
      <c r="P22" s="61"/>
      <c r="Q22" s="61"/>
    </row>
    <row r="23" spans="1:17" ht="18.75" hidden="1">
      <c r="A23" s="89"/>
      <c r="B23" s="105" t="s">
        <v>24</v>
      </c>
      <c r="C23" s="105"/>
      <c r="D23" s="105"/>
      <c r="E23" s="105"/>
      <c r="F23" s="92"/>
      <c r="G23" s="92"/>
      <c r="H23" s="92"/>
      <c r="I23" s="92"/>
      <c r="J23" s="97"/>
      <c r="K23" s="97"/>
      <c r="L23" s="61"/>
      <c r="M23" s="61"/>
      <c r="N23" s="61"/>
      <c r="O23" s="61"/>
      <c r="P23" s="61"/>
      <c r="Q23" s="61"/>
    </row>
    <row r="24" spans="1:17" ht="2.25" customHeight="1" hidden="1">
      <c r="A24" s="89"/>
      <c r="B24" s="105" t="s">
        <v>25</v>
      </c>
      <c r="C24" s="105" t="s">
        <v>26</v>
      </c>
      <c r="D24" s="105"/>
      <c r="E24" s="105"/>
      <c r="F24" s="92"/>
      <c r="G24" s="92"/>
      <c r="H24" s="92"/>
      <c r="I24" s="92"/>
      <c r="J24" s="97"/>
      <c r="K24" s="97"/>
      <c r="L24" s="61"/>
      <c r="M24" s="61"/>
      <c r="N24" s="61"/>
      <c r="O24" s="61"/>
      <c r="P24" s="61"/>
      <c r="Q24" s="61"/>
    </row>
    <row r="25" spans="1:17" ht="14.25" customHeight="1" hidden="1">
      <c r="A25" s="89"/>
      <c r="B25" s="105" t="s">
        <v>27</v>
      </c>
      <c r="C25" s="105"/>
      <c r="D25" s="105"/>
      <c r="E25" s="105"/>
      <c r="F25" s="92"/>
      <c r="G25" s="92"/>
      <c r="H25" s="92"/>
      <c r="I25" s="92"/>
      <c r="J25" s="97"/>
      <c r="K25" s="97"/>
      <c r="L25" s="61"/>
      <c r="M25" s="61"/>
      <c r="N25" s="61"/>
      <c r="O25" s="61"/>
      <c r="P25" s="61"/>
      <c r="Q25" s="61"/>
    </row>
    <row r="26" spans="1:17" ht="18.75" hidden="1">
      <c r="A26" s="89"/>
      <c r="B26" s="92"/>
      <c r="C26" s="92"/>
      <c r="D26" s="92"/>
      <c r="E26" s="92"/>
      <c r="F26" s="92"/>
      <c r="G26" s="92"/>
      <c r="H26" s="92"/>
      <c r="I26" s="92"/>
      <c r="J26" s="97"/>
      <c r="K26" s="97"/>
      <c r="L26" s="61"/>
      <c r="M26" s="61"/>
      <c r="N26" s="61"/>
      <c r="O26" s="61"/>
      <c r="P26" s="61"/>
      <c r="Q26" s="61"/>
    </row>
    <row r="27" spans="1:17" ht="0.75" customHeight="1" hidden="1">
      <c r="A27" s="89"/>
      <c r="B27" s="92"/>
      <c r="C27" s="92"/>
      <c r="D27" s="92"/>
      <c r="E27" s="92"/>
      <c r="F27" s="92"/>
      <c r="G27" s="92"/>
      <c r="H27" s="92"/>
      <c r="I27" s="92"/>
      <c r="J27" s="97"/>
      <c r="K27" s="97"/>
      <c r="L27" s="61"/>
      <c r="M27" s="61"/>
      <c r="N27" s="61"/>
      <c r="O27" s="61"/>
      <c r="P27" s="61"/>
      <c r="Q27" s="61"/>
    </row>
    <row r="28" spans="1:17" ht="3.75" customHeight="1" hidden="1">
      <c r="A28" s="89"/>
      <c r="B28" s="92"/>
      <c r="C28" s="92"/>
      <c r="D28" s="92"/>
      <c r="E28" s="92"/>
      <c r="F28" s="92"/>
      <c r="G28" s="92"/>
      <c r="H28" s="92"/>
      <c r="I28" s="92"/>
      <c r="J28" s="97"/>
      <c r="K28" s="97"/>
      <c r="L28" s="61"/>
      <c r="M28" s="61"/>
      <c r="N28" s="61"/>
      <c r="O28" s="61"/>
      <c r="P28" s="61"/>
      <c r="Q28" s="61"/>
    </row>
    <row r="29" spans="1:17" ht="18.75" hidden="1">
      <c r="A29" s="89"/>
      <c r="B29" s="92"/>
      <c r="C29" s="92"/>
      <c r="D29" s="92"/>
      <c r="E29" s="92"/>
      <c r="F29" s="92"/>
      <c r="G29" s="92"/>
      <c r="H29" s="92"/>
      <c r="I29" s="92"/>
      <c r="J29" s="97"/>
      <c r="K29" s="97"/>
      <c r="L29" s="61"/>
      <c r="M29" s="61"/>
      <c r="N29" s="61"/>
      <c r="O29" s="61"/>
      <c r="P29" s="61"/>
      <c r="Q29" s="61"/>
    </row>
    <row r="30" spans="1:17" ht="0.75" customHeight="1" hidden="1">
      <c r="A30" s="89"/>
      <c r="B30" s="92"/>
      <c r="C30" s="92"/>
      <c r="D30" s="92"/>
      <c r="E30" s="92"/>
      <c r="F30" s="92"/>
      <c r="G30" s="92"/>
      <c r="H30" s="92"/>
      <c r="I30" s="92"/>
      <c r="J30" s="97"/>
      <c r="K30" s="97"/>
      <c r="L30" s="61"/>
      <c r="M30" s="61"/>
      <c r="N30" s="61"/>
      <c r="O30" s="61"/>
      <c r="P30" s="61"/>
      <c r="Q30" s="61"/>
    </row>
    <row r="31" spans="1:17" ht="18.75" hidden="1">
      <c r="A31" s="89"/>
      <c r="B31" s="92"/>
      <c r="C31" s="92"/>
      <c r="D31" s="92"/>
      <c r="E31" s="92"/>
      <c r="F31" s="92"/>
      <c r="G31" s="92"/>
      <c r="H31" s="92"/>
      <c r="I31" s="92"/>
      <c r="J31" s="97"/>
      <c r="K31" s="97"/>
      <c r="L31" s="61"/>
      <c r="M31" s="61"/>
      <c r="N31" s="61"/>
      <c r="O31" s="61"/>
      <c r="P31" s="61"/>
      <c r="Q31" s="61"/>
    </row>
    <row r="32" spans="1:17" ht="18.75" hidden="1">
      <c r="A32" s="89"/>
      <c r="B32" s="92"/>
      <c r="C32" s="92"/>
      <c r="D32" s="92"/>
      <c r="E32" s="92"/>
      <c r="F32" s="92"/>
      <c r="G32" s="92"/>
      <c r="H32" s="92"/>
      <c r="I32" s="92"/>
      <c r="J32" s="97"/>
      <c r="K32" s="97"/>
      <c r="L32" s="61"/>
      <c r="M32" s="61"/>
      <c r="N32" s="61"/>
      <c r="O32" s="61"/>
      <c r="P32" s="61"/>
      <c r="Q32" s="61"/>
    </row>
    <row r="33" spans="1:17" ht="18.75" hidden="1">
      <c r="A33" s="89"/>
      <c r="B33" s="92"/>
      <c r="C33" s="92"/>
      <c r="D33" s="92"/>
      <c r="E33" s="92"/>
      <c r="F33" s="92"/>
      <c r="G33" s="93"/>
      <c r="H33" s="93"/>
      <c r="I33" s="106"/>
      <c r="J33" s="97"/>
      <c r="K33" s="97"/>
      <c r="L33" s="61"/>
      <c r="M33" s="61"/>
      <c r="N33" s="61"/>
      <c r="O33" s="61"/>
      <c r="P33" s="61"/>
      <c r="Q33" s="61"/>
    </row>
    <row r="34" spans="1:17" ht="18.75" hidden="1">
      <c r="A34" s="89"/>
      <c r="B34" s="92"/>
      <c r="C34" s="92"/>
      <c r="D34" s="92"/>
      <c r="E34" s="92"/>
      <c r="F34" s="92"/>
      <c r="G34" s="92"/>
      <c r="H34" s="92" t="s">
        <v>22</v>
      </c>
      <c r="I34" s="107">
        <f>SUM(I17:I33)</f>
        <v>2625.89</v>
      </c>
      <c r="J34" s="97"/>
      <c r="K34" s="97"/>
      <c r="L34" s="61"/>
      <c r="M34" s="61"/>
      <c r="N34" s="61"/>
      <c r="O34" s="61"/>
      <c r="P34" s="61"/>
      <c r="Q34" s="61"/>
    </row>
    <row r="35" spans="1:11" ht="18.75">
      <c r="A35" s="595" t="s">
        <v>122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89"/>
    </row>
    <row r="36" spans="1:11" ht="18.7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89"/>
    </row>
    <row r="37" spans="1:11" ht="18.75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8.75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.75">
      <c r="A39" s="65"/>
      <c r="B39" s="66"/>
      <c r="C39" s="66"/>
      <c r="D39" s="66"/>
      <c r="E39" s="66"/>
      <c r="F39" s="66"/>
      <c r="G39" s="66"/>
      <c r="H39" s="65"/>
      <c r="I39" s="65"/>
      <c r="J39" s="89"/>
      <c r="K39" s="89"/>
    </row>
    <row r="40" spans="1:11" ht="18.75">
      <c r="A40" s="65"/>
      <c r="B40" s="65" t="s">
        <v>123</v>
      </c>
      <c r="C40" s="66"/>
      <c r="D40" s="66"/>
      <c r="E40" s="66"/>
      <c r="F40" s="66"/>
      <c r="G40" s="65"/>
      <c r="H40" s="66"/>
      <c r="I40" s="65"/>
      <c r="J40" s="89"/>
      <c r="K40" s="89"/>
    </row>
    <row r="41" spans="1:11" ht="18.75">
      <c r="A41" s="65"/>
      <c r="B41" s="66" t="s">
        <v>124</v>
      </c>
      <c r="C41" s="65" t="s">
        <v>125</v>
      </c>
      <c r="D41" s="65"/>
      <c r="E41" s="65"/>
      <c r="F41" s="66"/>
      <c r="G41" s="65"/>
      <c r="H41" s="66"/>
      <c r="I41" s="65"/>
      <c r="J41" s="89"/>
      <c r="K41" s="89"/>
    </row>
    <row r="42" spans="1:11" ht="18.75">
      <c r="A42" s="65"/>
      <c r="B42" s="66" t="s">
        <v>126</v>
      </c>
      <c r="C42" s="67">
        <v>1820.5</v>
      </c>
      <c r="D42" s="65" t="s">
        <v>127</v>
      </c>
      <c r="E42" s="65"/>
      <c r="F42" s="66"/>
      <c r="G42" s="65"/>
      <c r="H42" s="66"/>
      <c r="I42" s="65"/>
      <c r="J42" s="89"/>
      <c r="K42" s="89"/>
    </row>
    <row r="43" spans="1:11" ht="18" customHeight="1">
      <c r="A43" s="65"/>
      <c r="B43" s="66" t="s">
        <v>128</v>
      </c>
      <c r="C43" s="68" t="s">
        <v>189</v>
      </c>
      <c r="D43" s="65" t="s">
        <v>179</v>
      </c>
      <c r="E43" s="65"/>
      <c r="F43" s="65"/>
      <c r="G43" s="66"/>
      <c r="H43" s="66"/>
      <c r="I43" s="65"/>
      <c r="J43" s="89"/>
      <c r="K43" s="89"/>
    </row>
    <row r="44" spans="1:11" ht="18" customHeight="1">
      <c r="A44" s="65"/>
      <c r="B44" s="66"/>
      <c r="C44" s="68"/>
      <c r="D44" s="65"/>
      <c r="E44" s="65"/>
      <c r="F44" s="65"/>
      <c r="G44" s="66"/>
      <c r="H44" s="66"/>
      <c r="I44" s="65"/>
      <c r="J44" s="89"/>
      <c r="K44" s="89"/>
    </row>
    <row r="45" spans="1:17" ht="60" customHeight="1">
      <c r="A45" s="65"/>
      <c r="B45" s="66"/>
      <c r="C45" s="68"/>
      <c r="D45" s="65"/>
      <c r="E45" s="65"/>
      <c r="F45" s="65"/>
      <c r="G45" s="108" t="s">
        <v>132</v>
      </c>
      <c r="H45" s="109" t="s">
        <v>2</v>
      </c>
      <c r="I45" s="109" t="s">
        <v>3</v>
      </c>
      <c r="J45" s="110" t="s">
        <v>133</v>
      </c>
      <c r="K45" s="195" t="s">
        <v>134</v>
      </c>
      <c r="L45" s="69" t="s">
        <v>135</v>
      </c>
      <c r="N45" s="70"/>
      <c r="O45" s="70"/>
      <c r="P45" s="70"/>
      <c r="Q45" s="70"/>
    </row>
    <row r="46" spans="1:17" s="62" customFormat="1" ht="12.75" customHeight="1">
      <c r="A46" s="63"/>
      <c r="B46" s="138"/>
      <c r="C46" s="139"/>
      <c r="D46" s="63"/>
      <c r="E46" s="63"/>
      <c r="F46" s="63"/>
      <c r="G46" s="137" t="s">
        <v>56</v>
      </c>
      <c r="H46" s="137" t="s">
        <v>56</v>
      </c>
      <c r="I46" s="137" t="s">
        <v>56</v>
      </c>
      <c r="J46" s="137" t="s">
        <v>56</v>
      </c>
      <c r="K46" s="137" t="s">
        <v>56</v>
      </c>
      <c r="L46" s="140"/>
      <c r="N46" s="141" t="s">
        <v>137</v>
      </c>
      <c r="O46" s="141" t="s">
        <v>136</v>
      </c>
      <c r="P46" s="141" t="s">
        <v>175</v>
      </c>
      <c r="Q46" s="141" t="s">
        <v>138</v>
      </c>
    </row>
    <row r="47" spans="1:17" ht="33" customHeight="1">
      <c r="A47" s="65"/>
      <c r="B47" s="583" t="s">
        <v>139</v>
      </c>
      <c r="C47" s="583"/>
      <c r="D47" s="583"/>
      <c r="E47" s="583"/>
      <c r="F47" s="583"/>
      <c r="G47" s="111">
        <f aca="true" t="shared" si="0" ref="G47:L47">G49+G50</f>
        <v>14.11</v>
      </c>
      <c r="H47" s="111">
        <f t="shared" si="0"/>
        <v>25687.260000000002</v>
      </c>
      <c r="I47" s="111">
        <f>O47+N47</f>
        <v>28988.74</v>
      </c>
      <c r="J47" s="111">
        <f t="shared" si="0"/>
        <v>63344.83</v>
      </c>
      <c r="K47" s="111">
        <f t="shared" si="0"/>
        <v>-34356.09</v>
      </c>
      <c r="L47" s="71">
        <f t="shared" si="0"/>
        <v>-3301.4800000000014</v>
      </c>
      <c r="N47" s="203">
        <v>28507.170000000002</v>
      </c>
      <c r="O47" s="203">
        <v>481.57</v>
      </c>
      <c r="P47" s="204">
        <v>2502.4499999999994</v>
      </c>
      <c r="Q47" s="203">
        <v>3067.82</v>
      </c>
    </row>
    <row r="48" spans="1:12" ht="18" customHeight="1">
      <c r="A48" s="65"/>
      <c r="B48" s="596" t="s">
        <v>140</v>
      </c>
      <c r="C48" s="597"/>
      <c r="D48" s="597"/>
      <c r="E48" s="597"/>
      <c r="F48" s="598"/>
      <c r="G48" s="112"/>
      <c r="H48" s="113"/>
      <c r="I48" s="113"/>
      <c r="J48" s="92"/>
      <c r="K48" s="92"/>
      <c r="L48" s="74"/>
    </row>
    <row r="49" spans="1:15" ht="18" customHeight="1">
      <c r="A49" s="65"/>
      <c r="B49" s="581" t="s">
        <v>12</v>
      </c>
      <c r="C49" s="581"/>
      <c r="D49" s="581"/>
      <c r="E49" s="581"/>
      <c r="F49" s="581"/>
      <c r="G49" s="112">
        <f>G59</f>
        <v>9.47</v>
      </c>
      <c r="H49" s="113">
        <f>ROUND(G49*C42,2)</f>
        <v>17240.14</v>
      </c>
      <c r="I49" s="123">
        <f>H49</f>
        <v>17240.14</v>
      </c>
      <c r="J49" s="113">
        <f>H59</f>
        <v>17240.14</v>
      </c>
      <c r="K49" s="113">
        <f>I49-J49</f>
        <v>0</v>
      </c>
      <c r="L49" s="74">
        <f>H49-I49</f>
        <v>0</v>
      </c>
      <c r="O49" s="64"/>
    </row>
    <row r="50" spans="1:25" ht="18" customHeight="1">
      <c r="A50" s="65"/>
      <c r="B50" s="581" t="s">
        <v>21</v>
      </c>
      <c r="C50" s="581"/>
      <c r="D50" s="581"/>
      <c r="E50" s="581"/>
      <c r="F50" s="581"/>
      <c r="G50" s="112">
        <v>4.64</v>
      </c>
      <c r="H50" s="113">
        <f>ROUND(G50*C42,2)</f>
        <v>8447.12</v>
      </c>
      <c r="I50" s="123">
        <f>I47-I49</f>
        <v>11748.600000000002</v>
      </c>
      <c r="J50" s="113">
        <f>H67</f>
        <v>46104.69</v>
      </c>
      <c r="K50" s="113">
        <f>I50-J50</f>
        <v>-34356.09</v>
      </c>
      <c r="L50" s="74">
        <f>H50-I50</f>
        <v>-3301.4800000000014</v>
      </c>
      <c r="U50" s="601" t="s">
        <v>141</v>
      </c>
      <c r="V50" s="601"/>
      <c r="W50" s="601"/>
      <c r="X50" s="601"/>
      <c r="Y50" s="601"/>
    </row>
    <row r="51" spans="1:25" ht="28.5" customHeight="1">
      <c r="A51" s="65"/>
      <c r="B51" s="89"/>
      <c r="C51" s="89"/>
      <c r="D51" s="89"/>
      <c r="E51" s="89"/>
      <c r="F51" s="89"/>
      <c r="G51" s="89"/>
      <c r="H51" s="89"/>
      <c r="I51" s="89"/>
      <c r="J51" s="89"/>
      <c r="K51" s="114"/>
      <c r="L51" s="75">
        <f>H53-I53</f>
        <v>-565.3700000000008</v>
      </c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89"/>
      <c r="G52" s="143" t="s">
        <v>172</v>
      </c>
      <c r="H52" s="143" t="s">
        <v>2</v>
      </c>
      <c r="I52" s="143" t="s">
        <v>3</v>
      </c>
      <c r="J52" s="142" t="s">
        <v>173</v>
      </c>
      <c r="K52" s="143" t="s">
        <v>174</v>
      </c>
      <c r="N52" s="72"/>
      <c r="O52" s="70"/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v>2793.099999999997</v>
      </c>
      <c r="Y52" s="160"/>
    </row>
    <row r="53" spans="1:25" ht="18" customHeight="1">
      <c r="A53" s="89"/>
      <c r="B53" s="599" t="s">
        <v>171</v>
      </c>
      <c r="C53" s="599"/>
      <c r="D53" s="599"/>
      <c r="E53" s="599"/>
      <c r="F53" s="600"/>
      <c r="G53" s="144">
        <f>'04 14 г'!J53</f>
        <v>2968.879999999996</v>
      </c>
      <c r="H53" s="144">
        <f>P47</f>
        <v>2502.4499999999994</v>
      </c>
      <c r="I53" s="144">
        <f>Q47</f>
        <v>3067.82</v>
      </c>
      <c r="J53" s="109">
        <f>H53+G53-I53</f>
        <v>2403.509999999995</v>
      </c>
      <c r="K53" s="109"/>
      <c r="L53" s="189" t="s">
        <v>210</v>
      </c>
      <c r="T53" s="159" t="s">
        <v>186</v>
      </c>
      <c r="U53" s="170">
        <v>2793.099999999997</v>
      </c>
      <c r="V53" s="170">
        <v>2502.4499999999994</v>
      </c>
      <c r="W53" s="170">
        <v>2658.0099999999998</v>
      </c>
      <c r="X53" s="160">
        <v>2637.539999999997</v>
      </c>
      <c r="Y53" s="161"/>
    </row>
    <row r="54" spans="1:25" ht="18" customHeight="1">
      <c r="A54" s="89"/>
      <c r="B54" s="66"/>
      <c r="C54" s="68"/>
      <c r="D54" s="65"/>
      <c r="E54" s="65"/>
      <c r="F54" s="65"/>
      <c r="G54" s="66"/>
      <c r="H54" s="66"/>
      <c r="I54" s="65"/>
      <c r="J54" s="89"/>
      <c r="K54" s="89"/>
      <c r="T54" s="159" t="s">
        <v>187</v>
      </c>
      <c r="U54" s="170">
        <v>2637.539999999997</v>
      </c>
      <c r="V54" s="170">
        <v>2502.4499999999994</v>
      </c>
      <c r="W54" s="170">
        <v>2711.63</v>
      </c>
      <c r="X54" s="160">
        <v>2428.359999999996</v>
      </c>
      <c r="Y54" s="161">
        <v>42498.63999999999</v>
      </c>
    </row>
    <row r="55" spans="1:25" ht="18" customHeight="1">
      <c r="A55" s="89"/>
      <c r="B55" s="66"/>
      <c r="C55" s="68"/>
      <c r="D55" s="65"/>
      <c r="E55" s="65"/>
      <c r="F55" s="65"/>
      <c r="G55" s="66"/>
      <c r="H55" s="66"/>
      <c r="I55" s="65"/>
      <c r="J55" s="89"/>
      <c r="K55" s="89"/>
      <c r="T55" s="159" t="s">
        <v>188</v>
      </c>
      <c r="U55" s="170">
        <v>2428.359999999996</v>
      </c>
      <c r="V55" s="186">
        <v>2502.4499999999994</v>
      </c>
      <c r="W55" s="186">
        <v>1961.9299999999998</v>
      </c>
      <c r="X55" s="160">
        <v>2968.879999999996</v>
      </c>
      <c r="Y55" s="186">
        <v>0</v>
      </c>
    </row>
    <row r="56" spans="1:25" ht="18.75">
      <c r="A56" s="65"/>
      <c r="B56" s="76"/>
      <c r="C56" s="77"/>
      <c r="D56" s="78"/>
      <c r="E56" s="78"/>
      <c r="F56" s="78"/>
      <c r="G56" s="79" t="s">
        <v>132</v>
      </c>
      <c r="H56" s="79" t="s">
        <v>142</v>
      </c>
      <c r="I56" s="65"/>
      <c r="J56" s="89"/>
      <c r="K56" s="89"/>
      <c r="T56" s="159" t="s">
        <v>189</v>
      </c>
      <c r="U56" s="170">
        <v>2968.879999999996</v>
      </c>
      <c r="V56" s="170">
        <f>H53</f>
        <v>2502.4499999999994</v>
      </c>
      <c r="W56" s="170">
        <f>I53</f>
        <v>3067.82</v>
      </c>
      <c r="X56" s="160">
        <f aca="true" t="shared" si="1" ref="X56:X63">V56+U56-W56</f>
        <v>2403.509999999995</v>
      </c>
      <c r="Y56" s="190"/>
    </row>
    <row r="57" spans="1:25" s="62" customFormat="1" ht="11.25" customHeight="1">
      <c r="A57" s="80"/>
      <c r="B57" s="134"/>
      <c r="C57" s="135"/>
      <c r="D57" s="136"/>
      <c r="E57" s="136"/>
      <c r="F57" s="136"/>
      <c r="G57" s="137" t="s">
        <v>56</v>
      </c>
      <c r="H57" s="137" t="s">
        <v>56</v>
      </c>
      <c r="I57" s="63"/>
      <c r="T57" s="159" t="s">
        <v>190</v>
      </c>
      <c r="U57" s="170"/>
      <c r="V57" s="161"/>
      <c r="W57" s="161"/>
      <c r="X57" s="160">
        <f t="shared" si="1"/>
        <v>0</v>
      </c>
      <c r="Y57" s="161"/>
    </row>
    <row r="58" spans="1:25" ht="34.5" customHeight="1">
      <c r="A58" s="81" t="s">
        <v>143</v>
      </c>
      <c r="B58" s="584" t="s">
        <v>169</v>
      </c>
      <c r="C58" s="585"/>
      <c r="D58" s="585"/>
      <c r="E58" s="585"/>
      <c r="F58" s="585"/>
      <c r="G58" s="92"/>
      <c r="H58" s="82">
        <f>H59+H67</f>
        <v>63344.83</v>
      </c>
      <c r="I58" s="65"/>
      <c r="J58" s="89"/>
      <c r="K58" s="89"/>
      <c r="T58" s="159" t="s">
        <v>191</v>
      </c>
      <c r="U58" s="170"/>
      <c r="V58" s="161"/>
      <c r="W58" s="161"/>
      <c r="X58" s="160">
        <f t="shared" si="1"/>
        <v>0</v>
      </c>
      <c r="Y58" s="161"/>
    </row>
    <row r="59" spans="1:25" ht="18.75">
      <c r="A59" s="83" t="s">
        <v>145</v>
      </c>
      <c r="B59" s="586" t="s">
        <v>146</v>
      </c>
      <c r="C59" s="587"/>
      <c r="D59" s="587"/>
      <c r="E59" s="587"/>
      <c r="F59" s="588"/>
      <c r="G59" s="120">
        <f>G60+G61+G62+G64+G66</f>
        <v>9.47</v>
      </c>
      <c r="H59" s="84">
        <f>H60+H61+H62+H64+H66</f>
        <v>17240.14</v>
      </c>
      <c r="I59" s="65"/>
      <c r="J59" s="89"/>
      <c r="K59" s="118"/>
      <c r="T59" s="159" t="s">
        <v>192</v>
      </c>
      <c r="U59" s="170"/>
      <c r="V59" s="161"/>
      <c r="W59" s="161"/>
      <c r="X59" s="160">
        <f t="shared" si="1"/>
        <v>0</v>
      </c>
      <c r="Y59" s="161"/>
    </row>
    <row r="60" spans="1:25" ht="18.75">
      <c r="A60" s="194" t="s">
        <v>147</v>
      </c>
      <c r="B60" s="589" t="s">
        <v>148</v>
      </c>
      <c r="C60" s="587"/>
      <c r="D60" s="587"/>
      <c r="E60" s="587"/>
      <c r="F60" s="588"/>
      <c r="G60" s="120">
        <v>1.87</v>
      </c>
      <c r="H60" s="196">
        <f>ROUND(G60*C42,2)</f>
        <v>3404.34</v>
      </c>
      <c r="I60" s="65"/>
      <c r="J60" s="89"/>
      <c r="K60" s="118"/>
      <c r="T60" s="159" t="s">
        <v>193</v>
      </c>
      <c r="U60" s="170"/>
      <c r="V60" s="161"/>
      <c r="W60" s="161"/>
      <c r="X60" s="160">
        <f t="shared" si="1"/>
        <v>0</v>
      </c>
      <c r="Y60" s="161"/>
    </row>
    <row r="61" spans="1:25" ht="37.5" customHeight="1">
      <c r="A61" s="194" t="s">
        <v>149</v>
      </c>
      <c r="B61" s="590" t="s">
        <v>150</v>
      </c>
      <c r="C61" s="576"/>
      <c r="D61" s="576"/>
      <c r="E61" s="576"/>
      <c r="F61" s="576"/>
      <c r="G61" s="195">
        <v>2.2</v>
      </c>
      <c r="H61" s="196">
        <f>ROUND(G61*C42,2)</f>
        <v>4005.1</v>
      </c>
      <c r="I61" s="65"/>
      <c r="J61" s="89"/>
      <c r="K61" s="118"/>
      <c r="T61" s="159" t="s">
        <v>194</v>
      </c>
      <c r="U61" s="170"/>
      <c r="V61" s="161"/>
      <c r="W61" s="161"/>
      <c r="X61" s="160">
        <f t="shared" si="1"/>
        <v>0</v>
      </c>
      <c r="Y61" s="161"/>
    </row>
    <row r="62" spans="1:25" ht="18.75">
      <c r="A62" s="581" t="s">
        <v>151</v>
      </c>
      <c r="B62" s="582" t="s">
        <v>152</v>
      </c>
      <c r="C62" s="573"/>
      <c r="D62" s="573"/>
      <c r="E62" s="573"/>
      <c r="F62" s="573"/>
      <c r="G62" s="565">
        <v>1.58</v>
      </c>
      <c r="H62" s="580">
        <f>ROUND(G62*C42,2)</f>
        <v>2876.39</v>
      </c>
      <c r="I62" s="65"/>
      <c r="J62" s="89"/>
      <c r="K62" s="89"/>
      <c r="T62" s="159" t="s">
        <v>195</v>
      </c>
      <c r="U62" s="170"/>
      <c r="V62" s="161"/>
      <c r="W62" s="161"/>
      <c r="X62" s="160">
        <f t="shared" si="1"/>
        <v>0</v>
      </c>
      <c r="Y62" s="161"/>
    </row>
    <row r="63" spans="1:25" ht="18.75">
      <c r="A63" s="581"/>
      <c r="B63" s="573"/>
      <c r="C63" s="573"/>
      <c r="D63" s="573"/>
      <c r="E63" s="573"/>
      <c r="F63" s="573"/>
      <c r="G63" s="565"/>
      <c r="H63" s="580"/>
      <c r="I63" s="65"/>
      <c r="J63" s="89"/>
      <c r="K63" s="89"/>
      <c r="T63" s="159" t="s">
        <v>196</v>
      </c>
      <c r="U63" s="170"/>
      <c r="V63" s="161"/>
      <c r="W63" s="161"/>
      <c r="X63" s="160">
        <f t="shared" si="1"/>
        <v>0</v>
      </c>
      <c r="Y63" s="161"/>
    </row>
    <row r="64" spans="1:25" ht="18.75">
      <c r="A64" s="581" t="s">
        <v>153</v>
      </c>
      <c r="B64" s="582" t="s">
        <v>154</v>
      </c>
      <c r="C64" s="573"/>
      <c r="D64" s="573"/>
      <c r="E64" s="573"/>
      <c r="F64" s="573"/>
      <c r="G64" s="565">
        <v>1.28</v>
      </c>
      <c r="H64" s="580">
        <f>G64*C42</f>
        <v>2330.2400000000002</v>
      </c>
      <c r="I64" s="65"/>
      <c r="J64" s="89"/>
      <c r="K64" s="89"/>
      <c r="T64" s="163" t="s">
        <v>197</v>
      </c>
      <c r="U64" s="164">
        <f>SUM(U52:U63)</f>
        <v>13787.519999999984</v>
      </c>
      <c r="V64" s="164">
        <f>SUM(V52:V63)</f>
        <v>12512.249999999996</v>
      </c>
      <c r="W64" s="164">
        <f>SUM(W52:W63)</f>
        <v>13068.38</v>
      </c>
      <c r="X64" s="164">
        <f>SUM(X52:X63)</f>
        <v>13231.389999999981</v>
      </c>
      <c r="Y64" s="164">
        <f>SUM(Y52:Y63)</f>
        <v>42498.63999999999</v>
      </c>
    </row>
    <row r="65" spans="1:11" ht="18.75">
      <c r="A65" s="581"/>
      <c r="B65" s="573"/>
      <c r="C65" s="573"/>
      <c r="D65" s="573"/>
      <c r="E65" s="573"/>
      <c r="F65" s="573"/>
      <c r="G65" s="565"/>
      <c r="H65" s="580"/>
      <c r="I65" s="65"/>
      <c r="J65" s="89"/>
      <c r="K65" s="89"/>
    </row>
    <row r="66" spans="1:11" ht="18.75">
      <c r="A66" s="194" t="s">
        <v>155</v>
      </c>
      <c r="B66" s="573" t="s">
        <v>156</v>
      </c>
      <c r="C66" s="573"/>
      <c r="D66" s="573"/>
      <c r="E66" s="573"/>
      <c r="F66" s="573"/>
      <c r="G66" s="79">
        <v>2.54</v>
      </c>
      <c r="H66" s="123">
        <f>ROUND(G66*C42,2)</f>
        <v>4624.07</v>
      </c>
      <c r="I66" s="65"/>
      <c r="J66" s="89"/>
      <c r="K66" s="89"/>
    </row>
    <row r="67" spans="1:11" ht="18.75">
      <c r="A67" s="82" t="s">
        <v>157</v>
      </c>
      <c r="B67" s="574" t="s">
        <v>158</v>
      </c>
      <c r="C67" s="563"/>
      <c r="D67" s="563"/>
      <c r="E67" s="563"/>
      <c r="F67" s="563"/>
      <c r="G67" s="82"/>
      <c r="H67" s="82">
        <f>H68+H69+H70+H71</f>
        <v>46104.69</v>
      </c>
      <c r="I67" s="65"/>
      <c r="J67" s="89"/>
      <c r="K67" s="89"/>
    </row>
    <row r="68" spans="1:11" ht="18.75">
      <c r="A68" s="124"/>
      <c r="B68" s="575" t="s">
        <v>159</v>
      </c>
      <c r="C68" s="576"/>
      <c r="D68" s="576"/>
      <c r="E68" s="576"/>
      <c r="F68" s="576"/>
      <c r="G68" s="125"/>
      <c r="H68" s="125">
        <v>4551.25</v>
      </c>
      <c r="I68" s="65"/>
      <c r="J68" s="89"/>
      <c r="K68" s="89"/>
    </row>
    <row r="69" spans="1:11" ht="33.75" customHeight="1">
      <c r="A69" s="124"/>
      <c r="B69" s="575" t="s">
        <v>177</v>
      </c>
      <c r="C69" s="576"/>
      <c r="D69" s="576"/>
      <c r="E69" s="576"/>
      <c r="F69" s="576"/>
      <c r="G69" s="123"/>
      <c r="H69" s="123"/>
      <c r="I69" s="197"/>
      <c r="J69" s="97"/>
      <c r="K69" s="89"/>
    </row>
    <row r="70" spans="1:11" ht="18.75" customHeight="1">
      <c r="A70" s="124"/>
      <c r="B70" s="577" t="s">
        <v>209</v>
      </c>
      <c r="C70" s="578"/>
      <c r="D70" s="578"/>
      <c r="E70" s="578"/>
      <c r="F70" s="579"/>
      <c r="G70" s="123"/>
      <c r="H70" s="126">
        <v>5420.2</v>
      </c>
      <c r="I70" s="124"/>
      <c r="J70" s="97"/>
      <c r="K70" s="89"/>
    </row>
    <row r="71" spans="1:11" ht="18.75" customHeight="1">
      <c r="A71" s="124"/>
      <c r="B71" s="577" t="s">
        <v>212</v>
      </c>
      <c r="C71" s="578"/>
      <c r="D71" s="578"/>
      <c r="E71" s="578"/>
      <c r="F71" s="579"/>
      <c r="G71" s="123"/>
      <c r="H71" s="126">
        <f>64733.24-28600</f>
        <v>36133.24</v>
      </c>
      <c r="I71" s="65"/>
      <c r="J71" s="89"/>
      <c r="K71" s="89"/>
    </row>
    <row r="72" spans="1:14" ht="18.75">
      <c r="A72" s="124"/>
      <c r="B72" s="127"/>
      <c r="C72" s="128"/>
      <c r="D72" s="128"/>
      <c r="E72" s="128"/>
      <c r="F72" s="128"/>
      <c r="G72" s="114"/>
      <c r="H72" s="114"/>
      <c r="I72" s="65"/>
      <c r="J72" s="89"/>
      <c r="K72" s="89"/>
      <c r="L72" s="177"/>
      <c r="M72" s="177"/>
      <c r="N72" s="177"/>
    </row>
    <row r="73" spans="1:11" ht="18.75">
      <c r="A73" s="124"/>
      <c r="B73" s="127"/>
      <c r="C73" s="128"/>
      <c r="D73" s="128"/>
      <c r="E73" s="128"/>
      <c r="F73" s="128"/>
      <c r="G73" s="129"/>
      <c r="H73" s="65"/>
      <c r="I73" s="65"/>
      <c r="J73" s="89"/>
      <c r="K73" s="89"/>
    </row>
    <row r="74" spans="1:11" ht="18.75">
      <c r="A74" s="124"/>
      <c r="B74" s="127"/>
      <c r="C74" s="128"/>
      <c r="D74" s="128"/>
      <c r="E74" s="128"/>
      <c r="F74" s="128"/>
      <c r="G74" s="568" t="s">
        <v>21</v>
      </c>
      <c r="H74" s="569"/>
      <c r="I74" s="570" t="s">
        <v>141</v>
      </c>
      <c r="J74" s="569"/>
      <c r="K74" s="89"/>
    </row>
    <row r="75" spans="1:10" s="62" customFormat="1" ht="12.75">
      <c r="A75" s="85"/>
      <c r="B75" s="131"/>
      <c r="C75" s="132"/>
      <c r="D75" s="132"/>
      <c r="E75" s="132"/>
      <c r="F75" s="132"/>
      <c r="G75" s="571" t="s">
        <v>56</v>
      </c>
      <c r="H75" s="572"/>
      <c r="I75" s="571" t="s">
        <v>56</v>
      </c>
      <c r="J75" s="572"/>
    </row>
    <row r="76" spans="1:13" s="61" customFormat="1" ht="18.75">
      <c r="A76" s="124"/>
      <c r="B76" s="562" t="s">
        <v>163</v>
      </c>
      <c r="C76" s="563"/>
      <c r="D76" s="563"/>
      <c r="E76" s="563"/>
      <c r="F76" s="564"/>
      <c r="G76" s="565">
        <f>'04 14 г'!G77:H77</f>
        <v>44849.48999999999</v>
      </c>
      <c r="H76" s="566"/>
      <c r="I76" s="565">
        <f>'04 14 г'!I77:J77</f>
        <v>-2364.2600000000098</v>
      </c>
      <c r="J76" s="566"/>
      <c r="K76" s="97"/>
      <c r="L76" s="87" t="s">
        <v>164</v>
      </c>
      <c r="M76" s="87" t="s">
        <v>165</v>
      </c>
    </row>
    <row r="77" spans="1:13" ht="18.75">
      <c r="A77" s="66"/>
      <c r="B77" s="562" t="s">
        <v>166</v>
      </c>
      <c r="C77" s="563"/>
      <c r="D77" s="563"/>
      <c r="E77" s="563"/>
      <c r="F77" s="564"/>
      <c r="G77" s="565">
        <f>G76+I47-J47</f>
        <v>10493.399999999994</v>
      </c>
      <c r="H77" s="566"/>
      <c r="I77" s="567">
        <f>I76+I53-K53</f>
        <v>703.5599999999904</v>
      </c>
      <c r="J77" s="566"/>
      <c r="K77" s="89"/>
      <c r="L77" s="88">
        <f>G77</f>
        <v>10493.399999999994</v>
      </c>
      <c r="M77" s="88">
        <f>I77</f>
        <v>703.5599999999904</v>
      </c>
    </row>
    <row r="78" spans="1:11" ht="18.75">
      <c r="A78" s="65"/>
      <c r="B78" s="65"/>
      <c r="C78" s="65"/>
      <c r="D78" s="65"/>
      <c r="E78" s="65"/>
      <c r="F78" s="65"/>
      <c r="G78" s="130"/>
      <c r="H78" s="65"/>
      <c r="I78" s="65"/>
      <c r="J78" s="89"/>
      <c r="K78" s="89"/>
    </row>
    <row r="79" spans="1:11" ht="18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8.75">
      <c r="A80" s="178" t="s">
        <v>203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8.75">
      <c r="A81" s="178" t="s">
        <v>204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6:11" s="89" customFormat="1" ht="18.75">
      <c r="F82" s="89" t="s">
        <v>60</v>
      </c>
      <c r="K82" s="89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B77:F77"/>
    <mergeCell ref="G77:H77"/>
    <mergeCell ref="I77:J77"/>
    <mergeCell ref="G74:H74"/>
    <mergeCell ref="I74:J74"/>
    <mergeCell ref="G75:H75"/>
    <mergeCell ref="I75:J75"/>
    <mergeCell ref="B76:F76"/>
    <mergeCell ref="G76:H76"/>
    <mergeCell ref="I76:J76"/>
    <mergeCell ref="B66:F66"/>
    <mergeCell ref="B67:F67"/>
    <mergeCell ref="B68:F68"/>
    <mergeCell ref="B69:F69"/>
    <mergeCell ref="B70:F70"/>
    <mergeCell ref="B71:F71"/>
    <mergeCell ref="A62:A63"/>
    <mergeCell ref="B62:F63"/>
    <mergeCell ref="G62:G63"/>
    <mergeCell ref="H62:H63"/>
    <mergeCell ref="A64:A65"/>
    <mergeCell ref="B64:F65"/>
    <mergeCell ref="G64:G65"/>
    <mergeCell ref="H64:H65"/>
    <mergeCell ref="U50:Y50"/>
    <mergeCell ref="B53:F53"/>
    <mergeCell ref="B58:F58"/>
    <mergeCell ref="B59:F59"/>
    <mergeCell ref="B60:F60"/>
    <mergeCell ref="B61:F61"/>
    <mergeCell ref="C14:D15"/>
    <mergeCell ref="A35:J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Y82"/>
  <sheetViews>
    <sheetView view="pageBreakPreview" zoomScale="70" zoomScaleSheetLayoutView="70" zoomScalePageLayoutView="0" workbookViewId="0" topLeftCell="A54">
      <selection activeCell="G76" sqref="G76:H76"/>
    </sheetView>
  </sheetViews>
  <sheetFormatPr defaultColWidth="9.140625" defaultRowHeight="15" outlineLevelCol="1"/>
  <cols>
    <col min="1" max="1" width="9.8515625" style="62" bestFit="1" customWidth="1"/>
    <col min="2" max="2" width="12.140625" style="189" customWidth="1"/>
    <col min="3" max="3" width="9.57421875" style="189" customWidth="1"/>
    <col min="4" max="4" width="15.00390625" style="189" customWidth="1"/>
    <col min="5" max="5" width="8.00390625" style="189" customWidth="1"/>
    <col min="6" max="6" width="6.421875" style="189" customWidth="1"/>
    <col min="7" max="7" width="12.140625" style="189" customWidth="1"/>
    <col min="8" max="9" width="13.140625" style="189" customWidth="1"/>
    <col min="10" max="10" width="17.00390625" style="189" customWidth="1"/>
    <col min="11" max="11" width="18.28125" style="189" customWidth="1"/>
    <col min="12" max="12" width="13.421875" style="189" hidden="1" customWidth="1" outlineLevel="1"/>
    <col min="13" max="13" width="12.57421875" style="189" hidden="1" customWidth="1" outlineLevel="1"/>
    <col min="14" max="14" width="9.7109375" style="189" hidden="1" customWidth="1" outlineLevel="1"/>
    <col min="15" max="15" width="9.00390625" style="189" hidden="1" customWidth="1" outlineLevel="1"/>
    <col min="16" max="16" width="9.28125" style="189" hidden="1" customWidth="1" outlineLevel="1"/>
    <col min="17" max="17" width="9.421875" style="189" hidden="1" customWidth="1" outlineLevel="1"/>
    <col min="18" max="18" width="9.140625" style="189" hidden="1" customWidth="1" outlineLevel="1"/>
    <col min="19" max="19" width="9.140625" style="189" customWidth="1" collapsed="1"/>
    <col min="20" max="20" width="9.140625" style="189" customWidth="1"/>
    <col min="21" max="21" width="11.140625" style="189" bestFit="1" customWidth="1"/>
    <col min="22" max="22" width="11.28125" style="189" bestFit="1" customWidth="1"/>
    <col min="23" max="23" width="10.00390625" style="189" bestFit="1" customWidth="1"/>
    <col min="24" max="24" width="11.140625" style="189" bestFit="1" customWidth="1"/>
    <col min="25" max="25" width="12.7109375" style="189" bestFit="1" customWidth="1"/>
    <col min="26" max="16384" width="9.140625" style="189" customWidth="1"/>
  </cols>
  <sheetData>
    <row r="1" spans="1:11" ht="12.75" customHeight="1" hidden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hidden="1">
      <c r="A2" s="89"/>
      <c r="B2" s="91" t="s">
        <v>113</v>
      </c>
      <c r="C2" s="91"/>
      <c r="D2" s="91" t="s">
        <v>114</v>
      </c>
      <c r="E2" s="91"/>
      <c r="F2" s="91" t="s">
        <v>115</v>
      </c>
      <c r="G2" s="91"/>
      <c r="H2" s="91"/>
      <c r="I2" s="89"/>
      <c r="J2" s="89"/>
      <c r="K2" s="89"/>
    </row>
    <row r="3" spans="1:11" ht="18.75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.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hidden="1">
      <c r="A6" s="89"/>
      <c r="B6" s="92"/>
      <c r="C6" s="93" t="s">
        <v>1</v>
      </c>
      <c r="D6" s="93" t="s">
        <v>2</v>
      </c>
      <c r="E6" s="93"/>
      <c r="F6" s="93" t="s">
        <v>3</v>
      </c>
      <c r="G6" s="93" t="s">
        <v>4</v>
      </c>
      <c r="H6" s="93" t="s">
        <v>5</v>
      </c>
      <c r="I6" s="93" t="s">
        <v>6</v>
      </c>
      <c r="J6" s="93"/>
      <c r="K6" s="94"/>
    </row>
    <row r="7" spans="1:11" ht="18.75" hidden="1">
      <c r="A7" s="89"/>
      <c r="B7" s="92"/>
      <c r="C7" s="93" t="s">
        <v>7</v>
      </c>
      <c r="D7" s="93"/>
      <c r="E7" s="93"/>
      <c r="F7" s="93"/>
      <c r="G7" s="93" t="s">
        <v>8</v>
      </c>
      <c r="H7" s="93" t="s">
        <v>9</v>
      </c>
      <c r="I7" s="93" t="s">
        <v>10</v>
      </c>
      <c r="J7" s="93"/>
      <c r="K7" s="94"/>
    </row>
    <row r="8" spans="1:11" ht="18.75" hidden="1">
      <c r="A8" s="89"/>
      <c r="B8" s="92" t="s">
        <v>116</v>
      </c>
      <c r="C8" s="95">
        <v>48.28</v>
      </c>
      <c r="D8" s="95">
        <v>0</v>
      </c>
      <c r="E8" s="95"/>
      <c r="F8" s="96"/>
      <c r="G8" s="92"/>
      <c r="H8" s="95">
        <v>0</v>
      </c>
      <c r="I8" s="96">
        <v>48.28</v>
      </c>
      <c r="J8" s="92"/>
      <c r="K8" s="97"/>
    </row>
    <row r="9" spans="1:11" ht="18.75" hidden="1">
      <c r="A9" s="89"/>
      <c r="B9" s="92" t="s">
        <v>12</v>
      </c>
      <c r="C9" s="95">
        <v>4790.06</v>
      </c>
      <c r="D9" s="95">
        <v>3707.55</v>
      </c>
      <c r="E9" s="95"/>
      <c r="F9" s="96">
        <v>2795.32</v>
      </c>
      <c r="G9" s="92"/>
      <c r="H9" s="95">
        <v>2795.32</v>
      </c>
      <c r="I9" s="96">
        <v>5702.29</v>
      </c>
      <c r="J9" s="92"/>
      <c r="K9" s="97"/>
    </row>
    <row r="10" spans="1:11" ht="18.75" hidden="1">
      <c r="A10" s="89"/>
      <c r="B10" s="92" t="s">
        <v>13</v>
      </c>
      <c r="C10" s="92"/>
      <c r="D10" s="95">
        <f>SUM(D8:D9)</f>
        <v>3707.55</v>
      </c>
      <c r="E10" s="95"/>
      <c r="F10" s="92"/>
      <c r="G10" s="92"/>
      <c r="H10" s="95">
        <f>SUM(H8:H9)</f>
        <v>2795.32</v>
      </c>
      <c r="I10" s="92"/>
      <c r="J10" s="92"/>
      <c r="K10" s="97"/>
    </row>
    <row r="11" spans="1:11" ht="18.75" hidden="1">
      <c r="A11" s="8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8.2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7" ht="18.75" hidden="1">
      <c r="A14" s="89"/>
      <c r="B14" s="98" t="s">
        <v>118</v>
      </c>
      <c r="C14" s="591" t="s">
        <v>15</v>
      </c>
      <c r="D14" s="592"/>
      <c r="E14" s="198"/>
      <c r="F14" s="93"/>
      <c r="G14" s="93"/>
      <c r="H14" s="93"/>
      <c r="I14" s="93" t="s">
        <v>20</v>
      </c>
      <c r="J14" s="97"/>
      <c r="K14" s="97"/>
      <c r="L14" s="61"/>
      <c r="M14" s="61"/>
      <c r="N14" s="61"/>
      <c r="O14" s="61"/>
      <c r="P14" s="61"/>
      <c r="Q14" s="61"/>
    </row>
    <row r="15" spans="1:17" ht="14.25" customHeight="1" hidden="1">
      <c r="A15" s="89"/>
      <c r="B15" s="100"/>
      <c r="C15" s="593"/>
      <c r="D15" s="594"/>
      <c r="E15" s="199"/>
      <c r="F15" s="93"/>
      <c r="G15" s="93"/>
      <c r="H15" s="93" t="s">
        <v>119</v>
      </c>
      <c r="I15" s="93"/>
      <c r="J15" s="97"/>
      <c r="K15" s="97"/>
      <c r="L15" s="61"/>
      <c r="M15" s="61"/>
      <c r="N15" s="61"/>
      <c r="O15" s="61"/>
      <c r="P15" s="61"/>
      <c r="Q15" s="61"/>
    </row>
    <row r="16" spans="1:17" ht="3.75" customHeight="1" hidden="1">
      <c r="A16" s="89"/>
      <c r="B16" s="102"/>
      <c r="C16" s="92"/>
      <c r="D16" s="92"/>
      <c r="E16" s="92"/>
      <c r="F16" s="92"/>
      <c r="G16" s="92"/>
      <c r="H16" s="92"/>
      <c r="I16" s="92"/>
      <c r="J16" s="97"/>
      <c r="K16" s="97"/>
      <c r="L16" s="61"/>
      <c r="M16" s="61"/>
      <c r="N16" s="61"/>
      <c r="O16" s="61"/>
      <c r="P16" s="61"/>
      <c r="Q16" s="61"/>
    </row>
    <row r="17" spans="1:17" ht="13.5" customHeight="1" hidden="1">
      <c r="A17" s="89"/>
      <c r="B17" s="92"/>
      <c r="C17" s="92"/>
      <c r="D17" s="92"/>
      <c r="E17" s="92"/>
      <c r="F17" s="92"/>
      <c r="G17" s="92"/>
      <c r="H17" s="92"/>
      <c r="I17" s="92"/>
      <c r="J17" s="97"/>
      <c r="K17" s="97"/>
      <c r="L17" s="61"/>
      <c r="M17" s="61"/>
      <c r="N17" s="61"/>
      <c r="O17" s="61"/>
      <c r="P17" s="61"/>
      <c r="Q17" s="61"/>
    </row>
    <row r="18" spans="1:17" ht="0.75" customHeight="1" hidden="1">
      <c r="A18" s="89"/>
      <c r="B18" s="92"/>
      <c r="C18" s="92"/>
      <c r="D18" s="92"/>
      <c r="E18" s="92"/>
      <c r="F18" s="92"/>
      <c r="G18" s="92"/>
      <c r="H18" s="92"/>
      <c r="I18" s="92"/>
      <c r="J18" s="97"/>
      <c r="K18" s="97"/>
      <c r="L18" s="61"/>
      <c r="M18" s="61"/>
      <c r="N18" s="61"/>
      <c r="O18" s="61"/>
      <c r="P18" s="61"/>
      <c r="Q18" s="61"/>
    </row>
    <row r="19" spans="1:17" ht="14.25" customHeight="1" hidden="1" thickBot="1">
      <c r="A19" s="89"/>
      <c r="B19" s="92"/>
      <c r="C19" s="92"/>
      <c r="D19" s="92"/>
      <c r="E19" s="92"/>
      <c r="F19" s="92"/>
      <c r="G19" s="92"/>
      <c r="H19" s="92"/>
      <c r="I19" s="92"/>
      <c r="J19" s="97"/>
      <c r="K19" s="97"/>
      <c r="L19" s="61"/>
      <c r="M19" s="61"/>
      <c r="N19" s="61"/>
      <c r="O19" s="61"/>
      <c r="P19" s="61"/>
      <c r="Q19" s="61"/>
    </row>
    <row r="20" spans="1:17" ht="0.75" customHeight="1" hidden="1">
      <c r="A20" s="89"/>
      <c r="B20" s="92"/>
      <c r="C20" s="92"/>
      <c r="D20" s="92"/>
      <c r="E20" s="92"/>
      <c r="F20" s="92"/>
      <c r="G20" s="92"/>
      <c r="H20" s="92"/>
      <c r="I20" s="92"/>
      <c r="J20" s="97"/>
      <c r="K20" s="97"/>
      <c r="L20" s="61"/>
      <c r="M20" s="61"/>
      <c r="N20" s="61"/>
      <c r="O20" s="61"/>
      <c r="P20" s="61"/>
      <c r="Q20" s="61"/>
    </row>
    <row r="21" spans="1:17" ht="19.5" hidden="1" thickBot="1">
      <c r="A21" s="89"/>
      <c r="B21" s="92"/>
      <c r="C21" s="92"/>
      <c r="D21" s="92"/>
      <c r="E21" s="92"/>
      <c r="F21" s="92"/>
      <c r="G21" s="103" t="s">
        <v>120</v>
      </c>
      <c r="H21" s="104" t="s">
        <v>121</v>
      </c>
      <c r="I21" s="92"/>
      <c r="J21" s="97"/>
      <c r="K21" s="97"/>
      <c r="L21" s="61"/>
      <c r="M21" s="61"/>
      <c r="N21" s="61"/>
      <c r="O21" s="61"/>
      <c r="P21" s="61"/>
      <c r="Q21" s="61"/>
    </row>
    <row r="22" spans="1:17" ht="18.75" hidden="1">
      <c r="A22" s="89"/>
      <c r="B22" s="105" t="s">
        <v>23</v>
      </c>
      <c r="C22" s="105"/>
      <c r="D22" s="105"/>
      <c r="E22" s="105"/>
      <c r="F22" s="95"/>
      <c r="G22" s="92">
        <v>347.8</v>
      </c>
      <c r="H22" s="92">
        <v>7.55</v>
      </c>
      <c r="I22" s="96">
        <f>G22*H22</f>
        <v>2625.89</v>
      </c>
      <c r="J22" s="97"/>
      <c r="K22" s="97"/>
      <c r="L22" s="61"/>
      <c r="M22" s="61"/>
      <c r="N22" s="61"/>
      <c r="O22" s="61"/>
      <c r="P22" s="61"/>
      <c r="Q22" s="61"/>
    </row>
    <row r="23" spans="1:17" ht="18.75" hidden="1">
      <c r="A23" s="89"/>
      <c r="B23" s="105" t="s">
        <v>24</v>
      </c>
      <c r="C23" s="105"/>
      <c r="D23" s="105"/>
      <c r="E23" s="105"/>
      <c r="F23" s="92"/>
      <c r="G23" s="92"/>
      <c r="H23" s="92"/>
      <c r="I23" s="92"/>
      <c r="J23" s="97"/>
      <c r="K23" s="97"/>
      <c r="L23" s="61"/>
      <c r="M23" s="61"/>
      <c r="N23" s="61"/>
      <c r="O23" s="61"/>
      <c r="P23" s="61"/>
      <c r="Q23" s="61"/>
    </row>
    <row r="24" spans="1:17" ht="2.25" customHeight="1" hidden="1">
      <c r="A24" s="89"/>
      <c r="B24" s="105" t="s">
        <v>25</v>
      </c>
      <c r="C24" s="105" t="s">
        <v>26</v>
      </c>
      <c r="D24" s="105"/>
      <c r="E24" s="105"/>
      <c r="F24" s="92"/>
      <c r="G24" s="92"/>
      <c r="H24" s="92"/>
      <c r="I24" s="92"/>
      <c r="J24" s="97"/>
      <c r="K24" s="97"/>
      <c r="L24" s="61"/>
      <c r="M24" s="61"/>
      <c r="N24" s="61"/>
      <c r="O24" s="61"/>
      <c r="P24" s="61"/>
      <c r="Q24" s="61"/>
    </row>
    <row r="25" spans="1:17" ht="14.25" customHeight="1" hidden="1">
      <c r="A25" s="89"/>
      <c r="B25" s="105" t="s">
        <v>27</v>
      </c>
      <c r="C25" s="105"/>
      <c r="D25" s="105"/>
      <c r="E25" s="105"/>
      <c r="F25" s="92"/>
      <c r="G25" s="92"/>
      <c r="H25" s="92"/>
      <c r="I25" s="92"/>
      <c r="J25" s="97"/>
      <c r="K25" s="97"/>
      <c r="L25" s="61"/>
      <c r="M25" s="61"/>
      <c r="N25" s="61"/>
      <c r="O25" s="61"/>
      <c r="P25" s="61"/>
      <c r="Q25" s="61"/>
    </row>
    <row r="26" spans="1:17" ht="18.75" hidden="1">
      <c r="A26" s="89"/>
      <c r="B26" s="92"/>
      <c r="C26" s="92"/>
      <c r="D26" s="92"/>
      <c r="E26" s="92"/>
      <c r="F26" s="92"/>
      <c r="G26" s="92"/>
      <c r="H26" s="92"/>
      <c r="I26" s="92"/>
      <c r="J26" s="97"/>
      <c r="K26" s="97"/>
      <c r="L26" s="61"/>
      <c r="M26" s="61"/>
      <c r="N26" s="61"/>
      <c r="O26" s="61"/>
      <c r="P26" s="61"/>
      <c r="Q26" s="61"/>
    </row>
    <row r="27" spans="1:17" ht="0.75" customHeight="1" hidden="1">
      <c r="A27" s="89"/>
      <c r="B27" s="92"/>
      <c r="C27" s="92"/>
      <c r="D27" s="92"/>
      <c r="E27" s="92"/>
      <c r="F27" s="92"/>
      <c r="G27" s="92"/>
      <c r="H27" s="92"/>
      <c r="I27" s="92"/>
      <c r="J27" s="97"/>
      <c r="K27" s="97"/>
      <c r="L27" s="61"/>
      <c r="M27" s="61"/>
      <c r="N27" s="61"/>
      <c r="O27" s="61"/>
      <c r="P27" s="61"/>
      <c r="Q27" s="61"/>
    </row>
    <row r="28" spans="1:17" ht="3.75" customHeight="1" hidden="1">
      <c r="A28" s="89"/>
      <c r="B28" s="92"/>
      <c r="C28" s="92"/>
      <c r="D28" s="92"/>
      <c r="E28" s="92"/>
      <c r="F28" s="92"/>
      <c r="G28" s="92"/>
      <c r="H28" s="92"/>
      <c r="I28" s="92"/>
      <c r="J28" s="97"/>
      <c r="K28" s="97"/>
      <c r="L28" s="61"/>
      <c r="M28" s="61"/>
      <c r="N28" s="61"/>
      <c r="O28" s="61"/>
      <c r="P28" s="61"/>
      <c r="Q28" s="61"/>
    </row>
    <row r="29" spans="1:17" ht="18.75" hidden="1">
      <c r="A29" s="89"/>
      <c r="B29" s="92"/>
      <c r="C29" s="92"/>
      <c r="D29" s="92"/>
      <c r="E29" s="92"/>
      <c r="F29" s="92"/>
      <c r="G29" s="92"/>
      <c r="H29" s="92"/>
      <c r="I29" s="92"/>
      <c r="J29" s="97"/>
      <c r="K29" s="97"/>
      <c r="L29" s="61"/>
      <c r="M29" s="61"/>
      <c r="N29" s="61"/>
      <c r="O29" s="61"/>
      <c r="P29" s="61"/>
      <c r="Q29" s="61"/>
    </row>
    <row r="30" spans="1:17" ht="0.75" customHeight="1" hidden="1">
      <c r="A30" s="89"/>
      <c r="B30" s="92"/>
      <c r="C30" s="92"/>
      <c r="D30" s="92"/>
      <c r="E30" s="92"/>
      <c r="F30" s="92"/>
      <c r="G30" s="92"/>
      <c r="H30" s="92"/>
      <c r="I30" s="92"/>
      <c r="J30" s="97"/>
      <c r="K30" s="97"/>
      <c r="L30" s="61"/>
      <c r="M30" s="61"/>
      <c r="N30" s="61"/>
      <c r="O30" s="61"/>
      <c r="P30" s="61"/>
      <c r="Q30" s="61"/>
    </row>
    <row r="31" spans="1:17" ht="18.75" hidden="1">
      <c r="A31" s="89"/>
      <c r="B31" s="92"/>
      <c r="C31" s="92"/>
      <c r="D31" s="92"/>
      <c r="E31" s="92"/>
      <c r="F31" s="92"/>
      <c r="G31" s="92"/>
      <c r="H31" s="92"/>
      <c r="I31" s="92"/>
      <c r="J31" s="97"/>
      <c r="K31" s="97"/>
      <c r="L31" s="61"/>
      <c r="M31" s="61"/>
      <c r="N31" s="61"/>
      <c r="O31" s="61"/>
      <c r="P31" s="61"/>
      <c r="Q31" s="61"/>
    </row>
    <row r="32" spans="1:17" ht="18.75" hidden="1">
      <c r="A32" s="89"/>
      <c r="B32" s="92"/>
      <c r="C32" s="92"/>
      <c r="D32" s="92"/>
      <c r="E32" s="92"/>
      <c r="F32" s="92"/>
      <c r="G32" s="92"/>
      <c r="H32" s="92"/>
      <c r="I32" s="92"/>
      <c r="J32" s="97"/>
      <c r="K32" s="97"/>
      <c r="L32" s="61"/>
      <c r="M32" s="61"/>
      <c r="N32" s="61"/>
      <c r="O32" s="61"/>
      <c r="P32" s="61"/>
      <c r="Q32" s="61"/>
    </row>
    <row r="33" spans="1:17" ht="18.75" hidden="1">
      <c r="A33" s="89"/>
      <c r="B33" s="92"/>
      <c r="C33" s="92"/>
      <c r="D33" s="92"/>
      <c r="E33" s="92"/>
      <c r="F33" s="92"/>
      <c r="G33" s="93"/>
      <c r="H33" s="93"/>
      <c r="I33" s="106"/>
      <c r="J33" s="97"/>
      <c r="K33" s="97"/>
      <c r="L33" s="61"/>
      <c r="M33" s="61"/>
      <c r="N33" s="61"/>
      <c r="O33" s="61"/>
      <c r="P33" s="61"/>
      <c r="Q33" s="61"/>
    </row>
    <row r="34" spans="1:17" ht="18.75" hidden="1">
      <c r="A34" s="89"/>
      <c r="B34" s="92"/>
      <c r="C34" s="92"/>
      <c r="D34" s="92"/>
      <c r="E34" s="92"/>
      <c r="F34" s="92"/>
      <c r="G34" s="92"/>
      <c r="H34" s="92" t="s">
        <v>22</v>
      </c>
      <c r="I34" s="107">
        <f>SUM(I17:I33)</f>
        <v>2625.89</v>
      </c>
      <c r="J34" s="97"/>
      <c r="K34" s="97"/>
      <c r="L34" s="61"/>
      <c r="M34" s="61"/>
      <c r="N34" s="61"/>
      <c r="O34" s="61"/>
      <c r="P34" s="61"/>
      <c r="Q34" s="61"/>
    </row>
    <row r="35" spans="1:11" ht="18.75">
      <c r="A35" s="595" t="s">
        <v>122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89"/>
    </row>
    <row r="36" spans="1:11" ht="18.7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89"/>
    </row>
    <row r="37" spans="1:11" ht="18.75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8.75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.75">
      <c r="A39" s="65"/>
      <c r="B39" s="66"/>
      <c r="C39" s="66"/>
      <c r="D39" s="66"/>
      <c r="E39" s="66"/>
      <c r="F39" s="66"/>
      <c r="G39" s="66"/>
      <c r="H39" s="65"/>
      <c r="I39" s="65"/>
      <c r="J39" s="89"/>
      <c r="K39" s="89"/>
    </row>
    <row r="40" spans="1:11" ht="18.75">
      <c r="A40" s="65"/>
      <c r="B40" s="65" t="s">
        <v>123</v>
      </c>
      <c r="C40" s="66"/>
      <c r="D40" s="66"/>
      <c r="E40" s="66"/>
      <c r="F40" s="66"/>
      <c r="G40" s="65"/>
      <c r="H40" s="66"/>
      <c r="I40" s="65"/>
      <c r="J40" s="89"/>
      <c r="K40" s="89"/>
    </row>
    <row r="41" spans="1:11" ht="18.75">
      <c r="A41" s="65"/>
      <c r="B41" s="66" t="s">
        <v>124</v>
      </c>
      <c r="C41" s="65" t="s">
        <v>125</v>
      </c>
      <c r="D41" s="65"/>
      <c r="E41" s="65"/>
      <c r="F41" s="66"/>
      <c r="G41" s="65"/>
      <c r="H41" s="66"/>
      <c r="I41" s="65"/>
      <c r="J41" s="89"/>
      <c r="K41" s="89"/>
    </row>
    <row r="42" spans="1:11" ht="18.75">
      <c r="A42" s="65"/>
      <c r="B42" s="66" t="s">
        <v>126</v>
      </c>
      <c r="C42" s="67">
        <v>1820.5</v>
      </c>
      <c r="D42" s="65" t="s">
        <v>127</v>
      </c>
      <c r="E42" s="65"/>
      <c r="F42" s="66"/>
      <c r="G42" s="65"/>
      <c r="H42" s="66"/>
      <c r="I42" s="65"/>
      <c r="J42" s="89"/>
      <c r="K42" s="89"/>
    </row>
    <row r="43" spans="1:11" ht="18" customHeight="1">
      <c r="A43" s="65"/>
      <c r="B43" s="66" t="s">
        <v>128</v>
      </c>
      <c r="C43" s="68" t="s">
        <v>213</v>
      </c>
      <c r="D43" s="65" t="s">
        <v>179</v>
      </c>
      <c r="E43" s="65"/>
      <c r="F43" s="65"/>
      <c r="G43" s="66"/>
      <c r="H43" s="66"/>
      <c r="I43" s="65"/>
      <c r="J43" s="89"/>
      <c r="K43" s="89"/>
    </row>
    <row r="44" spans="1:11" ht="18" customHeight="1">
      <c r="A44" s="65"/>
      <c r="B44" s="66"/>
      <c r="C44" s="68"/>
      <c r="D44" s="65"/>
      <c r="E44" s="65"/>
      <c r="F44" s="65"/>
      <c r="G44" s="66"/>
      <c r="H44" s="66"/>
      <c r="I44" s="65"/>
      <c r="J44" s="89"/>
      <c r="K44" s="89"/>
    </row>
    <row r="45" spans="1:17" ht="60" customHeight="1">
      <c r="A45" s="65"/>
      <c r="B45" s="66"/>
      <c r="C45" s="68"/>
      <c r="D45" s="65"/>
      <c r="E45" s="65"/>
      <c r="F45" s="65"/>
      <c r="G45" s="108" t="s">
        <v>132</v>
      </c>
      <c r="H45" s="109" t="s">
        <v>2</v>
      </c>
      <c r="I45" s="109" t="s">
        <v>3</v>
      </c>
      <c r="J45" s="110" t="s">
        <v>133</v>
      </c>
      <c r="K45" s="201" t="s">
        <v>134</v>
      </c>
      <c r="L45" s="69" t="s">
        <v>135</v>
      </c>
      <c r="N45" s="70"/>
      <c r="O45" s="70"/>
      <c r="P45" s="70"/>
      <c r="Q45" s="70"/>
    </row>
    <row r="46" spans="1:17" s="62" customFormat="1" ht="12.75" customHeight="1">
      <c r="A46" s="63"/>
      <c r="B46" s="138"/>
      <c r="C46" s="139"/>
      <c r="D46" s="63"/>
      <c r="E46" s="63"/>
      <c r="F46" s="63"/>
      <c r="G46" s="137" t="s">
        <v>56</v>
      </c>
      <c r="H46" s="137" t="s">
        <v>56</v>
      </c>
      <c r="I46" s="137" t="s">
        <v>56</v>
      </c>
      <c r="J46" s="137" t="s">
        <v>56</v>
      </c>
      <c r="K46" s="137" t="s">
        <v>56</v>
      </c>
      <c r="L46" s="140"/>
      <c r="N46" s="141" t="s">
        <v>137</v>
      </c>
      <c r="O46" s="141" t="s">
        <v>136</v>
      </c>
      <c r="P46" s="141" t="s">
        <v>175</v>
      </c>
      <c r="Q46" s="141" t="s">
        <v>138</v>
      </c>
    </row>
    <row r="47" spans="1:18" ht="33" customHeight="1">
      <c r="A47" s="65"/>
      <c r="B47" s="583" t="s">
        <v>139</v>
      </c>
      <c r="C47" s="583"/>
      <c r="D47" s="583"/>
      <c r="E47" s="583"/>
      <c r="F47" s="583"/>
      <c r="G47" s="111">
        <f aca="true" t="shared" si="0" ref="G47:L47">G49+G50</f>
        <v>14.11</v>
      </c>
      <c r="H47" s="111">
        <f t="shared" si="0"/>
        <v>25687.260000000002</v>
      </c>
      <c r="I47" s="111">
        <f>O47+N47</f>
        <v>18741.1</v>
      </c>
      <c r="J47" s="111">
        <f t="shared" si="0"/>
        <v>21968.39</v>
      </c>
      <c r="K47" s="111">
        <f t="shared" si="0"/>
        <v>-3227.290000000001</v>
      </c>
      <c r="L47" s="71">
        <f t="shared" si="0"/>
        <v>6946.160000000002</v>
      </c>
      <c r="N47" s="210">
        <v>18342.64</v>
      </c>
      <c r="O47" s="210">
        <v>398.46</v>
      </c>
      <c r="P47" s="211">
        <v>2502.4499999999994</v>
      </c>
      <c r="Q47" s="210">
        <v>1977.8400000000001</v>
      </c>
      <c r="R47" s="212">
        <v>2928.1200000000003</v>
      </c>
    </row>
    <row r="48" spans="1:12" ht="18" customHeight="1">
      <c r="A48" s="65"/>
      <c r="B48" s="596" t="s">
        <v>140</v>
      </c>
      <c r="C48" s="597"/>
      <c r="D48" s="597"/>
      <c r="E48" s="597"/>
      <c r="F48" s="598"/>
      <c r="G48" s="112"/>
      <c r="H48" s="113"/>
      <c r="I48" s="113"/>
      <c r="J48" s="92"/>
      <c r="K48" s="92"/>
      <c r="L48" s="74"/>
    </row>
    <row r="49" spans="1:15" ht="18" customHeight="1">
      <c r="A49" s="65"/>
      <c r="B49" s="581" t="s">
        <v>12</v>
      </c>
      <c r="C49" s="581"/>
      <c r="D49" s="581"/>
      <c r="E49" s="581"/>
      <c r="F49" s="581"/>
      <c r="G49" s="112">
        <f>G59</f>
        <v>9.47</v>
      </c>
      <c r="H49" s="113">
        <f>ROUND(G49*C42,2)</f>
        <v>17240.14</v>
      </c>
      <c r="I49" s="123">
        <f>H49</f>
        <v>17240.14</v>
      </c>
      <c r="J49" s="113">
        <f>H59</f>
        <v>17240.14</v>
      </c>
      <c r="K49" s="113">
        <f>I49-J49</f>
        <v>0</v>
      </c>
      <c r="L49" s="74">
        <f>H49-I49</f>
        <v>0</v>
      </c>
      <c r="O49" s="64"/>
    </row>
    <row r="50" spans="1:25" ht="18" customHeight="1">
      <c r="A50" s="65"/>
      <c r="B50" s="581" t="s">
        <v>21</v>
      </c>
      <c r="C50" s="581"/>
      <c r="D50" s="581"/>
      <c r="E50" s="581"/>
      <c r="F50" s="581"/>
      <c r="G50" s="112">
        <v>4.64</v>
      </c>
      <c r="H50" s="113">
        <f>ROUND(G50*C42,2)</f>
        <v>8447.12</v>
      </c>
      <c r="I50" s="123">
        <f>I47-I49</f>
        <v>1500.9599999999991</v>
      </c>
      <c r="J50" s="113">
        <f>H67</f>
        <v>4728.25</v>
      </c>
      <c r="K50" s="113">
        <f>I50-J50</f>
        <v>-3227.290000000001</v>
      </c>
      <c r="L50" s="74">
        <f>H50-I50</f>
        <v>6946.160000000002</v>
      </c>
      <c r="U50" s="601" t="s">
        <v>141</v>
      </c>
      <c r="V50" s="601"/>
      <c r="W50" s="601"/>
      <c r="X50" s="601"/>
      <c r="Y50" s="601"/>
    </row>
    <row r="51" spans="1:25" ht="28.5" customHeight="1">
      <c r="A51" s="65"/>
      <c r="B51" s="89"/>
      <c r="C51" s="89"/>
      <c r="D51" s="89"/>
      <c r="E51" s="89"/>
      <c r="F51" s="89"/>
      <c r="G51" s="89"/>
      <c r="H51" s="89"/>
      <c r="I51" s="89"/>
      <c r="J51" s="89"/>
      <c r="K51" s="114"/>
      <c r="L51" s="75">
        <f>H53-I53</f>
        <v>524.6099999999992</v>
      </c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89"/>
      <c r="G52" s="143" t="s">
        <v>172</v>
      </c>
      <c r="H52" s="143" t="s">
        <v>2</v>
      </c>
      <c r="I52" s="143" t="s">
        <v>3</v>
      </c>
      <c r="J52" s="142" t="s">
        <v>173</v>
      </c>
      <c r="K52" s="143" t="s">
        <v>174</v>
      </c>
      <c r="N52" s="72"/>
      <c r="O52" s="70"/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v>2793.099999999997</v>
      </c>
      <c r="Y52" s="160"/>
    </row>
    <row r="53" spans="1:25" ht="18" customHeight="1">
      <c r="A53" s="89"/>
      <c r="B53" s="599" t="s">
        <v>171</v>
      </c>
      <c r="C53" s="599"/>
      <c r="D53" s="599"/>
      <c r="E53" s="599"/>
      <c r="F53" s="600"/>
      <c r="G53" s="144">
        <f>'05 14 г'!J53</f>
        <v>2403.509999999995</v>
      </c>
      <c r="H53" s="144">
        <f>P47</f>
        <v>2502.4499999999994</v>
      </c>
      <c r="I53" s="144">
        <f>Q47</f>
        <v>1977.8400000000001</v>
      </c>
      <c r="J53" s="109">
        <f>H53+G53-I53</f>
        <v>2928.1199999999944</v>
      </c>
      <c r="K53" s="109"/>
      <c r="L53" s="189" t="s">
        <v>210</v>
      </c>
      <c r="T53" s="159" t="s">
        <v>186</v>
      </c>
      <c r="U53" s="170">
        <v>2793.099999999997</v>
      </c>
      <c r="V53" s="170">
        <v>2502.4499999999994</v>
      </c>
      <c r="W53" s="170">
        <v>2658.0099999999998</v>
      </c>
      <c r="X53" s="160">
        <v>2637.539999999997</v>
      </c>
      <c r="Y53" s="161"/>
    </row>
    <row r="54" spans="1:25" ht="18" customHeight="1">
      <c r="A54" s="89"/>
      <c r="B54" s="66"/>
      <c r="C54" s="68"/>
      <c r="D54" s="65"/>
      <c r="E54" s="65"/>
      <c r="F54" s="65"/>
      <c r="G54" s="66"/>
      <c r="H54" s="66"/>
      <c r="I54" s="65"/>
      <c r="J54" s="89"/>
      <c r="K54" s="89"/>
      <c r="T54" s="159" t="s">
        <v>187</v>
      </c>
      <c r="U54" s="170">
        <v>2637.539999999997</v>
      </c>
      <c r="V54" s="170">
        <v>2502.4499999999994</v>
      </c>
      <c r="W54" s="170">
        <v>2711.63</v>
      </c>
      <c r="X54" s="160">
        <v>2428.359999999996</v>
      </c>
      <c r="Y54" s="161">
        <v>42498.63999999999</v>
      </c>
    </row>
    <row r="55" spans="1:25" ht="18" customHeight="1">
      <c r="A55" s="89"/>
      <c r="B55" s="66"/>
      <c r="C55" s="68"/>
      <c r="D55" s="65"/>
      <c r="E55" s="65"/>
      <c r="F55" s="65"/>
      <c r="G55" s="66"/>
      <c r="H55" s="66"/>
      <c r="I55" s="65"/>
      <c r="J55" s="89"/>
      <c r="K55" s="89"/>
      <c r="T55" s="159" t="s">
        <v>188</v>
      </c>
      <c r="U55" s="170">
        <v>2428.359999999996</v>
      </c>
      <c r="V55" s="186">
        <v>2502.4499999999994</v>
      </c>
      <c r="W55" s="186">
        <v>1961.9299999999998</v>
      </c>
      <c r="X55" s="160">
        <v>2968.879999999996</v>
      </c>
      <c r="Y55" s="186">
        <v>0</v>
      </c>
    </row>
    <row r="56" spans="1:25" ht="18.75">
      <c r="A56" s="65"/>
      <c r="B56" s="76"/>
      <c r="C56" s="77"/>
      <c r="D56" s="78"/>
      <c r="E56" s="78"/>
      <c r="F56" s="78"/>
      <c r="G56" s="79" t="s">
        <v>132</v>
      </c>
      <c r="H56" s="79" t="s">
        <v>142</v>
      </c>
      <c r="I56" s="65"/>
      <c r="J56" s="89"/>
      <c r="K56" s="89"/>
      <c r="T56" s="159" t="s">
        <v>189</v>
      </c>
      <c r="U56" s="170">
        <v>2968.879999999996</v>
      </c>
      <c r="V56" s="170">
        <v>2502.4499999999994</v>
      </c>
      <c r="W56" s="170">
        <v>3067.82</v>
      </c>
      <c r="X56" s="160">
        <v>2403.509999999995</v>
      </c>
      <c r="Y56" s="190"/>
    </row>
    <row r="57" spans="1:25" s="62" customFormat="1" ht="11.25" customHeight="1">
      <c r="A57" s="80"/>
      <c r="B57" s="134"/>
      <c r="C57" s="135"/>
      <c r="D57" s="136"/>
      <c r="E57" s="136"/>
      <c r="F57" s="136"/>
      <c r="G57" s="137" t="s">
        <v>56</v>
      </c>
      <c r="H57" s="137" t="s">
        <v>56</v>
      </c>
      <c r="I57" s="63"/>
      <c r="T57" s="159" t="s">
        <v>190</v>
      </c>
      <c r="U57" s="170">
        <f>X56</f>
        <v>2403.509999999995</v>
      </c>
      <c r="V57" s="170">
        <f>H53</f>
        <v>2502.4499999999994</v>
      </c>
      <c r="W57" s="170">
        <f>I53</f>
        <v>1977.8400000000001</v>
      </c>
      <c r="X57" s="160">
        <f aca="true" t="shared" si="1" ref="X57:X63">V57+U57-W57</f>
        <v>2928.1199999999944</v>
      </c>
      <c r="Y57" s="161"/>
    </row>
    <row r="58" spans="1:25" ht="34.5" customHeight="1">
      <c r="A58" s="81" t="s">
        <v>143</v>
      </c>
      <c r="B58" s="584" t="s">
        <v>169</v>
      </c>
      <c r="C58" s="585"/>
      <c r="D58" s="585"/>
      <c r="E58" s="585"/>
      <c r="F58" s="585"/>
      <c r="G58" s="92"/>
      <c r="H58" s="82">
        <f>H59+H67</f>
        <v>21968.39</v>
      </c>
      <c r="I58" s="65"/>
      <c r="J58" s="89"/>
      <c r="K58" s="89"/>
      <c r="T58" s="159" t="s">
        <v>191</v>
      </c>
      <c r="U58" s="170"/>
      <c r="V58" s="161"/>
      <c r="W58" s="161"/>
      <c r="X58" s="160">
        <f t="shared" si="1"/>
        <v>0</v>
      </c>
      <c r="Y58" s="161"/>
    </row>
    <row r="59" spans="1:25" ht="18.75">
      <c r="A59" s="83" t="s">
        <v>145</v>
      </c>
      <c r="B59" s="586" t="s">
        <v>146</v>
      </c>
      <c r="C59" s="587"/>
      <c r="D59" s="587"/>
      <c r="E59" s="587"/>
      <c r="F59" s="588"/>
      <c r="G59" s="120">
        <f>G60+G61+G62+G64+G66</f>
        <v>9.47</v>
      </c>
      <c r="H59" s="84">
        <f>H60+H61+H62+H64+H66</f>
        <v>17240.14</v>
      </c>
      <c r="I59" s="65"/>
      <c r="J59" s="89"/>
      <c r="K59" s="118"/>
      <c r="T59" s="159" t="s">
        <v>192</v>
      </c>
      <c r="U59" s="170"/>
      <c r="V59" s="161"/>
      <c r="W59" s="161"/>
      <c r="X59" s="160">
        <f t="shared" si="1"/>
        <v>0</v>
      </c>
      <c r="Y59" s="161"/>
    </row>
    <row r="60" spans="1:25" ht="18.75">
      <c r="A60" s="200" t="s">
        <v>147</v>
      </c>
      <c r="B60" s="589" t="s">
        <v>148</v>
      </c>
      <c r="C60" s="587"/>
      <c r="D60" s="587"/>
      <c r="E60" s="587"/>
      <c r="F60" s="588"/>
      <c r="G60" s="120">
        <v>1.87</v>
      </c>
      <c r="H60" s="202">
        <f>ROUND(G60*C42,2)</f>
        <v>3404.34</v>
      </c>
      <c r="I60" s="65"/>
      <c r="J60" s="89"/>
      <c r="K60" s="118"/>
      <c r="T60" s="159" t="s">
        <v>193</v>
      </c>
      <c r="U60" s="170"/>
      <c r="V60" s="161"/>
      <c r="W60" s="161"/>
      <c r="X60" s="160">
        <f t="shared" si="1"/>
        <v>0</v>
      </c>
      <c r="Y60" s="161"/>
    </row>
    <row r="61" spans="1:25" ht="37.5" customHeight="1">
      <c r="A61" s="200" t="s">
        <v>149</v>
      </c>
      <c r="B61" s="590" t="s">
        <v>150</v>
      </c>
      <c r="C61" s="576"/>
      <c r="D61" s="576"/>
      <c r="E61" s="576"/>
      <c r="F61" s="576"/>
      <c r="G61" s="201">
        <v>2.2</v>
      </c>
      <c r="H61" s="202">
        <f>ROUND(G61*C42,2)</f>
        <v>4005.1</v>
      </c>
      <c r="I61" s="65"/>
      <c r="J61" s="89"/>
      <c r="K61" s="118"/>
      <c r="T61" s="159" t="s">
        <v>194</v>
      </c>
      <c r="U61" s="170"/>
      <c r="V61" s="161"/>
      <c r="W61" s="161"/>
      <c r="X61" s="160">
        <f t="shared" si="1"/>
        <v>0</v>
      </c>
      <c r="Y61" s="161"/>
    </row>
    <row r="62" spans="1:25" ht="18.75">
      <c r="A62" s="581" t="s">
        <v>151</v>
      </c>
      <c r="B62" s="582" t="s">
        <v>152</v>
      </c>
      <c r="C62" s="573"/>
      <c r="D62" s="573"/>
      <c r="E62" s="573"/>
      <c r="F62" s="573"/>
      <c r="G62" s="565">
        <v>1.58</v>
      </c>
      <c r="H62" s="580">
        <f>ROUND(G62*C42,2)</f>
        <v>2876.39</v>
      </c>
      <c r="I62" s="65"/>
      <c r="J62" s="89"/>
      <c r="K62" s="89"/>
      <c r="T62" s="159" t="s">
        <v>195</v>
      </c>
      <c r="U62" s="170"/>
      <c r="V62" s="161"/>
      <c r="W62" s="161"/>
      <c r="X62" s="160">
        <f t="shared" si="1"/>
        <v>0</v>
      </c>
      <c r="Y62" s="161"/>
    </row>
    <row r="63" spans="1:25" ht="18.75">
      <c r="A63" s="581"/>
      <c r="B63" s="573"/>
      <c r="C63" s="573"/>
      <c r="D63" s="573"/>
      <c r="E63" s="573"/>
      <c r="F63" s="573"/>
      <c r="G63" s="565"/>
      <c r="H63" s="580"/>
      <c r="I63" s="65"/>
      <c r="J63" s="89"/>
      <c r="K63" s="89"/>
      <c r="T63" s="159" t="s">
        <v>196</v>
      </c>
      <c r="U63" s="170"/>
      <c r="V63" s="161"/>
      <c r="W63" s="161"/>
      <c r="X63" s="160">
        <f t="shared" si="1"/>
        <v>0</v>
      </c>
      <c r="Y63" s="161"/>
    </row>
    <row r="64" spans="1:25" ht="18.75">
      <c r="A64" s="581" t="s">
        <v>153</v>
      </c>
      <c r="B64" s="582" t="s">
        <v>154</v>
      </c>
      <c r="C64" s="573"/>
      <c r="D64" s="573"/>
      <c r="E64" s="573"/>
      <c r="F64" s="573"/>
      <c r="G64" s="565">
        <v>1.28</v>
      </c>
      <c r="H64" s="580">
        <f>G64*C42</f>
        <v>2330.2400000000002</v>
      </c>
      <c r="I64" s="65"/>
      <c r="J64" s="89"/>
      <c r="K64" s="89"/>
      <c r="T64" s="163" t="s">
        <v>197</v>
      </c>
      <c r="U64" s="164">
        <f>SUM(U52:U63)</f>
        <v>16191.029999999979</v>
      </c>
      <c r="V64" s="164">
        <f>SUM(V52:V63)</f>
        <v>15014.699999999995</v>
      </c>
      <c r="W64" s="164">
        <f>SUM(W52:W63)</f>
        <v>15046.22</v>
      </c>
      <c r="X64" s="164">
        <f>SUM(X52:X63)</f>
        <v>16159.509999999977</v>
      </c>
      <c r="Y64" s="164">
        <f>SUM(Y52:Y63)</f>
        <v>42498.63999999999</v>
      </c>
    </row>
    <row r="65" spans="1:11" ht="18.75">
      <c r="A65" s="581"/>
      <c r="B65" s="573"/>
      <c r="C65" s="573"/>
      <c r="D65" s="573"/>
      <c r="E65" s="573"/>
      <c r="F65" s="573"/>
      <c r="G65" s="565"/>
      <c r="H65" s="580"/>
      <c r="I65" s="65"/>
      <c r="J65" s="89"/>
      <c r="K65" s="89"/>
    </row>
    <row r="66" spans="1:11" ht="18.75">
      <c r="A66" s="200" t="s">
        <v>155</v>
      </c>
      <c r="B66" s="573" t="s">
        <v>156</v>
      </c>
      <c r="C66" s="573"/>
      <c r="D66" s="573"/>
      <c r="E66" s="573"/>
      <c r="F66" s="573"/>
      <c r="G66" s="79">
        <v>2.54</v>
      </c>
      <c r="H66" s="123">
        <f>ROUND(G66*C42,2)</f>
        <v>4624.07</v>
      </c>
      <c r="I66" s="65"/>
      <c r="J66" s="89"/>
      <c r="K66" s="89"/>
    </row>
    <row r="67" spans="1:11" ht="18.75">
      <c r="A67" s="82" t="s">
        <v>157</v>
      </c>
      <c r="B67" s="574" t="s">
        <v>158</v>
      </c>
      <c r="C67" s="563"/>
      <c r="D67" s="563"/>
      <c r="E67" s="563"/>
      <c r="F67" s="563"/>
      <c r="G67" s="82"/>
      <c r="H67" s="82">
        <f>H68+H69+H70+H71</f>
        <v>4728.25</v>
      </c>
      <c r="I67" s="65"/>
      <c r="J67" s="89"/>
      <c r="K67" s="89"/>
    </row>
    <row r="68" spans="1:11" ht="18.75">
      <c r="A68" s="124"/>
      <c r="B68" s="575" t="s">
        <v>159</v>
      </c>
      <c r="C68" s="576"/>
      <c r="D68" s="576"/>
      <c r="E68" s="576"/>
      <c r="F68" s="576"/>
      <c r="G68" s="125"/>
      <c r="H68" s="125">
        <v>4551.25</v>
      </c>
      <c r="I68" s="65"/>
      <c r="J68" s="89"/>
      <c r="K68" s="89"/>
    </row>
    <row r="69" spans="1:11" ht="33.75" customHeight="1">
      <c r="A69" s="124"/>
      <c r="B69" s="575" t="s">
        <v>177</v>
      </c>
      <c r="C69" s="576"/>
      <c r="D69" s="576"/>
      <c r="E69" s="576"/>
      <c r="F69" s="576"/>
      <c r="G69" s="123"/>
      <c r="H69" s="123"/>
      <c r="I69" s="197"/>
      <c r="J69" s="97"/>
      <c r="K69" s="89"/>
    </row>
    <row r="70" spans="1:11" ht="18.75" customHeight="1">
      <c r="A70" s="124"/>
      <c r="B70" s="577" t="s">
        <v>214</v>
      </c>
      <c r="C70" s="578"/>
      <c r="D70" s="578"/>
      <c r="E70" s="578"/>
      <c r="F70" s="579"/>
      <c r="G70" s="123"/>
      <c r="H70" s="126">
        <v>177</v>
      </c>
      <c r="I70" s="124"/>
      <c r="J70" s="97"/>
      <c r="K70" s="89"/>
    </row>
    <row r="71" spans="1:11" ht="18.75" customHeight="1">
      <c r="A71" s="124"/>
      <c r="B71" s="577" t="s">
        <v>168</v>
      </c>
      <c r="C71" s="578"/>
      <c r="D71" s="578"/>
      <c r="E71" s="578"/>
      <c r="F71" s="579"/>
      <c r="G71" s="123"/>
      <c r="H71" s="126"/>
      <c r="I71" s="65"/>
      <c r="J71" s="89"/>
      <c r="K71" s="89"/>
    </row>
    <row r="72" spans="1:14" ht="18.75">
      <c r="A72" s="124"/>
      <c r="B72" s="127"/>
      <c r="C72" s="128"/>
      <c r="D72" s="128"/>
      <c r="E72" s="128"/>
      <c r="F72" s="128"/>
      <c r="G72" s="114"/>
      <c r="H72" s="114"/>
      <c r="I72" s="65"/>
      <c r="J72" s="89"/>
      <c r="K72" s="89"/>
      <c r="L72" s="177"/>
      <c r="M72" s="177"/>
      <c r="N72" s="177"/>
    </row>
    <row r="73" spans="1:11" ht="18.75">
      <c r="A73" s="124"/>
      <c r="B73" s="127"/>
      <c r="C73" s="128"/>
      <c r="D73" s="128"/>
      <c r="E73" s="128"/>
      <c r="F73" s="128"/>
      <c r="G73" s="129"/>
      <c r="H73" s="65"/>
      <c r="I73" s="65"/>
      <c r="J73" s="89"/>
      <c r="K73" s="89"/>
    </row>
    <row r="74" spans="1:11" ht="18.75">
      <c r="A74" s="124"/>
      <c r="B74" s="127"/>
      <c r="C74" s="128"/>
      <c r="D74" s="128"/>
      <c r="E74" s="128"/>
      <c r="F74" s="128"/>
      <c r="G74" s="568" t="s">
        <v>21</v>
      </c>
      <c r="H74" s="569"/>
      <c r="I74" s="570" t="s">
        <v>141</v>
      </c>
      <c r="J74" s="569"/>
      <c r="K74" s="89"/>
    </row>
    <row r="75" spans="1:10" s="62" customFormat="1" ht="12.75">
      <c r="A75" s="85"/>
      <c r="B75" s="131"/>
      <c r="C75" s="132"/>
      <c r="D75" s="132"/>
      <c r="E75" s="132"/>
      <c r="F75" s="132"/>
      <c r="G75" s="571" t="s">
        <v>56</v>
      </c>
      <c r="H75" s="572"/>
      <c r="I75" s="571" t="s">
        <v>56</v>
      </c>
      <c r="J75" s="572"/>
    </row>
    <row r="76" spans="1:13" s="61" customFormat="1" ht="18.75">
      <c r="A76" s="124"/>
      <c r="B76" s="562" t="s">
        <v>163</v>
      </c>
      <c r="C76" s="563"/>
      <c r="D76" s="563"/>
      <c r="E76" s="563"/>
      <c r="F76" s="564"/>
      <c r="G76" s="565">
        <f>'05 14 г'!G77:H77</f>
        <v>10493.399999999994</v>
      </c>
      <c r="H76" s="566"/>
      <c r="I76" s="565">
        <f>'05 14 г'!I77:J77</f>
        <v>703.5599999999904</v>
      </c>
      <c r="J76" s="566"/>
      <c r="K76" s="97"/>
      <c r="L76" s="87" t="s">
        <v>164</v>
      </c>
      <c r="M76" s="87" t="s">
        <v>165</v>
      </c>
    </row>
    <row r="77" spans="1:13" ht="18.75">
      <c r="A77" s="66"/>
      <c r="B77" s="562" t="s">
        <v>166</v>
      </c>
      <c r="C77" s="563"/>
      <c r="D77" s="563"/>
      <c r="E77" s="563"/>
      <c r="F77" s="564"/>
      <c r="G77" s="565">
        <f>G76+I47-J47</f>
        <v>7266.109999999993</v>
      </c>
      <c r="H77" s="566"/>
      <c r="I77" s="567">
        <f>I76+I53-K53</f>
        <v>2681.3999999999905</v>
      </c>
      <c r="J77" s="566"/>
      <c r="K77" s="89"/>
      <c r="L77" s="88">
        <f>G77</f>
        <v>7266.109999999993</v>
      </c>
      <c r="M77" s="88">
        <f>I77</f>
        <v>2681.3999999999905</v>
      </c>
    </row>
    <row r="78" spans="1:11" ht="18.75">
      <c r="A78" s="65"/>
      <c r="B78" s="65"/>
      <c r="C78" s="65"/>
      <c r="D78" s="65"/>
      <c r="E78" s="65"/>
      <c r="F78" s="65"/>
      <c r="G78" s="130"/>
      <c r="H78" s="65"/>
      <c r="I78" s="65"/>
      <c r="J78" s="89"/>
      <c r="K78" s="89"/>
    </row>
    <row r="79" spans="1:11" ht="18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8.75">
      <c r="A80" s="178" t="s">
        <v>203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8.75">
      <c r="A81" s="178" t="s">
        <v>204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6:11" s="89" customFormat="1" ht="18.75">
      <c r="F82" s="89" t="s">
        <v>60</v>
      </c>
      <c r="K82" s="89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B77:F77"/>
    <mergeCell ref="G77:H77"/>
    <mergeCell ref="I77:J77"/>
    <mergeCell ref="G74:H74"/>
    <mergeCell ref="I74:J74"/>
    <mergeCell ref="G75:H75"/>
    <mergeCell ref="I75:J75"/>
    <mergeCell ref="B76:F76"/>
    <mergeCell ref="G76:H76"/>
    <mergeCell ref="I76:J76"/>
    <mergeCell ref="B66:F66"/>
    <mergeCell ref="B67:F67"/>
    <mergeCell ref="B68:F68"/>
    <mergeCell ref="B69:F69"/>
    <mergeCell ref="B70:F70"/>
    <mergeCell ref="B71:F71"/>
    <mergeCell ref="A62:A63"/>
    <mergeCell ref="B62:F63"/>
    <mergeCell ref="G62:G63"/>
    <mergeCell ref="H62:H63"/>
    <mergeCell ref="A64:A65"/>
    <mergeCell ref="B64:F65"/>
    <mergeCell ref="G64:G65"/>
    <mergeCell ref="H64:H65"/>
    <mergeCell ref="U50:Y50"/>
    <mergeCell ref="B53:F53"/>
    <mergeCell ref="B58:F58"/>
    <mergeCell ref="B59:F59"/>
    <mergeCell ref="B60:F60"/>
    <mergeCell ref="B61:F61"/>
    <mergeCell ref="C14:D15"/>
    <mergeCell ref="A35:J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Y82"/>
  <sheetViews>
    <sheetView view="pageBreakPreview" zoomScale="70" zoomScaleSheetLayoutView="70" zoomScalePageLayoutView="0" workbookViewId="0" topLeftCell="A45">
      <selection activeCell="G76" sqref="G76:H76"/>
    </sheetView>
  </sheetViews>
  <sheetFormatPr defaultColWidth="9.140625" defaultRowHeight="15" outlineLevelCol="1"/>
  <cols>
    <col min="1" max="1" width="9.8515625" style="62" bestFit="1" customWidth="1"/>
    <col min="2" max="2" width="12.140625" style="189" customWidth="1"/>
    <col min="3" max="3" width="9.57421875" style="189" customWidth="1"/>
    <col min="4" max="4" width="15.00390625" style="189" customWidth="1"/>
    <col min="5" max="5" width="8.00390625" style="189" customWidth="1"/>
    <col min="6" max="6" width="6.421875" style="189" customWidth="1"/>
    <col min="7" max="7" width="12.140625" style="189" customWidth="1"/>
    <col min="8" max="9" width="13.140625" style="189" customWidth="1"/>
    <col min="10" max="10" width="17.00390625" style="189" customWidth="1"/>
    <col min="11" max="11" width="18.28125" style="189" customWidth="1"/>
    <col min="12" max="12" width="13.421875" style="189" hidden="1" customWidth="1" outlineLevel="1"/>
    <col min="13" max="13" width="12.57421875" style="189" hidden="1" customWidth="1" outlineLevel="1"/>
    <col min="14" max="14" width="9.7109375" style="189" hidden="1" customWidth="1" outlineLevel="1"/>
    <col min="15" max="15" width="9.00390625" style="189" hidden="1" customWidth="1" outlineLevel="1"/>
    <col min="16" max="16" width="9.28125" style="189" hidden="1" customWidth="1" outlineLevel="1"/>
    <col min="17" max="17" width="9.421875" style="189" hidden="1" customWidth="1" outlineLevel="1"/>
    <col min="18" max="18" width="9.140625" style="189" hidden="1" customWidth="1" outlineLevel="1"/>
    <col min="19" max="19" width="9.140625" style="189" customWidth="1" collapsed="1"/>
    <col min="20" max="20" width="9.140625" style="189" customWidth="1"/>
    <col min="21" max="21" width="11.140625" style="189" bestFit="1" customWidth="1"/>
    <col min="22" max="22" width="11.28125" style="189" bestFit="1" customWidth="1"/>
    <col min="23" max="24" width="11.140625" style="189" bestFit="1" customWidth="1"/>
    <col min="25" max="25" width="12.7109375" style="189" bestFit="1" customWidth="1"/>
    <col min="26" max="16384" width="9.140625" style="189" customWidth="1"/>
  </cols>
  <sheetData>
    <row r="1" spans="1:11" ht="12.75" customHeight="1" hidden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hidden="1">
      <c r="A2" s="89"/>
      <c r="B2" s="91" t="s">
        <v>113</v>
      </c>
      <c r="C2" s="91"/>
      <c r="D2" s="91" t="s">
        <v>114</v>
      </c>
      <c r="E2" s="91"/>
      <c r="F2" s="91" t="s">
        <v>115</v>
      </c>
      <c r="G2" s="91"/>
      <c r="H2" s="91"/>
      <c r="I2" s="89"/>
      <c r="J2" s="89"/>
      <c r="K2" s="89"/>
    </row>
    <row r="3" spans="1:11" ht="18.75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.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hidden="1">
      <c r="A6" s="89"/>
      <c r="B6" s="92"/>
      <c r="C6" s="93" t="s">
        <v>1</v>
      </c>
      <c r="D6" s="93" t="s">
        <v>2</v>
      </c>
      <c r="E6" s="93"/>
      <c r="F6" s="93" t="s">
        <v>3</v>
      </c>
      <c r="G6" s="93" t="s">
        <v>4</v>
      </c>
      <c r="H6" s="93" t="s">
        <v>5</v>
      </c>
      <c r="I6" s="93" t="s">
        <v>6</v>
      </c>
      <c r="J6" s="93"/>
      <c r="K6" s="94"/>
    </row>
    <row r="7" spans="1:11" ht="18.75" hidden="1">
      <c r="A7" s="89"/>
      <c r="B7" s="92"/>
      <c r="C7" s="93" t="s">
        <v>7</v>
      </c>
      <c r="D7" s="93"/>
      <c r="E7" s="93"/>
      <c r="F7" s="93"/>
      <c r="G7" s="93" t="s">
        <v>8</v>
      </c>
      <c r="H7" s="93" t="s">
        <v>9</v>
      </c>
      <c r="I7" s="93" t="s">
        <v>10</v>
      </c>
      <c r="J7" s="93"/>
      <c r="K7" s="94"/>
    </row>
    <row r="8" spans="1:11" ht="18.75" hidden="1">
      <c r="A8" s="89"/>
      <c r="B8" s="92" t="s">
        <v>116</v>
      </c>
      <c r="C8" s="95">
        <v>48.28</v>
      </c>
      <c r="D8" s="95">
        <v>0</v>
      </c>
      <c r="E8" s="95"/>
      <c r="F8" s="96"/>
      <c r="G8" s="92"/>
      <c r="H8" s="95">
        <v>0</v>
      </c>
      <c r="I8" s="96">
        <v>48.28</v>
      </c>
      <c r="J8" s="92"/>
      <c r="K8" s="97"/>
    </row>
    <row r="9" spans="1:11" ht="18.75" hidden="1">
      <c r="A9" s="89"/>
      <c r="B9" s="92" t="s">
        <v>12</v>
      </c>
      <c r="C9" s="95">
        <v>4790.06</v>
      </c>
      <c r="D9" s="95">
        <v>3707.55</v>
      </c>
      <c r="E9" s="95"/>
      <c r="F9" s="96">
        <v>2795.32</v>
      </c>
      <c r="G9" s="92"/>
      <c r="H9" s="95">
        <v>2795.32</v>
      </c>
      <c r="I9" s="96">
        <v>5702.29</v>
      </c>
      <c r="J9" s="92"/>
      <c r="K9" s="97"/>
    </row>
    <row r="10" spans="1:11" ht="18.75" hidden="1">
      <c r="A10" s="89"/>
      <c r="B10" s="92" t="s">
        <v>13</v>
      </c>
      <c r="C10" s="92"/>
      <c r="D10" s="95">
        <f>SUM(D8:D9)</f>
        <v>3707.55</v>
      </c>
      <c r="E10" s="95"/>
      <c r="F10" s="92"/>
      <c r="G10" s="92"/>
      <c r="H10" s="95">
        <f>SUM(H8:H9)</f>
        <v>2795.32</v>
      </c>
      <c r="I10" s="92"/>
      <c r="J10" s="92"/>
      <c r="K10" s="97"/>
    </row>
    <row r="11" spans="1:11" ht="18.75" hidden="1">
      <c r="A11" s="8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8.2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7" ht="18.75" hidden="1">
      <c r="A14" s="89"/>
      <c r="B14" s="98" t="s">
        <v>118</v>
      </c>
      <c r="C14" s="591" t="s">
        <v>15</v>
      </c>
      <c r="D14" s="592"/>
      <c r="E14" s="208"/>
      <c r="F14" s="93"/>
      <c r="G14" s="93"/>
      <c r="H14" s="93"/>
      <c r="I14" s="93" t="s">
        <v>20</v>
      </c>
      <c r="J14" s="97"/>
      <c r="K14" s="97"/>
      <c r="L14" s="61"/>
      <c r="M14" s="61"/>
      <c r="N14" s="61"/>
      <c r="O14" s="61"/>
      <c r="P14" s="61"/>
      <c r="Q14" s="61"/>
    </row>
    <row r="15" spans="1:17" ht="14.25" customHeight="1" hidden="1">
      <c r="A15" s="89"/>
      <c r="B15" s="100"/>
      <c r="C15" s="593"/>
      <c r="D15" s="594"/>
      <c r="E15" s="209"/>
      <c r="F15" s="93"/>
      <c r="G15" s="93"/>
      <c r="H15" s="93" t="s">
        <v>119</v>
      </c>
      <c r="I15" s="93"/>
      <c r="J15" s="97"/>
      <c r="K15" s="97"/>
      <c r="L15" s="61"/>
      <c r="M15" s="61"/>
      <c r="N15" s="61"/>
      <c r="O15" s="61"/>
      <c r="P15" s="61"/>
      <c r="Q15" s="61"/>
    </row>
    <row r="16" spans="1:17" ht="3.75" customHeight="1" hidden="1">
      <c r="A16" s="89"/>
      <c r="B16" s="102"/>
      <c r="C16" s="92"/>
      <c r="D16" s="92"/>
      <c r="E16" s="92"/>
      <c r="F16" s="92"/>
      <c r="G16" s="92"/>
      <c r="H16" s="92"/>
      <c r="I16" s="92"/>
      <c r="J16" s="97"/>
      <c r="K16" s="97"/>
      <c r="L16" s="61"/>
      <c r="M16" s="61"/>
      <c r="N16" s="61"/>
      <c r="O16" s="61"/>
      <c r="P16" s="61"/>
      <c r="Q16" s="61"/>
    </row>
    <row r="17" spans="1:17" ht="13.5" customHeight="1" hidden="1">
      <c r="A17" s="89"/>
      <c r="B17" s="92"/>
      <c r="C17" s="92"/>
      <c r="D17" s="92"/>
      <c r="E17" s="92"/>
      <c r="F17" s="92"/>
      <c r="G17" s="92"/>
      <c r="H17" s="92"/>
      <c r="I17" s="92"/>
      <c r="J17" s="97"/>
      <c r="K17" s="97"/>
      <c r="L17" s="61"/>
      <c r="M17" s="61"/>
      <c r="N17" s="61"/>
      <c r="O17" s="61"/>
      <c r="P17" s="61"/>
      <c r="Q17" s="61"/>
    </row>
    <row r="18" spans="1:17" ht="0.75" customHeight="1" hidden="1">
      <c r="A18" s="89"/>
      <c r="B18" s="92"/>
      <c r="C18" s="92"/>
      <c r="D18" s="92"/>
      <c r="E18" s="92"/>
      <c r="F18" s="92"/>
      <c r="G18" s="92"/>
      <c r="H18" s="92"/>
      <c r="I18" s="92"/>
      <c r="J18" s="97"/>
      <c r="K18" s="97"/>
      <c r="L18" s="61"/>
      <c r="M18" s="61"/>
      <c r="N18" s="61"/>
      <c r="O18" s="61"/>
      <c r="P18" s="61"/>
      <c r="Q18" s="61"/>
    </row>
    <row r="19" spans="1:17" ht="14.25" customHeight="1" hidden="1" thickBot="1">
      <c r="A19" s="89"/>
      <c r="B19" s="92"/>
      <c r="C19" s="92"/>
      <c r="D19" s="92"/>
      <c r="E19" s="92"/>
      <c r="F19" s="92"/>
      <c r="G19" s="92"/>
      <c r="H19" s="92"/>
      <c r="I19" s="92"/>
      <c r="J19" s="97"/>
      <c r="K19" s="97"/>
      <c r="L19" s="61"/>
      <c r="M19" s="61"/>
      <c r="N19" s="61"/>
      <c r="O19" s="61"/>
      <c r="P19" s="61"/>
      <c r="Q19" s="61"/>
    </row>
    <row r="20" spans="1:17" ht="0.75" customHeight="1" hidden="1">
      <c r="A20" s="89"/>
      <c r="B20" s="92"/>
      <c r="C20" s="92"/>
      <c r="D20" s="92"/>
      <c r="E20" s="92"/>
      <c r="F20" s="92"/>
      <c r="G20" s="92"/>
      <c r="H20" s="92"/>
      <c r="I20" s="92"/>
      <c r="J20" s="97"/>
      <c r="K20" s="97"/>
      <c r="L20" s="61"/>
      <c r="M20" s="61"/>
      <c r="N20" s="61"/>
      <c r="O20" s="61"/>
      <c r="P20" s="61"/>
      <c r="Q20" s="61"/>
    </row>
    <row r="21" spans="1:17" ht="19.5" hidden="1" thickBot="1">
      <c r="A21" s="89"/>
      <c r="B21" s="92"/>
      <c r="C21" s="92"/>
      <c r="D21" s="92"/>
      <c r="E21" s="92"/>
      <c r="F21" s="92"/>
      <c r="G21" s="103" t="s">
        <v>120</v>
      </c>
      <c r="H21" s="104" t="s">
        <v>121</v>
      </c>
      <c r="I21" s="92"/>
      <c r="J21" s="97"/>
      <c r="K21" s="97"/>
      <c r="L21" s="61"/>
      <c r="M21" s="61"/>
      <c r="N21" s="61"/>
      <c r="O21" s="61"/>
      <c r="P21" s="61"/>
      <c r="Q21" s="61"/>
    </row>
    <row r="22" spans="1:17" ht="18.75" hidden="1">
      <c r="A22" s="89"/>
      <c r="B22" s="105" t="s">
        <v>23</v>
      </c>
      <c r="C22" s="105"/>
      <c r="D22" s="105"/>
      <c r="E22" s="105"/>
      <c r="F22" s="95"/>
      <c r="G22" s="92">
        <v>347.8</v>
      </c>
      <c r="H22" s="92">
        <v>7.55</v>
      </c>
      <c r="I22" s="96">
        <f>G22*H22</f>
        <v>2625.89</v>
      </c>
      <c r="J22" s="97"/>
      <c r="K22" s="97"/>
      <c r="L22" s="61"/>
      <c r="M22" s="61"/>
      <c r="N22" s="61"/>
      <c r="O22" s="61"/>
      <c r="P22" s="61"/>
      <c r="Q22" s="61"/>
    </row>
    <row r="23" spans="1:17" ht="18.75" hidden="1">
      <c r="A23" s="89"/>
      <c r="B23" s="105" t="s">
        <v>24</v>
      </c>
      <c r="C23" s="105"/>
      <c r="D23" s="105"/>
      <c r="E23" s="105"/>
      <c r="F23" s="92"/>
      <c r="G23" s="92"/>
      <c r="H23" s="92"/>
      <c r="I23" s="92"/>
      <c r="J23" s="97"/>
      <c r="K23" s="97"/>
      <c r="L23" s="61"/>
      <c r="M23" s="61"/>
      <c r="N23" s="61"/>
      <c r="O23" s="61"/>
      <c r="P23" s="61"/>
      <c r="Q23" s="61"/>
    </row>
    <row r="24" spans="1:17" ht="2.25" customHeight="1" hidden="1">
      <c r="A24" s="89"/>
      <c r="B24" s="105" t="s">
        <v>25</v>
      </c>
      <c r="C24" s="105" t="s">
        <v>26</v>
      </c>
      <c r="D24" s="105"/>
      <c r="E24" s="105"/>
      <c r="F24" s="92"/>
      <c r="G24" s="92"/>
      <c r="H24" s="92"/>
      <c r="I24" s="92"/>
      <c r="J24" s="97"/>
      <c r="K24" s="97"/>
      <c r="L24" s="61"/>
      <c r="M24" s="61"/>
      <c r="N24" s="61"/>
      <c r="O24" s="61"/>
      <c r="P24" s="61"/>
      <c r="Q24" s="61"/>
    </row>
    <row r="25" spans="1:17" ht="14.25" customHeight="1" hidden="1">
      <c r="A25" s="89"/>
      <c r="B25" s="105" t="s">
        <v>27</v>
      </c>
      <c r="C25" s="105"/>
      <c r="D25" s="105"/>
      <c r="E25" s="105"/>
      <c r="F25" s="92"/>
      <c r="G25" s="92"/>
      <c r="H25" s="92"/>
      <c r="I25" s="92"/>
      <c r="J25" s="97"/>
      <c r="K25" s="97"/>
      <c r="L25" s="61"/>
      <c r="M25" s="61"/>
      <c r="N25" s="61"/>
      <c r="O25" s="61"/>
      <c r="P25" s="61"/>
      <c r="Q25" s="61"/>
    </row>
    <row r="26" spans="1:17" ht="18.75" hidden="1">
      <c r="A26" s="89"/>
      <c r="B26" s="92"/>
      <c r="C26" s="92"/>
      <c r="D26" s="92"/>
      <c r="E26" s="92"/>
      <c r="F26" s="92"/>
      <c r="G26" s="92"/>
      <c r="H26" s="92"/>
      <c r="I26" s="92"/>
      <c r="J26" s="97"/>
      <c r="K26" s="97"/>
      <c r="L26" s="61"/>
      <c r="M26" s="61"/>
      <c r="N26" s="61"/>
      <c r="O26" s="61"/>
      <c r="P26" s="61"/>
      <c r="Q26" s="61"/>
    </row>
    <row r="27" spans="1:17" ht="0.75" customHeight="1" hidden="1">
      <c r="A27" s="89"/>
      <c r="B27" s="92"/>
      <c r="C27" s="92"/>
      <c r="D27" s="92"/>
      <c r="E27" s="92"/>
      <c r="F27" s="92"/>
      <c r="G27" s="92"/>
      <c r="H27" s="92"/>
      <c r="I27" s="92"/>
      <c r="J27" s="97"/>
      <c r="K27" s="97"/>
      <c r="L27" s="61"/>
      <c r="M27" s="61"/>
      <c r="N27" s="61"/>
      <c r="O27" s="61"/>
      <c r="P27" s="61"/>
      <c r="Q27" s="61"/>
    </row>
    <row r="28" spans="1:17" ht="3.75" customHeight="1" hidden="1">
      <c r="A28" s="89"/>
      <c r="B28" s="92"/>
      <c r="C28" s="92"/>
      <c r="D28" s="92"/>
      <c r="E28" s="92"/>
      <c r="F28" s="92"/>
      <c r="G28" s="92"/>
      <c r="H28" s="92"/>
      <c r="I28" s="92"/>
      <c r="J28" s="97"/>
      <c r="K28" s="97"/>
      <c r="L28" s="61"/>
      <c r="M28" s="61"/>
      <c r="N28" s="61"/>
      <c r="O28" s="61"/>
      <c r="P28" s="61"/>
      <c r="Q28" s="61"/>
    </row>
    <row r="29" spans="1:17" ht="18.75" hidden="1">
      <c r="A29" s="89"/>
      <c r="B29" s="92"/>
      <c r="C29" s="92"/>
      <c r="D29" s="92"/>
      <c r="E29" s="92"/>
      <c r="F29" s="92"/>
      <c r="G29" s="92"/>
      <c r="H29" s="92"/>
      <c r="I29" s="92"/>
      <c r="J29" s="97"/>
      <c r="K29" s="97"/>
      <c r="L29" s="61"/>
      <c r="M29" s="61"/>
      <c r="N29" s="61"/>
      <c r="O29" s="61"/>
      <c r="P29" s="61"/>
      <c r="Q29" s="61"/>
    </row>
    <row r="30" spans="1:17" ht="0.75" customHeight="1" hidden="1">
      <c r="A30" s="89"/>
      <c r="B30" s="92"/>
      <c r="C30" s="92"/>
      <c r="D30" s="92"/>
      <c r="E30" s="92"/>
      <c r="F30" s="92"/>
      <c r="G30" s="92"/>
      <c r="H30" s="92"/>
      <c r="I30" s="92"/>
      <c r="J30" s="97"/>
      <c r="K30" s="97"/>
      <c r="L30" s="61"/>
      <c r="M30" s="61"/>
      <c r="N30" s="61"/>
      <c r="O30" s="61"/>
      <c r="P30" s="61"/>
      <c r="Q30" s="61"/>
    </row>
    <row r="31" spans="1:17" ht="18.75" hidden="1">
      <c r="A31" s="89"/>
      <c r="B31" s="92"/>
      <c r="C31" s="92"/>
      <c r="D31" s="92"/>
      <c r="E31" s="92"/>
      <c r="F31" s="92"/>
      <c r="G31" s="92"/>
      <c r="H31" s="92"/>
      <c r="I31" s="92"/>
      <c r="J31" s="97"/>
      <c r="K31" s="97"/>
      <c r="L31" s="61"/>
      <c r="M31" s="61"/>
      <c r="N31" s="61"/>
      <c r="O31" s="61"/>
      <c r="P31" s="61"/>
      <c r="Q31" s="61"/>
    </row>
    <row r="32" spans="1:17" ht="18.75" hidden="1">
      <c r="A32" s="89"/>
      <c r="B32" s="92"/>
      <c r="C32" s="92"/>
      <c r="D32" s="92"/>
      <c r="E32" s="92"/>
      <c r="F32" s="92"/>
      <c r="G32" s="92"/>
      <c r="H32" s="92"/>
      <c r="I32" s="92"/>
      <c r="J32" s="97"/>
      <c r="K32" s="97"/>
      <c r="L32" s="61"/>
      <c r="M32" s="61"/>
      <c r="N32" s="61"/>
      <c r="O32" s="61"/>
      <c r="P32" s="61"/>
      <c r="Q32" s="61"/>
    </row>
    <row r="33" spans="1:17" ht="18.75" hidden="1">
      <c r="A33" s="89"/>
      <c r="B33" s="92"/>
      <c r="C33" s="92"/>
      <c r="D33" s="92"/>
      <c r="E33" s="92"/>
      <c r="F33" s="92"/>
      <c r="G33" s="93"/>
      <c r="H33" s="93"/>
      <c r="I33" s="106"/>
      <c r="J33" s="97"/>
      <c r="K33" s="97"/>
      <c r="L33" s="61"/>
      <c r="M33" s="61"/>
      <c r="N33" s="61"/>
      <c r="O33" s="61"/>
      <c r="P33" s="61"/>
      <c r="Q33" s="61"/>
    </row>
    <row r="34" spans="1:17" ht="18.75" hidden="1">
      <c r="A34" s="89"/>
      <c r="B34" s="92"/>
      <c r="C34" s="92"/>
      <c r="D34" s="92"/>
      <c r="E34" s="92"/>
      <c r="F34" s="92"/>
      <c r="G34" s="92"/>
      <c r="H34" s="92" t="s">
        <v>22</v>
      </c>
      <c r="I34" s="107">
        <f>SUM(I17:I33)</f>
        <v>2625.89</v>
      </c>
      <c r="J34" s="97"/>
      <c r="K34" s="97"/>
      <c r="L34" s="61"/>
      <c r="M34" s="61"/>
      <c r="N34" s="61"/>
      <c r="O34" s="61"/>
      <c r="P34" s="61"/>
      <c r="Q34" s="61"/>
    </row>
    <row r="35" spans="1:11" ht="18.75">
      <c r="A35" s="595" t="s">
        <v>122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89"/>
    </row>
    <row r="36" spans="1:11" ht="18.7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89"/>
    </row>
    <row r="37" spans="1:11" ht="18.75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8.75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.75">
      <c r="A39" s="65"/>
      <c r="B39" s="66"/>
      <c r="C39" s="66"/>
      <c r="D39" s="66"/>
      <c r="E39" s="66"/>
      <c r="F39" s="66"/>
      <c r="G39" s="66"/>
      <c r="H39" s="65"/>
      <c r="I39" s="65"/>
      <c r="J39" s="89"/>
      <c r="K39" s="89"/>
    </row>
    <row r="40" spans="1:11" ht="18.75">
      <c r="A40" s="65"/>
      <c r="B40" s="65" t="s">
        <v>123</v>
      </c>
      <c r="C40" s="66"/>
      <c r="D40" s="66"/>
      <c r="E40" s="66"/>
      <c r="F40" s="66"/>
      <c r="G40" s="65"/>
      <c r="H40" s="66"/>
      <c r="I40" s="65"/>
      <c r="J40" s="89"/>
      <c r="K40" s="89"/>
    </row>
    <row r="41" spans="1:11" ht="18.75">
      <c r="A41" s="65"/>
      <c r="B41" s="66" t="s">
        <v>124</v>
      </c>
      <c r="C41" s="65" t="s">
        <v>125</v>
      </c>
      <c r="D41" s="65"/>
      <c r="E41" s="65"/>
      <c r="F41" s="66"/>
      <c r="G41" s="65"/>
      <c r="H41" s="66"/>
      <c r="I41" s="65"/>
      <c r="J41" s="89"/>
      <c r="K41" s="89"/>
    </row>
    <row r="42" spans="1:11" ht="18.75">
      <c r="A42" s="65"/>
      <c r="B42" s="66" t="s">
        <v>126</v>
      </c>
      <c r="C42" s="67">
        <v>1820.5</v>
      </c>
      <c r="D42" s="65" t="s">
        <v>127</v>
      </c>
      <c r="E42" s="65"/>
      <c r="F42" s="66"/>
      <c r="G42" s="65"/>
      <c r="H42" s="66"/>
      <c r="I42" s="65"/>
      <c r="J42" s="89"/>
      <c r="K42" s="89"/>
    </row>
    <row r="43" spans="1:11" ht="18" customHeight="1">
      <c r="A43" s="65"/>
      <c r="B43" s="66" t="s">
        <v>128</v>
      </c>
      <c r="C43" s="68" t="s">
        <v>215</v>
      </c>
      <c r="D43" s="65" t="s">
        <v>179</v>
      </c>
      <c r="E43" s="65"/>
      <c r="F43" s="65"/>
      <c r="G43" s="66"/>
      <c r="H43" s="66"/>
      <c r="I43" s="65"/>
      <c r="J43" s="89"/>
      <c r="K43" s="89"/>
    </row>
    <row r="44" spans="1:11" ht="18" customHeight="1">
      <c r="A44" s="65"/>
      <c r="B44" s="66"/>
      <c r="C44" s="68"/>
      <c r="D44" s="65"/>
      <c r="E44" s="65"/>
      <c r="F44" s="65"/>
      <c r="G44" s="66"/>
      <c r="H44" s="66"/>
      <c r="I44" s="65"/>
      <c r="J44" s="89"/>
      <c r="K44" s="89"/>
    </row>
    <row r="45" spans="1:17" ht="60" customHeight="1">
      <c r="A45" s="65"/>
      <c r="B45" s="66"/>
      <c r="C45" s="68"/>
      <c r="D45" s="65"/>
      <c r="E45" s="65"/>
      <c r="F45" s="65"/>
      <c r="G45" s="108" t="s">
        <v>132</v>
      </c>
      <c r="H45" s="109" t="s">
        <v>2</v>
      </c>
      <c r="I45" s="109" t="s">
        <v>3</v>
      </c>
      <c r="J45" s="110" t="s">
        <v>133</v>
      </c>
      <c r="K45" s="205" t="s">
        <v>134</v>
      </c>
      <c r="L45" s="69" t="s">
        <v>135</v>
      </c>
      <c r="N45" s="70"/>
      <c r="O45" s="70"/>
      <c r="P45" s="70"/>
      <c r="Q45" s="70"/>
    </row>
    <row r="46" spans="1:17" s="62" customFormat="1" ht="12.75" customHeight="1">
      <c r="A46" s="63"/>
      <c r="B46" s="138"/>
      <c r="C46" s="139"/>
      <c r="D46" s="63"/>
      <c r="E46" s="63"/>
      <c r="F46" s="63"/>
      <c r="G46" s="137" t="s">
        <v>56</v>
      </c>
      <c r="H46" s="137" t="s">
        <v>56</v>
      </c>
      <c r="I46" s="137" t="s">
        <v>56</v>
      </c>
      <c r="J46" s="137" t="s">
        <v>56</v>
      </c>
      <c r="K46" s="137" t="s">
        <v>56</v>
      </c>
      <c r="L46" s="140"/>
      <c r="N46" s="141" t="s">
        <v>137</v>
      </c>
      <c r="O46" s="141" t="s">
        <v>136</v>
      </c>
      <c r="P46" s="141" t="s">
        <v>175</v>
      </c>
      <c r="Q46" s="141" t="s">
        <v>138</v>
      </c>
    </row>
    <row r="47" spans="1:18" ht="33" customHeight="1">
      <c r="A47" s="65"/>
      <c r="B47" s="583" t="s">
        <v>139</v>
      </c>
      <c r="C47" s="583"/>
      <c r="D47" s="583"/>
      <c r="E47" s="583"/>
      <c r="F47" s="583"/>
      <c r="G47" s="111">
        <f aca="true" t="shared" si="0" ref="G47:L47">G49+G50</f>
        <v>14.11</v>
      </c>
      <c r="H47" s="111">
        <f t="shared" si="0"/>
        <v>25687.260000000002</v>
      </c>
      <c r="I47" s="111">
        <f>O47+N47</f>
        <v>24022.229999999996</v>
      </c>
      <c r="J47" s="111">
        <f t="shared" si="0"/>
        <v>18261.14</v>
      </c>
      <c r="K47" s="111">
        <f t="shared" si="0"/>
        <v>5761.0899999999965</v>
      </c>
      <c r="L47" s="71">
        <f t="shared" si="0"/>
        <v>1665.0300000000043</v>
      </c>
      <c r="N47" s="213">
        <v>23625.769999999997</v>
      </c>
      <c r="O47" s="213">
        <v>396.46</v>
      </c>
      <c r="P47" s="214">
        <v>2502.459999999999</v>
      </c>
      <c r="Q47" s="213">
        <v>2462.57</v>
      </c>
      <c r="R47" s="215">
        <v>2968.01</v>
      </c>
    </row>
    <row r="48" spans="1:12" ht="18" customHeight="1">
      <c r="A48" s="65"/>
      <c r="B48" s="596" t="s">
        <v>140</v>
      </c>
      <c r="C48" s="597"/>
      <c r="D48" s="597"/>
      <c r="E48" s="597"/>
      <c r="F48" s="598"/>
      <c r="G48" s="112"/>
      <c r="H48" s="113"/>
      <c r="I48" s="113"/>
      <c r="J48" s="92"/>
      <c r="K48" s="92"/>
      <c r="L48" s="74"/>
    </row>
    <row r="49" spans="1:15" ht="18" customHeight="1">
      <c r="A49" s="65"/>
      <c r="B49" s="581" t="s">
        <v>12</v>
      </c>
      <c r="C49" s="581"/>
      <c r="D49" s="581"/>
      <c r="E49" s="581"/>
      <c r="F49" s="581"/>
      <c r="G49" s="112">
        <f>G59</f>
        <v>9.47</v>
      </c>
      <c r="H49" s="113">
        <f>ROUND(G49*C42,2)</f>
        <v>17240.14</v>
      </c>
      <c r="I49" s="123">
        <f>H49</f>
        <v>17240.14</v>
      </c>
      <c r="J49" s="113">
        <f>H59</f>
        <v>17240.14</v>
      </c>
      <c r="K49" s="113">
        <f>I49-J49</f>
        <v>0</v>
      </c>
      <c r="L49" s="74">
        <f>H49-I49</f>
        <v>0</v>
      </c>
      <c r="O49" s="64"/>
    </row>
    <row r="50" spans="1:25" ht="18" customHeight="1">
      <c r="A50" s="65"/>
      <c r="B50" s="581" t="s">
        <v>21</v>
      </c>
      <c r="C50" s="581"/>
      <c r="D50" s="581"/>
      <c r="E50" s="581"/>
      <c r="F50" s="581"/>
      <c r="G50" s="112">
        <v>4.64</v>
      </c>
      <c r="H50" s="113">
        <f>ROUND(G50*C42,2)</f>
        <v>8447.12</v>
      </c>
      <c r="I50" s="123">
        <f>I47-I49</f>
        <v>6782.0899999999965</v>
      </c>
      <c r="J50" s="113">
        <f>H67</f>
        <v>1021</v>
      </c>
      <c r="K50" s="113">
        <f>I50-J50</f>
        <v>5761.0899999999965</v>
      </c>
      <c r="L50" s="74">
        <f>H50-I50</f>
        <v>1665.0300000000043</v>
      </c>
      <c r="U50" s="601" t="s">
        <v>141</v>
      </c>
      <c r="V50" s="601"/>
      <c r="W50" s="601"/>
      <c r="X50" s="601"/>
      <c r="Y50" s="601"/>
    </row>
    <row r="51" spans="1:25" ht="28.5" customHeight="1">
      <c r="A51" s="65"/>
      <c r="B51" s="89"/>
      <c r="C51" s="89"/>
      <c r="D51" s="89"/>
      <c r="E51" s="89"/>
      <c r="F51" s="89"/>
      <c r="G51" s="89"/>
      <c r="H51" s="89"/>
      <c r="I51" s="89"/>
      <c r="J51" s="89"/>
      <c r="K51" s="114"/>
      <c r="L51" s="75">
        <f>H53-I53</f>
        <v>39.88999999999896</v>
      </c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89"/>
      <c r="G52" s="143" t="s">
        <v>172</v>
      </c>
      <c r="H52" s="143" t="s">
        <v>2</v>
      </c>
      <c r="I52" s="143" t="s">
        <v>3</v>
      </c>
      <c r="J52" s="142" t="s">
        <v>173</v>
      </c>
      <c r="K52" s="143" t="s">
        <v>174</v>
      </c>
      <c r="N52" s="72"/>
      <c r="O52" s="70"/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v>2793.099999999997</v>
      </c>
      <c r="Y52" s="160"/>
    </row>
    <row r="53" spans="1:25" ht="18" customHeight="1">
      <c r="A53" s="89"/>
      <c r="B53" s="599" t="s">
        <v>171</v>
      </c>
      <c r="C53" s="599"/>
      <c r="D53" s="599"/>
      <c r="E53" s="599"/>
      <c r="F53" s="600"/>
      <c r="G53" s="144">
        <f>'06 14 г'!J53</f>
        <v>2928.1199999999944</v>
      </c>
      <c r="H53" s="144">
        <f>P47</f>
        <v>2502.459999999999</v>
      </c>
      <c r="I53" s="144">
        <f>Q47</f>
        <v>2462.57</v>
      </c>
      <c r="J53" s="109">
        <f>H53+G53-I53</f>
        <v>2968.0099999999934</v>
      </c>
      <c r="K53" s="109"/>
      <c r="L53" s="189" t="s">
        <v>210</v>
      </c>
      <c r="T53" s="159" t="s">
        <v>186</v>
      </c>
      <c r="U53" s="170">
        <v>2793.099999999997</v>
      </c>
      <c r="V53" s="170">
        <v>2502.4499999999994</v>
      </c>
      <c r="W53" s="170">
        <v>2658.0099999999998</v>
      </c>
      <c r="X53" s="160">
        <v>2637.539999999997</v>
      </c>
      <c r="Y53" s="161"/>
    </row>
    <row r="54" spans="1:25" ht="18" customHeight="1">
      <c r="A54" s="89"/>
      <c r="B54" s="66"/>
      <c r="C54" s="68"/>
      <c r="D54" s="65"/>
      <c r="E54" s="65"/>
      <c r="F54" s="65"/>
      <c r="G54" s="66"/>
      <c r="H54" s="66"/>
      <c r="I54" s="65"/>
      <c r="J54" s="89"/>
      <c r="K54" s="89"/>
      <c r="T54" s="159" t="s">
        <v>187</v>
      </c>
      <c r="U54" s="170">
        <v>2637.539999999997</v>
      </c>
      <c r="V54" s="170">
        <v>2502.4499999999994</v>
      </c>
      <c r="W54" s="170">
        <v>2711.63</v>
      </c>
      <c r="X54" s="160">
        <v>2428.359999999996</v>
      </c>
      <c r="Y54" s="161">
        <v>42498.63999999999</v>
      </c>
    </row>
    <row r="55" spans="1:25" ht="18" customHeight="1">
      <c r="A55" s="89"/>
      <c r="B55" s="66"/>
      <c r="C55" s="68"/>
      <c r="D55" s="65"/>
      <c r="E55" s="65"/>
      <c r="F55" s="65"/>
      <c r="G55" s="66"/>
      <c r="H55" s="66"/>
      <c r="I55" s="65"/>
      <c r="J55" s="89"/>
      <c r="K55" s="89"/>
      <c r="T55" s="159" t="s">
        <v>188</v>
      </c>
      <c r="U55" s="170">
        <v>2428.359999999996</v>
      </c>
      <c r="V55" s="186">
        <v>2502.4499999999994</v>
      </c>
      <c r="W55" s="186">
        <v>1961.9299999999998</v>
      </c>
      <c r="X55" s="160">
        <v>2968.879999999996</v>
      </c>
      <c r="Y55" s="186">
        <v>0</v>
      </c>
    </row>
    <row r="56" spans="1:25" ht="18.75">
      <c r="A56" s="65"/>
      <c r="B56" s="76"/>
      <c r="C56" s="77"/>
      <c r="D56" s="78"/>
      <c r="E56" s="78"/>
      <c r="F56" s="78"/>
      <c r="G56" s="79" t="s">
        <v>132</v>
      </c>
      <c r="H56" s="79" t="s">
        <v>142</v>
      </c>
      <c r="I56" s="65"/>
      <c r="J56" s="89"/>
      <c r="K56" s="89"/>
      <c r="T56" s="159" t="s">
        <v>189</v>
      </c>
      <c r="U56" s="170">
        <v>2968.879999999996</v>
      </c>
      <c r="V56" s="170">
        <v>2502.4499999999994</v>
      </c>
      <c r="W56" s="170">
        <v>3067.82</v>
      </c>
      <c r="X56" s="160">
        <v>2403.509999999995</v>
      </c>
      <c r="Y56" s="190"/>
    </row>
    <row r="57" spans="1:25" s="62" customFormat="1" ht="11.25" customHeight="1">
      <c r="A57" s="80"/>
      <c r="B57" s="134"/>
      <c r="C57" s="135"/>
      <c r="D57" s="136"/>
      <c r="E57" s="136"/>
      <c r="F57" s="136"/>
      <c r="G57" s="137" t="s">
        <v>56</v>
      </c>
      <c r="H57" s="137" t="s">
        <v>56</v>
      </c>
      <c r="I57" s="63"/>
      <c r="T57" s="159" t="s">
        <v>190</v>
      </c>
      <c r="U57" s="170">
        <v>2403.509999999995</v>
      </c>
      <c r="V57" s="170">
        <v>2502.4499999999994</v>
      </c>
      <c r="W57" s="170">
        <v>1977.8400000000001</v>
      </c>
      <c r="X57" s="160">
        <v>2928.1199999999944</v>
      </c>
      <c r="Y57" s="161"/>
    </row>
    <row r="58" spans="1:25" ht="34.5" customHeight="1">
      <c r="A58" s="81" t="s">
        <v>143</v>
      </c>
      <c r="B58" s="584" t="s">
        <v>169</v>
      </c>
      <c r="C58" s="585"/>
      <c r="D58" s="585"/>
      <c r="E58" s="585"/>
      <c r="F58" s="585"/>
      <c r="G58" s="92"/>
      <c r="H58" s="82">
        <f>H59+H67</f>
        <v>18261.14</v>
      </c>
      <c r="I58" s="65"/>
      <c r="J58" s="89"/>
      <c r="K58" s="89"/>
      <c r="T58" s="159" t="s">
        <v>191</v>
      </c>
      <c r="U58" s="170">
        <f>X57</f>
        <v>2928.1199999999944</v>
      </c>
      <c r="V58" s="170">
        <f>H53</f>
        <v>2502.459999999999</v>
      </c>
      <c r="W58" s="170">
        <f>I53</f>
        <v>2462.57</v>
      </c>
      <c r="X58" s="160">
        <f aca="true" t="shared" si="1" ref="X58:X63">V58+U58-W58</f>
        <v>2968.0099999999934</v>
      </c>
      <c r="Y58" s="161"/>
    </row>
    <row r="59" spans="1:25" ht="18.75">
      <c r="A59" s="83" t="s">
        <v>145</v>
      </c>
      <c r="B59" s="586" t="s">
        <v>146</v>
      </c>
      <c r="C59" s="587"/>
      <c r="D59" s="587"/>
      <c r="E59" s="587"/>
      <c r="F59" s="588"/>
      <c r="G59" s="120">
        <f>G60+G61+G62+G64+G66</f>
        <v>9.47</v>
      </c>
      <c r="H59" s="84">
        <f>H60+H61+H62+H64+H66</f>
        <v>17240.14</v>
      </c>
      <c r="I59" s="65"/>
      <c r="J59" s="89"/>
      <c r="K59" s="118"/>
      <c r="T59" s="159" t="s">
        <v>192</v>
      </c>
      <c r="U59" s="170"/>
      <c r="V59" s="161"/>
      <c r="W59" s="161"/>
      <c r="X59" s="160">
        <f t="shared" si="1"/>
        <v>0</v>
      </c>
      <c r="Y59" s="161"/>
    </row>
    <row r="60" spans="1:25" ht="18.75">
      <c r="A60" s="207" t="s">
        <v>147</v>
      </c>
      <c r="B60" s="589" t="s">
        <v>148</v>
      </c>
      <c r="C60" s="587"/>
      <c r="D60" s="587"/>
      <c r="E60" s="587"/>
      <c r="F60" s="588"/>
      <c r="G60" s="120">
        <v>1.87</v>
      </c>
      <c r="H60" s="206">
        <f>ROUND(G60*C42,2)</f>
        <v>3404.34</v>
      </c>
      <c r="I60" s="65"/>
      <c r="J60" s="89"/>
      <c r="K60" s="118"/>
      <c r="T60" s="159" t="s">
        <v>193</v>
      </c>
      <c r="U60" s="170"/>
      <c r="V60" s="161"/>
      <c r="W60" s="161"/>
      <c r="X60" s="160">
        <f t="shared" si="1"/>
        <v>0</v>
      </c>
      <c r="Y60" s="161"/>
    </row>
    <row r="61" spans="1:25" ht="37.5" customHeight="1">
      <c r="A61" s="207" t="s">
        <v>149</v>
      </c>
      <c r="B61" s="590" t="s">
        <v>150</v>
      </c>
      <c r="C61" s="576"/>
      <c r="D61" s="576"/>
      <c r="E61" s="576"/>
      <c r="F61" s="576"/>
      <c r="G61" s="205">
        <v>2.2</v>
      </c>
      <c r="H61" s="206">
        <f>ROUND(G61*C42,2)</f>
        <v>4005.1</v>
      </c>
      <c r="I61" s="65"/>
      <c r="J61" s="89"/>
      <c r="K61" s="118"/>
      <c r="T61" s="159" t="s">
        <v>194</v>
      </c>
      <c r="U61" s="170"/>
      <c r="V61" s="161"/>
      <c r="W61" s="161"/>
      <c r="X61" s="160">
        <f t="shared" si="1"/>
        <v>0</v>
      </c>
      <c r="Y61" s="161"/>
    </row>
    <row r="62" spans="1:25" ht="18.75">
      <c r="A62" s="581" t="s">
        <v>151</v>
      </c>
      <c r="B62" s="582" t="s">
        <v>152</v>
      </c>
      <c r="C62" s="573"/>
      <c r="D62" s="573"/>
      <c r="E62" s="573"/>
      <c r="F62" s="573"/>
      <c r="G62" s="565">
        <v>1.58</v>
      </c>
      <c r="H62" s="580">
        <f>ROUND(G62*C42,2)</f>
        <v>2876.39</v>
      </c>
      <c r="I62" s="65"/>
      <c r="J62" s="89"/>
      <c r="K62" s="89"/>
      <c r="T62" s="159" t="s">
        <v>195</v>
      </c>
      <c r="U62" s="170"/>
      <c r="V62" s="161"/>
      <c r="W62" s="161"/>
      <c r="X62" s="160">
        <f t="shared" si="1"/>
        <v>0</v>
      </c>
      <c r="Y62" s="161"/>
    </row>
    <row r="63" spans="1:25" ht="18.75">
      <c r="A63" s="581"/>
      <c r="B63" s="573"/>
      <c r="C63" s="573"/>
      <c r="D63" s="573"/>
      <c r="E63" s="573"/>
      <c r="F63" s="573"/>
      <c r="G63" s="565"/>
      <c r="H63" s="580"/>
      <c r="I63" s="65"/>
      <c r="J63" s="89"/>
      <c r="K63" s="89"/>
      <c r="T63" s="159" t="s">
        <v>196</v>
      </c>
      <c r="U63" s="170"/>
      <c r="V63" s="161"/>
      <c r="W63" s="161"/>
      <c r="X63" s="160">
        <f t="shared" si="1"/>
        <v>0</v>
      </c>
      <c r="Y63" s="161"/>
    </row>
    <row r="64" spans="1:25" ht="18.75">
      <c r="A64" s="581" t="s">
        <v>153</v>
      </c>
      <c r="B64" s="582" t="s">
        <v>154</v>
      </c>
      <c r="C64" s="573"/>
      <c r="D64" s="573"/>
      <c r="E64" s="573"/>
      <c r="F64" s="573"/>
      <c r="G64" s="565">
        <v>1.28</v>
      </c>
      <c r="H64" s="580">
        <f>G64*C42</f>
        <v>2330.2400000000002</v>
      </c>
      <c r="I64" s="65"/>
      <c r="J64" s="89"/>
      <c r="K64" s="89"/>
      <c r="T64" s="163" t="s">
        <v>197</v>
      </c>
      <c r="U64" s="164">
        <f>SUM(U52:U63)</f>
        <v>19119.149999999972</v>
      </c>
      <c r="V64" s="164">
        <f>SUM(V52:V63)</f>
        <v>17517.159999999996</v>
      </c>
      <c r="W64" s="164">
        <f>SUM(W52:W63)</f>
        <v>17508.79</v>
      </c>
      <c r="X64" s="164">
        <f>SUM(X52:X63)</f>
        <v>19127.51999999997</v>
      </c>
      <c r="Y64" s="164">
        <f>SUM(Y52:Y63)</f>
        <v>42498.63999999999</v>
      </c>
    </row>
    <row r="65" spans="1:11" ht="18.75">
      <c r="A65" s="581"/>
      <c r="B65" s="573"/>
      <c r="C65" s="573"/>
      <c r="D65" s="573"/>
      <c r="E65" s="573"/>
      <c r="F65" s="573"/>
      <c r="G65" s="565"/>
      <c r="H65" s="580"/>
      <c r="I65" s="65"/>
      <c r="J65" s="89"/>
      <c r="K65" s="89"/>
    </row>
    <row r="66" spans="1:11" ht="18.75">
      <c r="A66" s="207" t="s">
        <v>155</v>
      </c>
      <c r="B66" s="573" t="s">
        <v>156</v>
      </c>
      <c r="C66" s="573"/>
      <c r="D66" s="573"/>
      <c r="E66" s="573"/>
      <c r="F66" s="573"/>
      <c r="G66" s="79">
        <v>2.54</v>
      </c>
      <c r="H66" s="123">
        <f>ROUND(G66*C42,2)</f>
        <v>4624.07</v>
      </c>
      <c r="I66" s="65"/>
      <c r="J66" s="89"/>
      <c r="K66" s="89"/>
    </row>
    <row r="67" spans="1:11" ht="18.75">
      <c r="A67" s="82" t="s">
        <v>157</v>
      </c>
      <c r="B67" s="574" t="s">
        <v>158</v>
      </c>
      <c r="C67" s="563"/>
      <c r="D67" s="563"/>
      <c r="E67" s="563"/>
      <c r="F67" s="563"/>
      <c r="G67" s="82"/>
      <c r="H67" s="82">
        <f>H68+H69+H70+H71</f>
        <v>1021</v>
      </c>
      <c r="I67" s="65"/>
      <c r="J67" s="89"/>
      <c r="K67" s="89"/>
    </row>
    <row r="68" spans="1:11" ht="18.75">
      <c r="A68" s="124"/>
      <c r="B68" s="575" t="s">
        <v>159</v>
      </c>
      <c r="C68" s="576"/>
      <c r="D68" s="576"/>
      <c r="E68" s="576"/>
      <c r="F68" s="576"/>
      <c r="G68" s="125"/>
      <c r="H68" s="125">
        <v>0</v>
      </c>
      <c r="I68" s="65"/>
      <c r="J68" s="89"/>
      <c r="K68" s="89"/>
    </row>
    <row r="69" spans="1:11" ht="33.75" customHeight="1">
      <c r="A69" s="124"/>
      <c r="B69" s="575" t="s">
        <v>177</v>
      </c>
      <c r="C69" s="576"/>
      <c r="D69" s="576"/>
      <c r="E69" s="576"/>
      <c r="F69" s="576"/>
      <c r="G69" s="123"/>
      <c r="H69" s="123"/>
      <c r="I69" s="197"/>
      <c r="J69" s="97"/>
      <c r="K69" s="89"/>
    </row>
    <row r="70" spans="1:11" ht="18.75" customHeight="1">
      <c r="A70" s="124"/>
      <c r="B70" s="577" t="s">
        <v>216</v>
      </c>
      <c r="C70" s="578"/>
      <c r="D70" s="578"/>
      <c r="E70" s="578"/>
      <c r="F70" s="579"/>
      <c r="G70" s="123"/>
      <c r="H70" s="126">
        <v>1021</v>
      </c>
      <c r="I70" s="124"/>
      <c r="J70" s="97"/>
      <c r="K70" s="89"/>
    </row>
    <row r="71" spans="1:11" ht="18.75" customHeight="1">
      <c r="A71" s="124"/>
      <c r="B71" s="577" t="s">
        <v>168</v>
      </c>
      <c r="C71" s="578"/>
      <c r="D71" s="578"/>
      <c r="E71" s="578"/>
      <c r="F71" s="579"/>
      <c r="G71" s="123"/>
      <c r="H71" s="126"/>
      <c r="I71" s="65"/>
      <c r="J71" s="89"/>
      <c r="K71" s="89"/>
    </row>
    <row r="72" spans="1:14" ht="18.75">
      <c r="A72" s="124"/>
      <c r="B72" s="127"/>
      <c r="C72" s="128"/>
      <c r="D72" s="128"/>
      <c r="E72" s="128"/>
      <c r="F72" s="128"/>
      <c r="G72" s="114"/>
      <c r="H72" s="114"/>
      <c r="I72" s="65"/>
      <c r="J72" s="89"/>
      <c r="K72" s="89"/>
      <c r="L72" s="177"/>
      <c r="M72" s="177"/>
      <c r="N72" s="177"/>
    </row>
    <row r="73" spans="1:11" ht="18.75">
      <c r="A73" s="124"/>
      <c r="B73" s="127"/>
      <c r="C73" s="128"/>
      <c r="D73" s="128"/>
      <c r="E73" s="128"/>
      <c r="F73" s="128"/>
      <c r="G73" s="129"/>
      <c r="H73" s="65"/>
      <c r="I73" s="65"/>
      <c r="J73" s="89"/>
      <c r="K73" s="89"/>
    </row>
    <row r="74" spans="1:11" ht="18.75">
      <c r="A74" s="124"/>
      <c r="B74" s="127"/>
      <c r="C74" s="128"/>
      <c r="D74" s="128"/>
      <c r="E74" s="128"/>
      <c r="F74" s="128"/>
      <c r="G74" s="568" t="s">
        <v>21</v>
      </c>
      <c r="H74" s="569"/>
      <c r="I74" s="570" t="s">
        <v>141</v>
      </c>
      <c r="J74" s="569"/>
      <c r="K74" s="89"/>
    </row>
    <row r="75" spans="1:10" s="62" customFormat="1" ht="12.75">
      <c r="A75" s="85"/>
      <c r="B75" s="131"/>
      <c r="C75" s="132"/>
      <c r="D75" s="132"/>
      <c r="E75" s="132"/>
      <c r="F75" s="132"/>
      <c r="G75" s="571" t="s">
        <v>56</v>
      </c>
      <c r="H75" s="572"/>
      <c r="I75" s="571" t="s">
        <v>56</v>
      </c>
      <c r="J75" s="572"/>
    </row>
    <row r="76" spans="1:13" s="61" customFormat="1" ht="18.75">
      <c r="A76" s="124"/>
      <c r="B76" s="562" t="s">
        <v>163</v>
      </c>
      <c r="C76" s="563"/>
      <c r="D76" s="563"/>
      <c r="E76" s="563"/>
      <c r="F76" s="564"/>
      <c r="G76" s="565">
        <f>'06 14 г'!G77:H77</f>
        <v>7266.109999999993</v>
      </c>
      <c r="H76" s="566"/>
      <c r="I76" s="565">
        <f>'06 14 г'!I77:J77</f>
        <v>2681.3999999999905</v>
      </c>
      <c r="J76" s="566"/>
      <c r="K76" s="97"/>
      <c r="L76" s="87" t="s">
        <v>164</v>
      </c>
      <c r="M76" s="87" t="s">
        <v>165</v>
      </c>
    </row>
    <row r="77" spans="1:13" ht="18.75">
      <c r="A77" s="66"/>
      <c r="B77" s="562" t="s">
        <v>166</v>
      </c>
      <c r="C77" s="563"/>
      <c r="D77" s="563"/>
      <c r="E77" s="563"/>
      <c r="F77" s="564"/>
      <c r="G77" s="565">
        <f>G76+I47-J47</f>
        <v>13027.19999999999</v>
      </c>
      <c r="H77" s="566"/>
      <c r="I77" s="567">
        <f>I76+I53-K53</f>
        <v>5143.96999999999</v>
      </c>
      <c r="J77" s="566"/>
      <c r="K77" s="89"/>
      <c r="L77" s="88">
        <f>G77</f>
        <v>13027.19999999999</v>
      </c>
      <c r="M77" s="88">
        <f>I77</f>
        <v>5143.96999999999</v>
      </c>
    </row>
    <row r="78" spans="1:11" ht="18.75">
      <c r="A78" s="65"/>
      <c r="B78" s="65"/>
      <c r="C78" s="65"/>
      <c r="D78" s="65"/>
      <c r="E78" s="65"/>
      <c r="F78" s="65"/>
      <c r="G78" s="130"/>
      <c r="H78" s="65"/>
      <c r="I78" s="65"/>
      <c r="J78" s="89"/>
      <c r="K78" s="89"/>
    </row>
    <row r="79" spans="1:11" ht="18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8.75">
      <c r="A80" s="178" t="s">
        <v>203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8.75">
      <c r="A81" s="178" t="s">
        <v>204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6:11" s="89" customFormat="1" ht="18.75">
      <c r="F82" s="89" t="s">
        <v>60</v>
      </c>
      <c r="K82" s="89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B77:F77"/>
    <mergeCell ref="G77:H77"/>
    <mergeCell ref="I77:J77"/>
    <mergeCell ref="G74:H74"/>
    <mergeCell ref="I74:J74"/>
    <mergeCell ref="G75:H75"/>
    <mergeCell ref="I75:J75"/>
    <mergeCell ref="B76:F76"/>
    <mergeCell ref="G76:H76"/>
    <mergeCell ref="I76:J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Y82"/>
  <sheetViews>
    <sheetView view="pageBreakPreview" zoomScale="70" zoomScaleSheetLayoutView="70" zoomScalePageLayoutView="0" workbookViewId="0" topLeftCell="A45">
      <selection activeCell="G76" sqref="G76:H76"/>
    </sheetView>
  </sheetViews>
  <sheetFormatPr defaultColWidth="9.140625" defaultRowHeight="15" outlineLevelCol="1"/>
  <cols>
    <col min="1" max="1" width="9.8515625" style="251" bestFit="1" customWidth="1"/>
    <col min="2" max="2" width="12.140625" style="217" customWidth="1"/>
    <col min="3" max="3" width="9.57421875" style="217" customWidth="1"/>
    <col min="4" max="4" width="15.00390625" style="217" customWidth="1"/>
    <col min="5" max="5" width="8.00390625" style="217" customWidth="1"/>
    <col min="6" max="6" width="6.421875" style="217" customWidth="1"/>
    <col min="7" max="7" width="12.140625" style="217" customWidth="1"/>
    <col min="8" max="9" width="13.140625" style="217" customWidth="1"/>
    <col min="10" max="10" width="17.00390625" style="217" customWidth="1"/>
    <col min="11" max="11" width="18.28125" style="217" customWidth="1"/>
    <col min="12" max="12" width="13.421875" style="217" hidden="1" customWidth="1" outlineLevel="1"/>
    <col min="13" max="13" width="12.57421875" style="217" hidden="1" customWidth="1" outlineLevel="1"/>
    <col min="14" max="14" width="9.7109375" style="217" hidden="1" customWidth="1" outlineLevel="1"/>
    <col min="15" max="15" width="9.00390625" style="217" hidden="1" customWidth="1" outlineLevel="1"/>
    <col min="16" max="16" width="9.28125" style="217" hidden="1" customWidth="1" outlineLevel="1"/>
    <col min="17" max="17" width="9.421875" style="217" hidden="1" customWidth="1" outlineLevel="1"/>
    <col min="18" max="18" width="9.140625" style="217" hidden="1" customWidth="1" outlineLevel="1"/>
    <col min="19" max="19" width="9.140625" style="217" customWidth="1" collapsed="1"/>
    <col min="20" max="20" width="9.140625" style="217" customWidth="1"/>
    <col min="21" max="21" width="11.140625" style="217" bestFit="1" customWidth="1"/>
    <col min="22" max="22" width="11.28125" style="217" bestFit="1" customWidth="1"/>
    <col min="23" max="24" width="11.140625" style="217" bestFit="1" customWidth="1"/>
    <col min="25" max="25" width="12.7109375" style="217" bestFit="1" customWidth="1"/>
    <col min="26" max="16384" width="9.140625" style="217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226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229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123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1820.5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217</v>
      </c>
      <c r="D43" s="236" t="s">
        <v>179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243" t="s">
        <v>134</v>
      </c>
      <c r="L45" s="244" t="s">
        <v>135</v>
      </c>
      <c r="N45" s="245"/>
      <c r="O45" s="245"/>
      <c r="P45" s="245"/>
      <c r="Q45" s="245"/>
    </row>
    <row r="46" spans="1:17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50"/>
      <c r="N46" s="252" t="s">
        <v>137</v>
      </c>
      <c r="O46" s="252" t="s">
        <v>136</v>
      </c>
      <c r="P46" s="252" t="s">
        <v>175</v>
      </c>
      <c r="Q46" s="252" t="s">
        <v>138</v>
      </c>
    </row>
    <row r="47" spans="1:18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</f>
        <v>14.11</v>
      </c>
      <c r="H47" s="253">
        <f t="shared" si="0"/>
        <v>25687.260000000002</v>
      </c>
      <c r="I47" s="253">
        <f>O47+N47</f>
        <v>26906.060000000005</v>
      </c>
      <c r="J47" s="253">
        <f t="shared" si="0"/>
        <v>26342.64</v>
      </c>
      <c r="K47" s="253">
        <f t="shared" si="0"/>
        <v>563.4200000000055</v>
      </c>
      <c r="L47" s="254">
        <f t="shared" si="0"/>
        <v>-1218.8000000000047</v>
      </c>
      <c r="N47" s="255">
        <v>26522.320000000003</v>
      </c>
      <c r="O47" s="255">
        <v>383.73999999999995</v>
      </c>
      <c r="P47" s="256">
        <v>2502.4499999999994</v>
      </c>
      <c r="Q47" s="255">
        <v>2535.81</v>
      </c>
      <c r="R47" s="257">
        <v>2934.649999999999</v>
      </c>
    </row>
    <row r="48" spans="1:12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  <c r="L48" s="260"/>
    </row>
    <row r="49" spans="1:1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ROUND(G49*C42,2)</f>
        <v>17240.14</v>
      </c>
      <c r="I49" s="261">
        <f>H49</f>
        <v>17240.14</v>
      </c>
      <c r="J49" s="259">
        <f>H59</f>
        <v>17240.14</v>
      </c>
      <c r="K49" s="259">
        <f>I49-J49</f>
        <v>0</v>
      </c>
      <c r="L49" s="260">
        <f>H49-I49</f>
        <v>0</v>
      </c>
      <c r="O49" s="262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ROUND(G50*C42,2)</f>
        <v>8447.12</v>
      </c>
      <c r="I50" s="261">
        <f>I47-I49</f>
        <v>9665.920000000006</v>
      </c>
      <c r="J50" s="259">
        <f>H67</f>
        <v>9102.5</v>
      </c>
      <c r="K50" s="259">
        <f>I50-J50</f>
        <v>563.4200000000055</v>
      </c>
      <c r="L50" s="260">
        <f>H50-I50</f>
        <v>-1218.8000000000047</v>
      </c>
      <c r="U50" s="623" t="s">
        <v>141</v>
      </c>
      <c r="V50" s="623"/>
      <c r="W50" s="623"/>
      <c r="X50" s="623"/>
      <c r="Y50" s="623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L51" s="264">
        <f>H53-I53</f>
        <v>-33.36000000000058</v>
      </c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v>2793.099999999997</v>
      </c>
      <c r="Y52" s="160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'07 14 г'!J53</f>
        <v>2968.0099999999934</v>
      </c>
      <c r="H53" s="268">
        <f>P47</f>
        <v>2502.4499999999994</v>
      </c>
      <c r="I53" s="268">
        <f>Q47</f>
        <v>2535.81</v>
      </c>
      <c r="J53" s="241">
        <f>H53+G53-I53</f>
        <v>2934.649999999993</v>
      </c>
      <c r="K53" s="241"/>
      <c r="L53" s="217" t="s">
        <v>210</v>
      </c>
      <c r="T53" s="159" t="s">
        <v>186</v>
      </c>
      <c r="U53" s="170">
        <v>2793.099999999997</v>
      </c>
      <c r="V53" s="170">
        <v>2502.4499999999994</v>
      </c>
      <c r="W53" s="170">
        <v>2658.0099999999998</v>
      </c>
      <c r="X53" s="160">
        <v>2637.539999999997</v>
      </c>
      <c r="Y53" s="161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159" t="s">
        <v>187</v>
      </c>
      <c r="U54" s="170">
        <v>2637.539999999997</v>
      </c>
      <c r="V54" s="170">
        <v>2502.4499999999994</v>
      </c>
      <c r="W54" s="170">
        <v>2711.63</v>
      </c>
      <c r="X54" s="160">
        <v>2428.359999999996</v>
      </c>
      <c r="Y54" s="161">
        <v>42498.63999999999</v>
      </c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159" t="s">
        <v>188</v>
      </c>
      <c r="U55" s="170">
        <v>2428.359999999996</v>
      </c>
      <c r="V55" s="186">
        <v>2502.4499999999994</v>
      </c>
      <c r="W55" s="186">
        <v>1961.9299999999998</v>
      </c>
      <c r="X55" s="160">
        <v>2968.879999999996</v>
      </c>
      <c r="Y55" s="186">
        <v>0</v>
      </c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159" t="s">
        <v>189</v>
      </c>
      <c r="U56" s="170">
        <v>2968.879999999996</v>
      </c>
      <c r="V56" s="170">
        <v>2502.4499999999994</v>
      </c>
      <c r="W56" s="170">
        <v>3067.82</v>
      </c>
      <c r="X56" s="160">
        <v>2403.509999999995</v>
      </c>
      <c r="Y56" s="190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T57" s="159" t="s">
        <v>190</v>
      </c>
      <c r="U57" s="170">
        <v>2403.509999999995</v>
      </c>
      <c r="V57" s="170">
        <v>2502.4499999999994</v>
      </c>
      <c r="W57" s="170">
        <v>1977.8400000000001</v>
      </c>
      <c r="X57" s="160">
        <v>2928.1199999999944</v>
      </c>
      <c r="Y57" s="161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26342.64</v>
      </c>
      <c r="I58" s="236"/>
      <c r="J58" s="216"/>
      <c r="K58" s="216"/>
      <c r="T58" s="159" t="s">
        <v>191</v>
      </c>
      <c r="U58" s="170">
        <v>2928.1199999999944</v>
      </c>
      <c r="V58" s="170">
        <v>2502.459999999999</v>
      </c>
      <c r="W58" s="170">
        <v>2462.57</v>
      </c>
      <c r="X58" s="160">
        <v>2968.0099999999934</v>
      </c>
      <c r="Y58" s="161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17240.14</v>
      </c>
      <c r="I59" s="236"/>
      <c r="J59" s="216"/>
      <c r="K59" s="282"/>
      <c r="T59" s="159" t="s">
        <v>192</v>
      </c>
      <c r="U59" s="170">
        <f>X58</f>
        <v>2968.0099999999934</v>
      </c>
      <c r="V59" s="170">
        <f>H53</f>
        <v>2502.4499999999994</v>
      </c>
      <c r="W59" s="170">
        <f>I53</f>
        <v>2535.81</v>
      </c>
      <c r="X59" s="160">
        <f>V59+U59-W59</f>
        <v>2934.649999999993</v>
      </c>
      <c r="Y59" s="161"/>
    </row>
    <row r="60" spans="1:25" ht="18.75">
      <c r="A60" s="283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284">
        <f>ROUND(G60*C42,2)</f>
        <v>3404.34</v>
      </c>
      <c r="I60" s="236"/>
      <c r="J60" s="216"/>
      <c r="K60" s="282"/>
      <c r="T60" s="159" t="s">
        <v>193</v>
      </c>
      <c r="U60" s="170"/>
      <c r="V60" s="161"/>
      <c r="W60" s="161"/>
      <c r="X60" s="160">
        <f>V60+U60-W60</f>
        <v>0</v>
      </c>
      <c r="Y60" s="161"/>
    </row>
    <row r="61" spans="1:25" ht="37.5" customHeight="1">
      <c r="A61" s="283" t="s">
        <v>149</v>
      </c>
      <c r="B61" s="632" t="s">
        <v>150</v>
      </c>
      <c r="C61" s="619"/>
      <c r="D61" s="619"/>
      <c r="E61" s="619"/>
      <c r="F61" s="619"/>
      <c r="G61" s="243">
        <v>2.2</v>
      </c>
      <c r="H61" s="284">
        <f>ROUND(G61*C42,2)</f>
        <v>4005.1</v>
      </c>
      <c r="I61" s="236"/>
      <c r="J61" s="216"/>
      <c r="K61" s="282"/>
      <c r="T61" s="159" t="s">
        <v>194</v>
      </c>
      <c r="U61" s="170"/>
      <c r="V61" s="161"/>
      <c r="W61" s="161"/>
      <c r="X61" s="160">
        <f>V61+U61-W61</f>
        <v>0</v>
      </c>
      <c r="Y61" s="161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>ROUND(G62*C42,2)</f>
        <v>2876.39</v>
      </c>
      <c r="I62" s="236"/>
      <c r="J62" s="216"/>
      <c r="K62" s="216"/>
      <c r="T62" s="159" t="s">
        <v>195</v>
      </c>
      <c r="U62" s="170"/>
      <c r="V62" s="161"/>
      <c r="W62" s="161"/>
      <c r="X62" s="160">
        <f>V62+U62-W62</f>
        <v>0</v>
      </c>
      <c r="Y62" s="161"/>
    </row>
    <row r="63" spans="1:25" ht="18.75">
      <c r="A63" s="620"/>
      <c r="B63" s="616"/>
      <c r="C63" s="616"/>
      <c r="D63" s="616"/>
      <c r="E63" s="616"/>
      <c r="F63" s="616"/>
      <c r="G63" s="608"/>
      <c r="H63" s="622"/>
      <c r="I63" s="236"/>
      <c r="J63" s="216"/>
      <c r="K63" s="216"/>
      <c r="T63" s="159" t="s">
        <v>196</v>
      </c>
      <c r="U63" s="170"/>
      <c r="V63" s="161"/>
      <c r="W63" s="161"/>
      <c r="X63" s="160">
        <f>V63+U63-W63</f>
        <v>0</v>
      </c>
      <c r="Y63" s="161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>G64*C42</f>
        <v>2330.2400000000002</v>
      </c>
      <c r="I64" s="236"/>
      <c r="J64" s="216"/>
      <c r="K64" s="216"/>
      <c r="T64" s="163" t="s">
        <v>197</v>
      </c>
      <c r="U64" s="164">
        <f>SUM(U52:U63)</f>
        <v>22087.159999999967</v>
      </c>
      <c r="V64" s="164">
        <f>SUM(V52:V63)</f>
        <v>20019.609999999997</v>
      </c>
      <c r="W64" s="164">
        <f>SUM(W52:W63)</f>
        <v>20044.600000000002</v>
      </c>
      <c r="X64" s="164">
        <f>SUM(X52:X63)</f>
        <v>22062.169999999966</v>
      </c>
      <c r="Y64" s="164">
        <f>SUM(Y52:Y63)</f>
        <v>42498.63999999999</v>
      </c>
    </row>
    <row r="65" spans="1:11" ht="18.75">
      <c r="A65" s="620"/>
      <c r="B65" s="616"/>
      <c r="C65" s="616"/>
      <c r="D65" s="616"/>
      <c r="E65" s="616"/>
      <c r="F65" s="616"/>
      <c r="G65" s="608"/>
      <c r="H65" s="622"/>
      <c r="I65" s="236"/>
      <c r="J65" s="216"/>
      <c r="K65" s="216"/>
    </row>
    <row r="66" spans="1:11" ht="18.75">
      <c r="A66" s="283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>ROUND(G66*C42,2)</f>
        <v>4624.07</v>
      </c>
      <c r="I66" s="236"/>
      <c r="J66" s="216"/>
      <c r="K66" s="216"/>
    </row>
    <row r="67" spans="1:11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9102.5</v>
      </c>
      <c r="I67" s="236"/>
      <c r="J67" s="216"/>
      <c r="K67" s="216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9102.5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287"/>
      <c r="J70" s="224"/>
      <c r="K70" s="216"/>
    </row>
    <row r="71" spans="1:11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/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05" t="s">
        <v>163</v>
      </c>
      <c r="C76" s="606"/>
      <c r="D76" s="606"/>
      <c r="E76" s="606"/>
      <c r="F76" s="607"/>
      <c r="G76" s="608">
        <f>'07 14 г'!G77:H77</f>
        <v>13027.19999999999</v>
      </c>
      <c r="H76" s="609"/>
      <c r="I76" s="608">
        <f>'07 14 г'!I77:J77</f>
        <v>5143.96999999999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05" t="s">
        <v>166</v>
      </c>
      <c r="C77" s="606"/>
      <c r="D77" s="606"/>
      <c r="E77" s="606"/>
      <c r="F77" s="607"/>
      <c r="G77" s="608">
        <f>G76+I47-J47</f>
        <v>13590.619999999995</v>
      </c>
      <c r="H77" s="609"/>
      <c r="I77" s="610">
        <f>I76+I53-K53</f>
        <v>7679.77999999999</v>
      </c>
      <c r="J77" s="609"/>
      <c r="K77" s="216"/>
      <c r="L77" s="299">
        <f>G77</f>
        <v>13590.619999999995</v>
      </c>
      <c r="M77" s="299">
        <f>I77</f>
        <v>7679.77999999999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1" ht="18.75">
      <c r="A79" s="216"/>
      <c r="B79" s="216"/>
      <c r="C79" s="216"/>
      <c r="D79" s="216"/>
      <c r="E79" s="216"/>
      <c r="F79" s="216"/>
      <c r="G79" s="216"/>
      <c r="H79" s="216"/>
      <c r="I79" s="216"/>
      <c r="J79" s="216"/>
      <c r="K79" s="216"/>
    </row>
    <row r="80" spans="1:11" ht="18.75">
      <c r="A80" s="301" t="s">
        <v>203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</row>
    <row r="81" spans="1:11" ht="18.75">
      <c r="A81" s="301" t="s">
        <v>204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6:11" s="216" customFormat="1" ht="18.75">
      <c r="F82" s="216" t="s">
        <v>60</v>
      </c>
      <c r="K82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6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B77:F77"/>
    <mergeCell ref="G77:H77"/>
    <mergeCell ref="I77:J77"/>
    <mergeCell ref="G74:H74"/>
    <mergeCell ref="I74:J74"/>
    <mergeCell ref="G75:H75"/>
    <mergeCell ref="I75:J75"/>
    <mergeCell ref="B76:F76"/>
    <mergeCell ref="G76:H76"/>
    <mergeCell ref="I76:J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Y85"/>
  <sheetViews>
    <sheetView view="pageBreakPreview" zoomScale="70" zoomScaleSheetLayoutView="70" zoomScalePageLayoutView="0" workbookViewId="0" topLeftCell="A45">
      <selection activeCell="G76" sqref="G76:H76"/>
    </sheetView>
  </sheetViews>
  <sheetFormatPr defaultColWidth="9.140625" defaultRowHeight="15" outlineLevelCol="1"/>
  <cols>
    <col min="1" max="1" width="9.8515625" style="251" bestFit="1" customWidth="1"/>
    <col min="2" max="2" width="12.140625" style="217" customWidth="1"/>
    <col min="3" max="3" width="10.57421875" style="217" customWidth="1"/>
    <col min="4" max="4" width="15.00390625" style="217" customWidth="1"/>
    <col min="5" max="5" width="8.00390625" style="217" customWidth="1"/>
    <col min="6" max="6" width="6.421875" style="217" customWidth="1"/>
    <col min="7" max="7" width="12.140625" style="217" customWidth="1"/>
    <col min="8" max="9" width="13.140625" style="217" customWidth="1"/>
    <col min="10" max="10" width="16.140625" style="217" customWidth="1"/>
    <col min="11" max="11" width="18.28125" style="217" customWidth="1"/>
    <col min="12" max="12" width="13.421875" style="217" hidden="1" customWidth="1" outlineLevel="1"/>
    <col min="13" max="13" width="12.57421875" style="217" hidden="1" customWidth="1" outlineLevel="1"/>
    <col min="14" max="14" width="9.7109375" style="217" hidden="1" customWidth="1" outlineLevel="1"/>
    <col min="15" max="15" width="9.00390625" style="217" hidden="1" customWidth="1" outlineLevel="1"/>
    <col min="16" max="16" width="9.28125" style="217" hidden="1" customWidth="1" outlineLevel="1"/>
    <col min="17" max="17" width="9.421875" style="217" hidden="1" customWidth="1" outlineLevel="1"/>
    <col min="18" max="18" width="9.140625" style="217" hidden="1" customWidth="1" outlineLevel="1"/>
    <col min="19" max="19" width="9.140625" style="217" customWidth="1" collapsed="1"/>
    <col min="20" max="20" width="9.140625" style="217" customWidth="1"/>
    <col min="21" max="21" width="11.140625" style="217" bestFit="1" customWidth="1"/>
    <col min="22" max="22" width="11.28125" style="217" bestFit="1" customWidth="1"/>
    <col min="23" max="24" width="11.140625" style="217" bestFit="1" customWidth="1"/>
    <col min="25" max="25" width="12.7109375" style="217" bestFit="1" customWidth="1"/>
    <col min="26" max="16384" width="9.140625" style="217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226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229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1820.5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226</v>
      </c>
      <c r="D43" s="236" t="s">
        <v>179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285" t="s">
        <v>134</v>
      </c>
      <c r="L45" s="244" t="s">
        <v>135</v>
      </c>
      <c r="N45" s="245"/>
      <c r="O45" s="245"/>
      <c r="P45" s="245"/>
      <c r="Q45" s="245"/>
    </row>
    <row r="46" spans="1:18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50"/>
      <c r="M46" s="250" t="s">
        <v>221</v>
      </c>
      <c r="N46" s="250" t="s">
        <v>222</v>
      </c>
      <c r="O46" s="252" t="s">
        <v>137</v>
      </c>
      <c r="P46" s="252" t="s">
        <v>136</v>
      </c>
      <c r="Q46" s="252" t="s">
        <v>175</v>
      </c>
      <c r="R46" s="252" t="s">
        <v>138</v>
      </c>
    </row>
    <row r="47" spans="1:19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</f>
        <v>14.11</v>
      </c>
      <c r="H47" s="253">
        <f t="shared" si="0"/>
        <v>25687.260000000002</v>
      </c>
      <c r="I47" s="253">
        <f>P47+O47</f>
        <v>23855.48</v>
      </c>
      <c r="J47" s="253">
        <f t="shared" si="0"/>
        <v>38917.91000000001</v>
      </c>
      <c r="K47" s="253">
        <f t="shared" si="0"/>
        <v>-15062.430000000011</v>
      </c>
      <c r="L47" s="254">
        <f t="shared" si="0"/>
        <v>1831.7800000000007</v>
      </c>
      <c r="M47" s="302">
        <v>50759.02000000001</v>
      </c>
      <c r="N47" s="302">
        <v>52590.79000000001</v>
      </c>
      <c r="O47" s="303">
        <v>23470.02</v>
      </c>
      <c r="P47" s="303">
        <v>385.46000000000004</v>
      </c>
      <c r="Q47" s="303">
        <v>2502.4499999999994</v>
      </c>
      <c r="R47" s="303">
        <v>2387.29</v>
      </c>
      <c r="S47" s="304"/>
    </row>
    <row r="48" spans="1:12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  <c r="L48" s="260"/>
    </row>
    <row r="49" spans="1:1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ROUND(G49*C42,2)</f>
        <v>17240.14</v>
      </c>
      <c r="I49" s="261">
        <f>H49</f>
        <v>17240.14</v>
      </c>
      <c r="J49" s="259">
        <f>H59</f>
        <v>17240.14</v>
      </c>
      <c r="K49" s="259">
        <f>I49-J49</f>
        <v>0</v>
      </c>
      <c r="L49" s="260">
        <f>H49-I49</f>
        <v>0</v>
      </c>
      <c r="O49" s="262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ROUND(G50*C42,2)</f>
        <v>8447.12</v>
      </c>
      <c r="I50" s="261">
        <f>I47-I49</f>
        <v>6615.34</v>
      </c>
      <c r="J50" s="259">
        <f>H67-K53</f>
        <v>21677.77000000001</v>
      </c>
      <c r="K50" s="259">
        <f>I50-J50</f>
        <v>-15062.430000000011</v>
      </c>
      <c r="L50" s="260">
        <f>H50-I50</f>
        <v>1831.7800000000007</v>
      </c>
      <c r="U50" s="623" t="s">
        <v>141</v>
      </c>
      <c r="V50" s="623"/>
      <c r="W50" s="623"/>
      <c r="X50" s="623"/>
      <c r="Y50" s="623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L51" s="264">
        <f>H53-I53</f>
        <v>115.1599999999994</v>
      </c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v>2793.099999999997</v>
      </c>
      <c r="Y52" s="160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'08 14 г'!J53</f>
        <v>2934.649999999993</v>
      </c>
      <c r="H53" s="268">
        <f>Q47</f>
        <v>2502.4499999999994</v>
      </c>
      <c r="I53" s="268">
        <f>R47</f>
        <v>2387.29</v>
      </c>
      <c r="J53" s="241">
        <f>H53+G53-I53</f>
        <v>3049.809999999992</v>
      </c>
      <c r="K53" s="241">
        <f>I76+I53</f>
        <v>10067.069999999989</v>
      </c>
      <c r="L53" s="217" t="s">
        <v>210</v>
      </c>
      <c r="T53" s="159" t="s">
        <v>186</v>
      </c>
      <c r="U53" s="170">
        <v>2793.099999999997</v>
      </c>
      <c r="V53" s="170">
        <v>2502.4499999999994</v>
      </c>
      <c r="W53" s="170">
        <v>2658.0099999999998</v>
      </c>
      <c r="X53" s="160">
        <v>2637.539999999997</v>
      </c>
      <c r="Y53" s="161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159" t="s">
        <v>187</v>
      </c>
      <c r="U54" s="170">
        <v>2637.539999999997</v>
      </c>
      <c r="V54" s="170">
        <v>2502.4499999999994</v>
      </c>
      <c r="W54" s="170">
        <v>2711.63</v>
      </c>
      <c r="X54" s="160">
        <v>2428.359999999996</v>
      </c>
      <c r="Y54" s="161">
        <v>42498.63999999999</v>
      </c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159" t="s">
        <v>188</v>
      </c>
      <c r="U55" s="170">
        <v>2428.359999999996</v>
      </c>
      <c r="V55" s="186">
        <v>2502.4499999999994</v>
      </c>
      <c r="W55" s="186">
        <v>1961.9299999999998</v>
      </c>
      <c r="X55" s="160">
        <v>2968.879999999996</v>
      </c>
      <c r="Y55" s="186">
        <v>0</v>
      </c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159" t="s">
        <v>189</v>
      </c>
      <c r="U56" s="170">
        <v>2968.879999999996</v>
      </c>
      <c r="V56" s="170">
        <v>2502.4499999999994</v>
      </c>
      <c r="W56" s="170">
        <v>3067.82</v>
      </c>
      <c r="X56" s="160">
        <v>2403.509999999995</v>
      </c>
      <c r="Y56" s="190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T57" s="159" t="s">
        <v>190</v>
      </c>
      <c r="U57" s="170">
        <v>2403.509999999995</v>
      </c>
      <c r="V57" s="170">
        <v>2502.4499999999994</v>
      </c>
      <c r="W57" s="170">
        <v>1977.8400000000001</v>
      </c>
      <c r="X57" s="160">
        <v>2928.1199999999944</v>
      </c>
      <c r="Y57" s="161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48984.979999999996</v>
      </c>
      <c r="I58" s="236"/>
      <c r="J58" s="216"/>
      <c r="K58" s="216"/>
      <c r="T58" s="159" t="s">
        <v>191</v>
      </c>
      <c r="U58" s="170">
        <v>2928.1199999999944</v>
      </c>
      <c r="V58" s="170">
        <v>2502.459999999999</v>
      </c>
      <c r="W58" s="170">
        <v>2462.57</v>
      </c>
      <c r="X58" s="160">
        <v>2968.0099999999934</v>
      </c>
      <c r="Y58" s="161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17240.14</v>
      </c>
      <c r="I59" s="236"/>
      <c r="J59" s="216"/>
      <c r="K59" s="282"/>
      <c r="T59" s="159" t="s">
        <v>192</v>
      </c>
      <c r="U59" s="170">
        <v>2968.0099999999934</v>
      </c>
      <c r="V59" s="170">
        <v>2502.4499999999994</v>
      </c>
      <c r="W59" s="170">
        <v>2535.81</v>
      </c>
      <c r="X59" s="160">
        <v>2934.649999999993</v>
      </c>
      <c r="Y59" s="161"/>
    </row>
    <row r="60" spans="1:25" ht="18.75">
      <c r="A60" s="283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286">
        <f>ROUND(G60*C42,2)</f>
        <v>3404.34</v>
      </c>
      <c r="I60" s="236"/>
      <c r="J60" s="216"/>
      <c r="K60" s="282"/>
      <c r="T60" s="159" t="s">
        <v>193</v>
      </c>
      <c r="U60" s="170">
        <f>X59</f>
        <v>2934.649999999993</v>
      </c>
      <c r="V60" s="170">
        <f>H53</f>
        <v>2502.4499999999994</v>
      </c>
      <c r="W60" s="170">
        <f>I53</f>
        <v>2387.29</v>
      </c>
      <c r="X60" s="160">
        <f>V60+U60-W60</f>
        <v>3049.809999999992</v>
      </c>
      <c r="Y60" s="161"/>
    </row>
    <row r="61" spans="1:25" ht="37.5" customHeight="1">
      <c r="A61" s="283" t="s">
        <v>149</v>
      </c>
      <c r="B61" s="632" t="s">
        <v>150</v>
      </c>
      <c r="C61" s="619"/>
      <c r="D61" s="619"/>
      <c r="E61" s="619"/>
      <c r="F61" s="619"/>
      <c r="G61" s="285">
        <v>2.2</v>
      </c>
      <c r="H61" s="286">
        <f>ROUND(G61*C42,2)</f>
        <v>4005.1</v>
      </c>
      <c r="I61" s="236"/>
      <c r="J61" s="216"/>
      <c r="K61" s="282"/>
      <c r="T61" s="159" t="s">
        <v>194</v>
      </c>
      <c r="U61" s="170"/>
      <c r="V61" s="161"/>
      <c r="W61" s="161"/>
      <c r="X61" s="160">
        <f>V61+U61-W61</f>
        <v>0</v>
      </c>
      <c r="Y61" s="161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>ROUND(G62*C42,2)</f>
        <v>2876.39</v>
      </c>
      <c r="I62" s="236"/>
      <c r="J62" s="216"/>
      <c r="K62" s="216"/>
      <c r="T62" s="159" t="s">
        <v>195</v>
      </c>
      <c r="U62" s="170"/>
      <c r="V62" s="161"/>
      <c r="W62" s="161"/>
      <c r="X62" s="160">
        <f>V62+U62-W62</f>
        <v>0</v>
      </c>
      <c r="Y62" s="161"/>
    </row>
    <row r="63" spans="1:25" ht="18.75">
      <c r="A63" s="620"/>
      <c r="B63" s="616"/>
      <c r="C63" s="616"/>
      <c r="D63" s="616"/>
      <c r="E63" s="616"/>
      <c r="F63" s="616"/>
      <c r="G63" s="608"/>
      <c r="H63" s="622"/>
      <c r="I63" s="236"/>
      <c r="J63" s="216"/>
      <c r="K63" s="216"/>
      <c r="T63" s="159" t="s">
        <v>196</v>
      </c>
      <c r="U63" s="170"/>
      <c r="V63" s="161"/>
      <c r="W63" s="161"/>
      <c r="X63" s="160">
        <f>V63+U63-W63</f>
        <v>0</v>
      </c>
      <c r="Y63" s="161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>G64*C42</f>
        <v>2330.2400000000002</v>
      </c>
      <c r="I64" s="236"/>
      <c r="J64" s="216"/>
      <c r="K64" s="216"/>
      <c r="T64" s="163" t="s">
        <v>197</v>
      </c>
      <c r="U64" s="164">
        <f>SUM(U52:U63)</f>
        <v>25021.80999999996</v>
      </c>
      <c r="V64" s="164">
        <f>SUM(V52:V63)</f>
        <v>22522.059999999998</v>
      </c>
      <c r="W64" s="164">
        <f>SUM(W52:W63)</f>
        <v>22431.890000000003</v>
      </c>
      <c r="X64" s="164">
        <f>SUM(X52:X63)</f>
        <v>25111.97999999996</v>
      </c>
      <c r="Y64" s="164">
        <f>SUM(Y52:Y63)</f>
        <v>42498.63999999999</v>
      </c>
    </row>
    <row r="65" spans="1:11" ht="18.75">
      <c r="A65" s="620"/>
      <c r="B65" s="616"/>
      <c r="C65" s="616"/>
      <c r="D65" s="616"/>
      <c r="E65" s="616"/>
      <c r="F65" s="616"/>
      <c r="G65" s="608"/>
      <c r="H65" s="622"/>
      <c r="I65" s="236"/>
      <c r="J65" s="216"/>
      <c r="K65" s="216"/>
    </row>
    <row r="66" spans="1:11" ht="18.75">
      <c r="A66" s="283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>ROUND(G66*C42,2)</f>
        <v>4624.07</v>
      </c>
      <c r="I66" s="236"/>
      <c r="J66" s="216"/>
      <c r="K66" s="216"/>
    </row>
    <row r="67" spans="1:12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31744.84</v>
      </c>
      <c r="I67" s="236"/>
      <c r="J67" s="216"/>
      <c r="K67" s="216"/>
      <c r="L67" s="262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4551.25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219</v>
      </c>
      <c r="C70" s="603"/>
      <c r="D70" s="603"/>
      <c r="E70" s="603"/>
      <c r="F70" s="604"/>
      <c r="G70" s="261"/>
      <c r="H70" s="290">
        <v>26457.59</v>
      </c>
      <c r="I70" s="307" t="s">
        <v>227</v>
      </c>
      <c r="J70" s="224"/>
      <c r="K70" s="216"/>
    </row>
    <row r="71" spans="1:11" ht="18.75" customHeight="1">
      <c r="A71" s="287"/>
      <c r="B71" s="602" t="s">
        <v>220</v>
      </c>
      <c r="C71" s="603"/>
      <c r="D71" s="603"/>
      <c r="E71" s="603"/>
      <c r="F71" s="604"/>
      <c r="G71" s="261"/>
      <c r="H71" s="290">
        <v>736</v>
      </c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/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05" t="s">
        <v>163</v>
      </c>
      <c r="C76" s="606"/>
      <c r="D76" s="606"/>
      <c r="E76" s="606"/>
      <c r="F76" s="607"/>
      <c r="G76" s="608">
        <f>'08 14 г'!G77:H77</f>
        <v>13590.619999999995</v>
      </c>
      <c r="H76" s="609"/>
      <c r="I76" s="608">
        <f>'08 14 г'!I77:J77</f>
        <v>7679.77999999999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05" t="s">
        <v>166</v>
      </c>
      <c r="C77" s="606"/>
      <c r="D77" s="606"/>
      <c r="E77" s="606"/>
      <c r="F77" s="607"/>
      <c r="G77" s="608">
        <f>G76+I47-J47</f>
        <v>-1471.8100000000195</v>
      </c>
      <c r="H77" s="609"/>
      <c r="I77" s="610">
        <f>I76+I53-K53</f>
        <v>0</v>
      </c>
      <c r="J77" s="609"/>
      <c r="K77" s="216"/>
      <c r="L77" s="299">
        <f>G77</f>
        <v>-1471.8100000000195</v>
      </c>
      <c r="M77" s="299">
        <f>I77</f>
        <v>0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3" ht="18.75">
      <c r="A79" s="236"/>
      <c r="B79" s="296"/>
      <c r="C79" s="297"/>
      <c r="D79" s="297"/>
      <c r="E79" s="297"/>
      <c r="F79" s="297"/>
      <c r="G79" s="642" t="s">
        <v>223</v>
      </c>
      <c r="H79" s="643"/>
      <c r="I79" s="642" t="s">
        <v>224</v>
      </c>
      <c r="J79" s="643"/>
      <c r="K79" s="216"/>
      <c r="L79" s="305" t="s">
        <v>225</v>
      </c>
      <c r="M79" s="306">
        <f>G80+H47-I47-I80</f>
        <v>0.010000000009313226</v>
      </c>
    </row>
    <row r="80" spans="1:11" ht="18.75">
      <c r="A80" s="236"/>
      <c r="B80" s="605" t="s">
        <v>228</v>
      </c>
      <c r="C80" s="606"/>
      <c r="D80" s="606"/>
      <c r="E80" s="606"/>
      <c r="F80" s="607"/>
      <c r="G80" s="644">
        <f>M47</f>
        <v>50759.02000000001</v>
      </c>
      <c r="H80" s="645"/>
      <c r="I80" s="644">
        <f>N47</f>
        <v>52590.79000000001</v>
      </c>
      <c r="J80" s="645"/>
      <c r="K80" s="216"/>
    </row>
    <row r="81" spans="1:11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18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18.75">
      <c r="A83" s="301" t="s">
        <v>203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18.75">
      <c r="A84" s="301" t="s">
        <v>204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6:11" s="216" customFormat="1" ht="18.75">
      <c r="F85" s="216" t="s">
        <v>60</v>
      </c>
      <c r="K85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G74:H74"/>
    <mergeCell ref="I74:J74"/>
    <mergeCell ref="G75:H75"/>
    <mergeCell ref="I75:J75"/>
    <mergeCell ref="B76:F76"/>
    <mergeCell ref="G76:H76"/>
    <mergeCell ref="I76:J76"/>
    <mergeCell ref="G79:H79"/>
    <mergeCell ref="I79:J79"/>
    <mergeCell ref="B80:F80"/>
    <mergeCell ref="G80:H80"/>
    <mergeCell ref="I80:J80"/>
    <mergeCell ref="B77:F77"/>
    <mergeCell ref="G77:H77"/>
    <mergeCell ref="I77:J7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Y85"/>
  <sheetViews>
    <sheetView view="pageBreakPreview" zoomScale="70" zoomScaleSheetLayoutView="70" zoomScalePageLayoutView="0" workbookViewId="0" topLeftCell="A45">
      <selection activeCell="G76" sqref="G76:H76"/>
    </sheetView>
  </sheetViews>
  <sheetFormatPr defaultColWidth="9.140625" defaultRowHeight="15" outlineLevelCol="1"/>
  <cols>
    <col min="1" max="1" width="9.8515625" style="251" bestFit="1" customWidth="1"/>
    <col min="2" max="2" width="12.140625" style="305" customWidth="1"/>
    <col min="3" max="3" width="10.57421875" style="305" customWidth="1"/>
    <col min="4" max="4" width="15.00390625" style="305" customWidth="1"/>
    <col min="5" max="5" width="8.00390625" style="305" customWidth="1"/>
    <col min="6" max="6" width="6.421875" style="305" customWidth="1"/>
    <col min="7" max="7" width="12.140625" style="305" customWidth="1"/>
    <col min="8" max="9" width="13.140625" style="305" customWidth="1"/>
    <col min="10" max="10" width="16.140625" style="305" customWidth="1"/>
    <col min="11" max="11" width="18.28125" style="305" customWidth="1"/>
    <col min="12" max="12" width="13.421875" style="305" hidden="1" customWidth="1" outlineLevel="1"/>
    <col min="13" max="13" width="12.57421875" style="305" hidden="1" customWidth="1" outlineLevel="1"/>
    <col min="14" max="14" width="9.7109375" style="305" hidden="1" customWidth="1" outlineLevel="1"/>
    <col min="15" max="15" width="9.00390625" style="305" hidden="1" customWidth="1" outlineLevel="1"/>
    <col min="16" max="16" width="9.28125" style="305" hidden="1" customWidth="1" outlineLevel="1"/>
    <col min="17" max="17" width="9.421875" style="305" hidden="1" customWidth="1" outlineLevel="1"/>
    <col min="18" max="18" width="9.140625" style="305" hidden="1" customWidth="1" outlineLevel="1"/>
    <col min="19" max="19" width="9.140625" style="305" customWidth="1" collapsed="1"/>
    <col min="20" max="20" width="9.140625" style="305" customWidth="1"/>
    <col min="21" max="21" width="11.140625" style="305" bestFit="1" customWidth="1"/>
    <col min="22" max="22" width="11.28125" style="305" bestFit="1" customWidth="1"/>
    <col min="23" max="24" width="11.140625" style="305" bestFit="1" customWidth="1"/>
    <col min="25" max="25" width="12.7109375" style="305" bestFit="1" customWidth="1"/>
    <col min="26" max="16384" width="9.140625" style="305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311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312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1820.5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129</v>
      </c>
      <c r="D43" s="236" t="s">
        <v>179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308" t="s">
        <v>134</v>
      </c>
      <c r="L45" s="244" t="s">
        <v>135</v>
      </c>
      <c r="N45" s="245"/>
      <c r="O45" s="245"/>
      <c r="P45" s="245"/>
      <c r="Q45" s="245"/>
    </row>
    <row r="46" spans="1:18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50"/>
      <c r="M46" s="250" t="s">
        <v>221</v>
      </c>
      <c r="N46" s="250" t="s">
        <v>222</v>
      </c>
      <c r="O46" s="252" t="s">
        <v>137</v>
      </c>
      <c r="P46" s="252" t="s">
        <v>136</v>
      </c>
      <c r="Q46" s="252" t="s">
        <v>175</v>
      </c>
      <c r="R46" s="252" t="s">
        <v>138</v>
      </c>
    </row>
    <row r="47" spans="1:19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</f>
        <v>14.11</v>
      </c>
      <c r="H47" s="253">
        <f t="shared" si="0"/>
        <v>25687.260000000002</v>
      </c>
      <c r="I47" s="253">
        <f>P47+O47</f>
        <v>23306.689999999995</v>
      </c>
      <c r="J47" s="253">
        <f t="shared" si="0"/>
        <v>21791.39</v>
      </c>
      <c r="K47" s="253">
        <f t="shared" si="0"/>
        <v>1515.2999999999956</v>
      </c>
      <c r="L47" s="254">
        <f t="shared" si="0"/>
        <v>2380.570000000005</v>
      </c>
      <c r="M47" s="313">
        <v>52590.79000000001</v>
      </c>
      <c r="N47" s="313">
        <v>54971.34999999999</v>
      </c>
      <c r="O47" s="314">
        <v>22941.779999999995</v>
      </c>
      <c r="P47" s="314">
        <v>364.91</v>
      </c>
      <c r="Q47" s="315">
        <v>2502.4499999999994</v>
      </c>
      <c r="R47" s="316">
        <v>2261.6299999999997</v>
      </c>
      <c r="S47" s="317">
        <v>3290.6299999999997</v>
      </c>
    </row>
    <row r="48" spans="1:12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  <c r="L48" s="260"/>
    </row>
    <row r="49" spans="1:1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ROUND(G49*C42,2)</f>
        <v>17240.14</v>
      </c>
      <c r="I49" s="261">
        <f>H49</f>
        <v>17240.14</v>
      </c>
      <c r="J49" s="259">
        <f>H59</f>
        <v>17240.14</v>
      </c>
      <c r="K49" s="259">
        <f>I49-J49</f>
        <v>0</v>
      </c>
      <c r="L49" s="260">
        <f>H49-I49</f>
        <v>0</v>
      </c>
      <c r="O49" s="262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ROUND(G50*C42,2)</f>
        <v>8447.12</v>
      </c>
      <c r="I50" s="261">
        <f>I47-I49</f>
        <v>6066.549999999996</v>
      </c>
      <c r="J50" s="259">
        <f>H67</f>
        <v>4551.25</v>
      </c>
      <c r="K50" s="259">
        <f>I50-J50</f>
        <v>1515.2999999999956</v>
      </c>
      <c r="L50" s="260">
        <f>H50-I50</f>
        <v>2380.570000000005</v>
      </c>
      <c r="U50" s="623" t="s">
        <v>141</v>
      </c>
      <c r="V50" s="623"/>
      <c r="W50" s="623"/>
      <c r="X50" s="623"/>
      <c r="Y50" s="623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L51" s="264">
        <f>H53-I53</f>
        <v>240.8199999999997</v>
      </c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v>2793.099999999997</v>
      </c>
      <c r="Y52" s="160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'09 14 г'!J53</f>
        <v>3049.809999999992</v>
      </c>
      <c r="H53" s="268">
        <f>Q47</f>
        <v>2502.4499999999994</v>
      </c>
      <c r="I53" s="268">
        <f>R47</f>
        <v>2261.6299999999997</v>
      </c>
      <c r="J53" s="241">
        <f>H53+G53-I53</f>
        <v>3290.6299999999915</v>
      </c>
      <c r="K53" s="241">
        <f>I76+I53</f>
        <v>2261.6299999999997</v>
      </c>
      <c r="L53" s="305" t="s">
        <v>210</v>
      </c>
      <c r="T53" s="159" t="s">
        <v>186</v>
      </c>
      <c r="U53" s="170">
        <v>2793.099999999997</v>
      </c>
      <c r="V53" s="170">
        <v>2502.4499999999994</v>
      </c>
      <c r="W53" s="170">
        <v>2658.0099999999998</v>
      </c>
      <c r="X53" s="160">
        <v>2637.539999999997</v>
      </c>
      <c r="Y53" s="161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159" t="s">
        <v>187</v>
      </c>
      <c r="U54" s="170">
        <v>2637.539999999997</v>
      </c>
      <c r="V54" s="170">
        <v>2502.4499999999994</v>
      </c>
      <c r="W54" s="170">
        <v>2711.63</v>
      </c>
      <c r="X54" s="160">
        <v>2428.359999999996</v>
      </c>
      <c r="Y54" s="161">
        <v>42498.63999999999</v>
      </c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159" t="s">
        <v>188</v>
      </c>
      <c r="U55" s="170">
        <v>2428.359999999996</v>
      </c>
      <c r="V55" s="186">
        <v>2502.4499999999994</v>
      </c>
      <c r="W55" s="186">
        <v>1961.9299999999998</v>
      </c>
      <c r="X55" s="160">
        <v>2968.879999999996</v>
      </c>
      <c r="Y55" s="186">
        <v>0</v>
      </c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159" t="s">
        <v>189</v>
      </c>
      <c r="U56" s="170">
        <v>2968.879999999996</v>
      </c>
      <c r="V56" s="170">
        <v>2502.4499999999994</v>
      </c>
      <c r="W56" s="170">
        <v>3067.82</v>
      </c>
      <c r="X56" s="160">
        <v>2403.509999999995</v>
      </c>
      <c r="Y56" s="190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T57" s="159" t="s">
        <v>190</v>
      </c>
      <c r="U57" s="170">
        <v>2403.509999999995</v>
      </c>
      <c r="V57" s="170">
        <v>2502.4499999999994</v>
      </c>
      <c r="W57" s="170">
        <v>1977.8400000000001</v>
      </c>
      <c r="X57" s="160">
        <v>2928.1199999999944</v>
      </c>
      <c r="Y57" s="161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21791.39</v>
      </c>
      <c r="I58" s="236"/>
      <c r="J58" s="216"/>
      <c r="K58" s="216"/>
      <c r="T58" s="159" t="s">
        <v>191</v>
      </c>
      <c r="U58" s="170">
        <v>2928.1199999999944</v>
      </c>
      <c r="V58" s="170">
        <v>2502.459999999999</v>
      </c>
      <c r="W58" s="170">
        <v>2462.57</v>
      </c>
      <c r="X58" s="160">
        <v>2968.0099999999934</v>
      </c>
      <c r="Y58" s="161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17240.14</v>
      </c>
      <c r="I59" s="236"/>
      <c r="J59" s="216"/>
      <c r="K59" s="282"/>
      <c r="T59" s="159" t="s">
        <v>192</v>
      </c>
      <c r="U59" s="170">
        <v>2968.0099999999934</v>
      </c>
      <c r="V59" s="170">
        <v>2502.4499999999994</v>
      </c>
      <c r="W59" s="170">
        <v>2535.81</v>
      </c>
      <c r="X59" s="160">
        <v>2934.649999999993</v>
      </c>
      <c r="Y59" s="161"/>
    </row>
    <row r="60" spans="1:25" ht="18.75">
      <c r="A60" s="309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310">
        <f>ROUND(G60*C42,2)</f>
        <v>3404.34</v>
      </c>
      <c r="I60" s="236"/>
      <c r="J60" s="216"/>
      <c r="K60" s="282"/>
      <c r="T60" s="159" t="s">
        <v>193</v>
      </c>
      <c r="U60" s="170">
        <v>2934.649999999993</v>
      </c>
      <c r="V60" s="170">
        <v>2502.4499999999994</v>
      </c>
      <c r="W60" s="170">
        <v>2387.29</v>
      </c>
      <c r="X60" s="160">
        <v>3049.809999999992</v>
      </c>
      <c r="Y60" s="161"/>
    </row>
    <row r="61" spans="1:25" ht="37.5" customHeight="1">
      <c r="A61" s="309" t="s">
        <v>149</v>
      </c>
      <c r="B61" s="632" t="s">
        <v>150</v>
      </c>
      <c r="C61" s="619"/>
      <c r="D61" s="619"/>
      <c r="E61" s="619"/>
      <c r="F61" s="619"/>
      <c r="G61" s="308">
        <v>2.2</v>
      </c>
      <c r="H61" s="310">
        <f>ROUND(G61*C42,2)</f>
        <v>4005.1</v>
      </c>
      <c r="I61" s="236"/>
      <c r="J61" s="216"/>
      <c r="K61" s="282"/>
      <c r="T61" s="159" t="s">
        <v>194</v>
      </c>
      <c r="U61" s="170">
        <f>X60</f>
        <v>3049.809999999992</v>
      </c>
      <c r="V61" s="170">
        <f>H53</f>
        <v>2502.4499999999994</v>
      </c>
      <c r="W61" s="170">
        <f>I53</f>
        <v>2261.6299999999997</v>
      </c>
      <c r="X61" s="160">
        <f>V61+U61-W61</f>
        <v>3290.6299999999915</v>
      </c>
      <c r="Y61" s="161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>ROUND(G62*C42,2)</f>
        <v>2876.39</v>
      </c>
      <c r="I62" s="236"/>
      <c r="J62" s="216"/>
      <c r="K62" s="216"/>
      <c r="T62" s="159" t="s">
        <v>195</v>
      </c>
      <c r="U62" s="170"/>
      <c r="V62" s="161"/>
      <c r="W62" s="161"/>
      <c r="X62" s="160">
        <f>V62+U62-W62</f>
        <v>0</v>
      </c>
      <c r="Y62" s="161"/>
    </row>
    <row r="63" spans="1:25" ht="18.75">
      <c r="A63" s="620"/>
      <c r="B63" s="616"/>
      <c r="C63" s="616"/>
      <c r="D63" s="616"/>
      <c r="E63" s="616"/>
      <c r="F63" s="616"/>
      <c r="G63" s="608"/>
      <c r="H63" s="622"/>
      <c r="I63" s="236"/>
      <c r="J63" s="216"/>
      <c r="K63" s="216"/>
      <c r="T63" s="159" t="s">
        <v>196</v>
      </c>
      <c r="U63" s="170"/>
      <c r="V63" s="161"/>
      <c r="W63" s="161"/>
      <c r="X63" s="160">
        <f>V63+U63-W63</f>
        <v>0</v>
      </c>
      <c r="Y63" s="161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>G64*C42</f>
        <v>2330.2400000000002</v>
      </c>
      <c r="I64" s="236"/>
      <c r="J64" s="216"/>
      <c r="K64" s="216"/>
      <c r="T64" s="163" t="s">
        <v>197</v>
      </c>
      <c r="U64" s="164">
        <f>SUM(U52:U63)</f>
        <v>28071.61999999995</v>
      </c>
      <c r="V64" s="164">
        <f>SUM(V52:V63)</f>
        <v>25024.51</v>
      </c>
      <c r="W64" s="164">
        <f>SUM(W52:W63)</f>
        <v>24693.520000000004</v>
      </c>
      <c r="X64" s="164">
        <f>SUM(X52:X63)</f>
        <v>28402.60999999995</v>
      </c>
      <c r="Y64" s="164">
        <f>SUM(Y52:Y63)</f>
        <v>42498.63999999999</v>
      </c>
    </row>
    <row r="65" spans="1:11" ht="18.75">
      <c r="A65" s="620"/>
      <c r="B65" s="616"/>
      <c r="C65" s="616"/>
      <c r="D65" s="616"/>
      <c r="E65" s="616"/>
      <c r="F65" s="616"/>
      <c r="G65" s="608"/>
      <c r="H65" s="622"/>
      <c r="I65" s="236"/>
      <c r="J65" s="216"/>
      <c r="K65" s="216"/>
    </row>
    <row r="66" spans="1:11" ht="18.75">
      <c r="A66" s="309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>ROUND(G66*C42,2)</f>
        <v>4624.07</v>
      </c>
      <c r="I66" s="236"/>
      <c r="J66" s="216"/>
      <c r="K66" s="216"/>
    </row>
    <row r="67" spans="1:12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4551.25</v>
      </c>
      <c r="I67" s="236"/>
      <c r="J67" s="216"/>
      <c r="K67" s="216"/>
      <c r="L67" s="262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4551.25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307"/>
      <c r="J70" s="224"/>
      <c r="K70" s="216"/>
    </row>
    <row r="71" spans="1:11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 t="s">
        <v>231</v>
      </c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46" t="s">
        <v>229</v>
      </c>
      <c r="C76" s="647"/>
      <c r="D76" s="647"/>
      <c r="E76" s="647"/>
      <c r="F76" s="648"/>
      <c r="G76" s="608">
        <f>'09 14 г'!G77:H77</f>
        <v>-1471.8100000000195</v>
      </c>
      <c r="H76" s="609"/>
      <c r="I76" s="608">
        <f>'09 14 г'!I77:J77</f>
        <v>0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46" t="s">
        <v>230</v>
      </c>
      <c r="C77" s="647"/>
      <c r="D77" s="647"/>
      <c r="E77" s="647"/>
      <c r="F77" s="648"/>
      <c r="G77" s="608">
        <f>G76+I47-J47+K53</f>
        <v>2305.119999999976</v>
      </c>
      <c r="H77" s="609"/>
      <c r="I77" s="610">
        <f>I76+I53-K53</f>
        <v>0</v>
      </c>
      <c r="J77" s="609"/>
      <c r="K77" s="216"/>
      <c r="L77" s="299">
        <f>G77</f>
        <v>2305.119999999976</v>
      </c>
      <c r="M77" s="299">
        <f>I77</f>
        <v>0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3" ht="18.75">
      <c r="A79" s="236"/>
      <c r="B79" s="296"/>
      <c r="C79" s="297"/>
      <c r="D79" s="297"/>
      <c r="E79" s="297"/>
      <c r="F79" s="297"/>
      <c r="G79" s="642" t="s">
        <v>223</v>
      </c>
      <c r="H79" s="643"/>
      <c r="I79" s="642" t="s">
        <v>224</v>
      </c>
      <c r="J79" s="643"/>
      <c r="K79" s="216"/>
      <c r="L79" s="305" t="s">
        <v>225</v>
      </c>
      <c r="M79" s="306">
        <f>G80+H47-I47-I80</f>
        <v>0.010000000031141099</v>
      </c>
    </row>
    <row r="80" spans="1:11" ht="18.75">
      <c r="A80" s="236"/>
      <c r="B80" s="605" t="s">
        <v>228</v>
      </c>
      <c r="C80" s="606"/>
      <c r="D80" s="606"/>
      <c r="E80" s="606"/>
      <c r="F80" s="607"/>
      <c r="G80" s="644">
        <f>M47</f>
        <v>52590.79000000001</v>
      </c>
      <c r="H80" s="645"/>
      <c r="I80" s="644">
        <f>N47</f>
        <v>54971.34999999999</v>
      </c>
      <c r="J80" s="645"/>
      <c r="K80" s="216"/>
    </row>
    <row r="81" spans="1:11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18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18.75">
      <c r="A83" s="301" t="s">
        <v>203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18.75">
      <c r="A84" s="301" t="s">
        <v>204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6:11" s="216" customFormat="1" ht="18.75">
      <c r="F85" s="216" t="s">
        <v>60</v>
      </c>
      <c r="K85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G74:H74"/>
    <mergeCell ref="I74:J74"/>
    <mergeCell ref="G75:H75"/>
    <mergeCell ref="I75:J75"/>
    <mergeCell ref="B76:F76"/>
    <mergeCell ref="G76:H76"/>
    <mergeCell ref="I76:J76"/>
    <mergeCell ref="B77:F77"/>
    <mergeCell ref="G77:H77"/>
    <mergeCell ref="I77:J77"/>
    <mergeCell ref="G79:H79"/>
    <mergeCell ref="I79:J79"/>
    <mergeCell ref="B80:F80"/>
    <mergeCell ref="G80:H80"/>
    <mergeCell ref="I80:J80"/>
  </mergeCells>
  <conditionalFormatting sqref="M47">
    <cfRule type="cellIs" priority="6" dxfId="91" operator="equal" stopIfTrue="1">
      <formula>0</formula>
    </cfRule>
  </conditionalFormatting>
  <conditionalFormatting sqref="M47">
    <cfRule type="cellIs" priority="5" dxfId="92" operator="equal" stopIfTrue="1">
      <formula>0</formula>
    </cfRule>
  </conditionalFormatting>
  <conditionalFormatting sqref="M47:N47">
    <cfRule type="cellIs" priority="4" dxfId="93" operator="equal" stopIfTrue="1">
      <formula>0</formula>
    </cfRule>
  </conditionalFormatting>
  <conditionalFormatting sqref="N47">
    <cfRule type="cellIs" priority="1" dxfId="94" operator="equal" stopIfTrue="1">
      <formula>0</formula>
    </cfRule>
    <cfRule type="cellIs" priority="2" dxfId="91" operator="equal" stopIfTrue="1">
      <formula>326166</formula>
    </cfRule>
    <cfRule type="cellIs" priority="3" dxfId="5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Y85"/>
  <sheetViews>
    <sheetView view="pageBreakPreview" zoomScale="70" zoomScaleSheetLayoutView="70" zoomScalePageLayoutView="0" workbookViewId="0" topLeftCell="A42">
      <selection activeCell="G76" sqref="G76:H76"/>
    </sheetView>
  </sheetViews>
  <sheetFormatPr defaultColWidth="9.140625" defaultRowHeight="15" outlineLevelCol="1"/>
  <cols>
    <col min="1" max="1" width="9.8515625" style="251" bestFit="1" customWidth="1"/>
    <col min="2" max="2" width="12.140625" style="305" customWidth="1"/>
    <col min="3" max="3" width="10.57421875" style="305" customWidth="1"/>
    <col min="4" max="4" width="15.00390625" style="305" customWidth="1"/>
    <col min="5" max="5" width="8.00390625" style="305" customWidth="1"/>
    <col min="6" max="6" width="6.421875" style="305" customWidth="1"/>
    <col min="7" max="7" width="12.140625" style="305" customWidth="1"/>
    <col min="8" max="9" width="13.140625" style="305" customWidth="1"/>
    <col min="10" max="10" width="16.140625" style="305" customWidth="1"/>
    <col min="11" max="11" width="18.28125" style="305" customWidth="1"/>
    <col min="12" max="12" width="13.421875" style="305" hidden="1" customWidth="1" outlineLevel="1"/>
    <col min="13" max="13" width="12.57421875" style="305" hidden="1" customWidth="1" outlineLevel="1"/>
    <col min="14" max="14" width="9.7109375" style="305" hidden="1" customWidth="1" outlineLevel="1"/>
    <col min="15" max="15" width="9.00390625" style="305" hidden="1" customWidth="1" outlineLevel="1"/>
    <col min="16" max="16" width="9.28125" style="305" hidden="1" customWidth="1" outlineLevel="1"/>
    <col min="17" max="17" width="9.421875" style="305" hidden="1" customWidth="1" outlineLevel="1"/>
    <col min="18" max="18" width="9.140625" style="305" hidden="1" customWidth="1" outlineLevel="1"/>
    <col min="19" max="19" width="9.140625" style="305" customWidth="1" collapsed="1"/>
    <col min="20" max="20" width="9.140625" style="305" customWidth="1"/>
    <col min="21" max="21" width="11.140625" style="305" bestFit="1" customWidth="1"/>
    <col min="22" max="22" width="11.28125" style="305" bestFit="1" customWidth="1"/>
    <col min="23" max="24" width="11.140625" style="305" bestFit="1" customWidth="1"/>
    <col min="25" max="25" width="12.7109375" style="305" bestFit="1" customWidth="1"/>
    <col min="26" max="16384" width="9.140625" style="305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318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319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1820.5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167</v>
      </c>
      <c r="D43" s="236" t="s">
        <v>179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321" t="s">
        <v>134</v>
      </c>
      <c r="N45" s="245"/>
      <c r="O45" s="245"/>
      <c r="P45" s="245"/>
      <c r="Q45" s="245"/>
    </row>
    <row r="46" spans="1:18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M46" s="250" t="s">
        <v>221</v>
      </c>
      <c r="N46" s="250" t="s">
        <v>222</v>
      </c>
      <c r="O46" s="252" t="s">
        <v>137</v>
      </c>
      <c r="P46" s="252" t="s">
        <v>136</v>
      </c>
      <c r="Q46" s="252" t="s">
        <v>175</v>
      </c>
      <c r="R46" s="252" t="s">
        <v>138</v>
      </c>
    </row>
    <row r="47" spans="1:19" ht="33" customHeight="1">
      <c r="A47" s="236"/>
      <c r="B47" s="638" t="s">
        <v>139</v>
      </c>
      <c r="C47" s="638"/>
      <c r="D47" s="638"/>
      <c r="E47" s="638"/>
      <c r="F47" s="638"/>
      <c r="G47" s="253">
        <f>G49+G50</f>
        <v>14.11</v>
      </c>
      <c r="H47" s="253">
        <f>H49+H50</f>
        <v>25687.260000000002</v>
      </c>
      <c r="I47" s="253">
        <f>P47+O47</f>
        <v>24264.7</v>
      </c>
      <c r="J47" s="253">
        <f>J49+J50</f>
        <v>21791.39</v>
      </c>
      <c r="K47" s="253">
        <f>K49+K50</f>
        <v>2473.3100000000013</v>
      </c>
      <c r="M47" s="327">
        <v>54971.34999999999</v>
      </c>
      <c r="N47" s="327">
        <v>56393.9</v>
      </c>
      <c r="O47" s="328">
        <v>23920.47</v>
      </c>
      <c r="P47" s="328">
        <v>344.23</v>
      </c>
      <c r="Q47" s="329">
        <v>2502.4499999999994</v>
      </c>
      <c r="R47" s="330">
        <v>2416.14</v>
      </c>
      <c r="S47" s="215">
        <v>3376.939999999999</v>
      </c>
    </row>
    <row r="48" spans="1:11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</row>
    <row r="49" spans="1:1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ROUND(G49*C42,2)</f>
        <v>17240.14</v>
      </c>
      <c r="I49" s="261">
        <f>H49</f>
        <v>17240.14</v>
      </c>
      <c r="J49" s="259">
        <f>H59</f>
        <v>17240.14</v>
      </c>
      <c r="K49" s="259">
        <f>I49-J49</f>
        <v>0</v>
      </c>
      <c r="O49" s="262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ROUND(G50*C42,2)</f>
        <v>8447.12</v>
      </c>
      <c r="I50" s="261">
        <f>I47-I49</f>
        <v>7024.560000000001</v>
      </c>
      <c r="J50" s="259">
        <f>H67</f>
        <v>4551.25</v>
      </c>
      <c r="K50" s="259">
        <f>I50-J50</f>
        <v>2473.3100000000013</v>
      </c>
      <c r="U50" s="623" t="s">
        <v>141</v>
      </c>
      <c r="V50" s="623"/>
      <c r="W50" s="623"/>
      <c r="X50" s="623"/>
      <c r="Y50" s="623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v>2793.099999999997</v>
      </c>
      <c r="Y52" s="160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'10 14 г'!J53</f>
        <v>3290.6299999999915</v>
      </c>
      <c r="H53" s="268">
        <f>Q47</f>
        <v>2502.4499999999994</v>
      </c>
      <c r="I53" s="268">
        <f>R47</f>
        <v>2416.14</v>
      </c>
      <c r="J53" s="241">
        <f>H53+G53-I53</f>
        <v>3376.939999999991</v>
      </c>
      <c r="K53" s="241">
        <f>I76+I53</f>
        <v>2416.14</v>
      </c>
      <c r="L53" s="305" t="s">
        <v>210</v>
      </c>
      <c r="T53" s="159" t="s">
        <v>186</v>
      </c>
      <c r="U53" s="170">
        <v>2793.099999999997</v>
      </c>
      <c r="V53" s="170">
        <v>2502.4499999999994</v>
      </c>
      <c r="W53" s="170">
        <v>2658.0099999999998</v>
      </c>
      <c r="X53" s="160">
        <v>2637.539999999997</v>
      </c>
      <c r="Y53" s="161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159" t="s">
        <v>187</v>
      </c>
      <c r="U54" s="170">
        <v>2637.539999999997</v>
      </c>
      <c r="V54" s="170">
        <v>2502.4499999999994</v>
      </c>
      <c r="W54" s="170">
        <v>2711.63</v>
      </c>
      <c r="X54" s="160">
        <v>2428.359999999996</v>
      </c>
      <c r="Y54" s="161">
        <v>42498.63999999999</v>
      </c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159" t="s">
        <v>188</v>
      </c>
      <c r="U55" s="170">
        <v>2428.359999999996</v>
      </c>
      <c r="V55" s="186">
        <v>2502.4499999999994</v>
      </c>
      <c r="W55" s="186">
        <v>1961.9299999999998</v>
      </c>
      <c r="X55" s="160">
        <v>2968.879999999996</v>
      </c>
      <c r="Y55" s="186">
        <v>0</v>
      </c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159" t="s">
        <v>189</v>
      </c>
      <c r="U56" s="170">
        <v>2968.879999999996</v>
      </c>
      <c r="V56" s="170">
        <v>2502.4499999999994</v>
      </c>
      <c r="W56" s="170">
        <v>3067.82</v>
      </c>
      <c r="X56" s="160">
        <v>2403.509999999995</v>
      </c>
      <c r="Y56" s="190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O57" s="323"/>
      <c r="T57" s="159" t="s">
        <v>190</v>
      </c>
      <c r="U57" s="170">
        <v>2403.509999999995</v>
      </c>
      <c r="V57" s="170">
        <v>2502.4499999999994</v>
      </c>
      <c r="W57" s="170">
        <v>1977.8400000000001</v>
      </c>
      <c r="X57" s="160">
        <v>2928.1199999999944</v>
      </c>
      <c r="Y57" s="161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21791.39</v>
      </c>
      <c r="I58" s="236"/>
      <c r="J58" s="216"/>
      <c r="K58" s="216"/>
      <c r="O58" s="324"/>
      <c r="T58" s="159" t="s">
        <v>191</v>
      </c>
      <c r="U58" s="170">
        <v>2928.1199999999944</v>
      </c>
      <c r="V58" s="170">
        <v>2502.459999999999</v>
      </c>
      <c r="W58" s="170">
        <v>2462.57</v>
      </c>
      <c r="X58" s="160">
        <v>2968.0099999999934</v>
      </c>
      <c r="Y58" s="161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17240.14</v>
      </c>
      <c r="I59" s="236"/>
      <c r="J59" s="216"/>
      <c r="K59" s="282"/>
      <c r="O59" s="325"/>
      <c r="T59" s="159" t="s">
        <v>192</v>
      </c>
      <c r="U59" s="170">
        <v>2968.0099999999934</v>
      </c>
      <c r="V59" s="170">
        <v>2502.4499999999994</v>
      </c>
      <c r="W59" s="170">
        <v>2535.81</v>
      </c>
      <c r="X59" s="160">
        <v>2934.649999999993</v>
      </c>
      <c r="Y59" s="161"/>
    </row>
    <row r="60" spans="1:25" ht="18.75">
      <c r="A60" s="320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322">
        <f>ROUND(G60*C42,2)</f>
        <v>3404.34</v>
      </c>
      <c r="I60" s="236"/>
      <c r="J60" s="216"/>
      <c r="K60" s="282"/>
      <c r="O60" s="326"/>
      <c r="T60" s="159" t="s">
        <v>193</v>
      </c>
      <c r="U60" s="170">
        <v>2934.649999999993</v>
      </c>
      <c r="V60" s="170">
        <v>2502.4499999999994</v>
      </c>
      <c r="W60" s="170">
        <v>2387.29</v>
      </c>
      <c r="X60" s="160">
        <v>3049.809999999992</v>
      </c>
      <c r="Y60" s="161"/>
    </row>
    <row r="61" spans="1:25" ht="37.5" customHeight="1">
      <c r="A61" s="320" t="s">
        <v>149</v>
      </c>
      <c r="B61" s="632" t="s">
        <v>150</v>
      </c>
      <c r="C61" s="619"/>
      <c r="D61" s="619"/>
      <c r="E61" s="619"/>
      <c r="F61" s="619"/>
      <c r="G61" s="321">
        <v>2.2</v>
      </c>
      <c r="H61" s="322">
        <f>ROUND(G61*C42,2)</f>
        <v>4005.1</v>
      </c>
      <c r="I61" s="236"/>
      <c r="J61" s="216"/>
      <c r="K61" s="282"/>
      <c r="O61" s="326"/>
      <c r="T61" s="159" t="s">
        <v>194</v>
      </c>
      <c r="U61" s="170">
        <v>3049.809999999992</v>
      </c>
      <c r="V61" s="170">
        <v>2502.4499999999994</v>
      </c>
      <c r="W61" s="170">
        <v>2261.6299999999997</v>
      </c>
      <c r="X61" s="160">
        <v>3290.6299999999915</v>
      </c>
      <c r="Y61" s="161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>ROUND(G62*C42,2)</f>
        <v>2876.39</v>
      </c>
      <c r="I62" s="236"/>
      <c r="J62" s="216"/>
      <c r="K62" s="216"/>
      <c r="O62" s="326"/>
      <c r="T62" s="159" t="s">
        <v>195</v>
      </c>
      <c r="U62" s="170">
        <f>X61</f>
        <v>3290.6299999999915</v>
      </c>
      <c r="V62" s="170">
        <f>H53</f>
        <v>2502.4499999999994</v>
      </c>
      <c r="W62" s="170">
        <f>I53</f>
        <v>2416.14</v>
      </c>
      <c r="X62" s="160">
        <f>V62+U62-W62</f>
        <v>3376.939999999991</v>
      </c>
      <c r="Y62" s="161"/>
    </row>
    <row r="63" spans="1:25" ht="18.75">
      <c r="A63" s="620"/>
      <c r="B63" s="616"/>
      <c r="C63" s="616"/>
      <c r="D63" s="616"/>
      <c r="E63" s="616"/>
      <c r="F63" s="616"/>
      <c r="G63" s="608"/>
      <c r="H63" s="622"/>
      <c r="I63" s="236"/>
      <c r="J63" s="216"/>
      <c r="K63" s="216"/>
      <c r="O63" s="326"/>
      <c r="T63" s="159" t="s">
        <v>196</v>
      </c>
      <c r="U63" s="170"/>
      <c r="V63" s="161"/>
      <c r="W63" s="161"/>
      <c r="X63" s="160">
        <f>V63+U63-W63</f>
        <v>0</v>
      </c>
      <c r="Y63" s="161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>G64*C42</f>
        <v>2330.2400000000002</v>
      </c>
      <c r="I64" s="236"/>
      <c r="J64" s="216"/>
      <c r="K64" s="216"/>
      <c r="T64" s="163" t="s">
        <v>197</v>
      </c>
      <c r="U64" s="164">
        <f>SUM(U52:U63)</f>
        <v>31362.24999999994</v>
      </c>
      <c r="V64" s="164">
        <f>SUM(V52:V63)</f>
        <v>27526.96</v>
      </c>
      <c r="W64" s="164">
        <f>SUM(W52:W63)</f>
        <v>27109.660000000003</v>
      </c>
      <c r="X64" s="164">
        <f>SUM(X52:X63)</f>
        <v>31779.54999999994</v>
      </c>
      <c r="Y64" s="164">
        <f>SUM(Y52:Y63)</f>
        <v>42498.63999999999</v>
      </c>
    </row>
    <row r="65" spans="1:11" ht="18.75">
      <c r="A65" s="620"/>
      <c r="B65" s="616"/>
      <c r="C65" s="616"/>
      <c r="D65" s="616"/>
      <c r="E65" s="616"/>
      <c r="F65" s="616"/>
      <c r="G65" s="608"/>
      <c r="H65" s="622"/>
      <c r="I65" s="236"/>
      <c r="J65" s="216"/>
      <c r="K65" s="216"/>
    </row>
    <row r="66" spans="1:11" ht="18.75">
      <c r="A66" s="320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>ROUND(G66*C42,2)</f>
        <v>4624.07</v>
      </c>
      <c r="I66" s="236"/>
      <c r="J66" s="216"/>
      <c r="K66" s="216"/>
    </row>
    <row r="67" spans="1:12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4551.25</v>
      </c>
      <c r="I67" s="236"/>
      <c r="J67" s="216"/>
      <c r="K67" s="216"/>
      <c r="L67" s="262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4551.25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307"/>
      <c r="J70" s="224"/>
      <c r="K70" s="216"/>
    </row>
    <row r="71" spans="1:11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 t="s">
        <v>231</v>
      </c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46" t="s">
        <v>229</v>
      </c>
      <c r="C76" s="647"/>
      <c r="D76" s="647"/>
      <c r="E76" s="647"/>
      <c r="F76" s="648"/>
      <c r="G76" s="608">
        <f>'10 14 г'!G77:H77</f>
        <v>2305.119999999976</v>
      </c>
      <c r="H76" s="609"/>
      <c r="I76" s="608">
        <f>'10 14 г'!I77:J77</f>
        <v>0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46" t="s">
        <v>230</v>
      </c>
      <c r="C77" s="647"/>
      <c r="D77" s="647"/>
      <c r="E77" s="647"/>
      <c r="F77" s="648"/>
      <c r="G77" s="608">
        <f>G76+I47-J47+K53</f>
        <v>7194.569999999978</v>
      </c>
      <c r="H77" s="609"/>
      <c r="I77" s="610">
        <f>I76+I53-K53</f>
        <v>0</v>
      </c>
      <c r="J77" s="609"/>
      <c r="K77" s="216"/>
      <c r="L77" s="299">
        <f>G77</f>
        <v>7194.569999999978</v>
      </c>
      <c r="M77" s="299">
        <f>I77</f>
        <v>0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3" ht="18.75">
      <c r="A79" s="236"/>
      <c r="B79" s="296"/>
      <c r="C79" s="297"/>
      <c r="D79" s="297"/>
      <c r="E79" s="297"/>
      <c r="F79" s="297"/>
      <c r="G79" s="642" t="s">
        <v>223</v>
      </c>
      <c r="H79" s="643"/>
      <c r="I79" s="642" t="s">
        <v>224</v>
      </c>
      <c r="J79" s="643"/>
      <c r="K79" s="216"/>
      <c r="L79" s="305" t="s">
        <v>225</v>
      </c>
      <c r="M79" s="306">
        <f>G80+H47-I47-I80</f>
        <v>0.009999999987485353</v>
      </c>
    </row>
    <row r="80" spans="1:11" ht="18.75">
      <c r="A80" s="236"/>
      <c r="B80" s="605" t="s">
        <v>228</v>
      </c>
      <c r="C80" s="606"/>
      <c r="D80" s="606"/>
      <c r="E80" s="606"/>
      <c r="F80" s="607"/>
      <c r="G80" s="644">
        <f>M47</f>
        <v>54971.34999999999</v>
      </c>
      <c r="H80" s="645"/>
      <c r="I80" s="644">
        <f>N47</f>
        <v>56393.9</v>
      </c>
      <c r="J80" s="645"/>
      <c r="K80" s="216"/>
    </row>
    <row r="81" spans="1:11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18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18.75">
      <c r="A83" s="301" t="s">
        <v>203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18.75">
      <c r="A84" s="301" t="s">
        <v>204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6:11" s="216" customFormat="1" ht="18.75">
      <c r="F85" s="216" t="s">
        <v>60</v>
      </c>
      <c r="K85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B77:F77"/>
    <mergeCell ref="G77:H77"/>
    <mergeCell ref="I77:J77"/>
    <mergeCell ref="G79:H79"/>
    <mergeCell ref="I79:J79"/>
    <mergeCell ref="B80:F80"/>
    <mergeCell ref="G80:H80"/>
    <mergeCell ref="I80:J80"/>
    <mergeCell ref="G74:H74"/>
    <mergeCell ref="I74:J74"/>
    <mergeCell ref="G75:H75"/>
    <mergeCell ref="I75:J75"/>
    <mergeCell ref="B76:F76"/>
    <mergeCell ref="G76:H76"/>
    <mergeCell ref="I76:J76"/>
    <mergeCell ref="B66:F66"/>
    <mergeCell ref="B67:F67"/>
    <mergeCell ref="B68:F68"/>
    <mergeCell ref="B69:F69"/>
    <mergeCell ref="B70:F70"/>
    <mergeCell ref="B71:F71"/>
    <mergeCell ref="A62:A63"/>
    <mergeCell ref="B62:F63"/>
    <mergeCell ref="G62:G63"/>
    <mergeCell ref="H62:H63"/>
    <mergeCell ref="A64:A65"/>
    <mergeCell ref="B64:F65"/>
    <mergeCell ref="G64:G65"/>
    <mergeCell ref="H64:H65"/>
    <mergeCell ref="U50:Y50"/>
    <mergeCell ref="B53:F53"/>
    <mergeCell ref="B58:F58"/>
    <mergeCell ref="B59:F59"/>
    <mergeCell ref="B60:F60"/>
    <mergeCell ref="B61:F61"/>
    <mergeCell ref="C14:D15"/>
    <mergeCell ref="A35:J36"/>
    <mergeCell ref="B47:F47"/>
    <mergeCell ref="B48:F48"/>
    <mergeCell ref="B49:F49"/>
    <mergeCell ref="B50:F50"/>
  </mergeCells>
  <conditionalFormatting sqref="M47">
    <cfRule type="cellIs" priority="8" dxfId="91" operator="equal" stopIfTrue="1">
      <formula>0</formula>
    </cfRule>
  </conditionalFormatting>
  <conditionalFormatting sqref="M47">
    <cfRule type="cellIs" priority="7" dxfId="92" operator="equal" stopIfTrue="1">
      <formula>0</formula>
    </cfRule>
  </conditionalFormatting>
  <conditionalFormatting sqref="M47:N47">
    <cfRule type="cellIs" priority="6" dxfId="93" operator="equal" stopIfTrue="1">
      <formula>0</formula>
    </cfRule>
  </conditionalFormatting>
  <conditionalFormatting sqref="N47">
    <cfRule type="cellIs" priority="3" dxfId="94" operator="equal" stopIfTrue="1">
      <formula>0</formula>
    </cfRule>
    <cfRule type="cellIs" priority="4" dxfId="91" operator="equal" stopIfTrue="1">
      <formula>326166</formula>
    </cfRule>
    <cfRule type="cellIs" priority="5" dxfId="5" operator="equal" stopIfTrue="1">
      <formula>0</formula>
    </cfRule>
  </conditionalFormatting>
  <conditionalFormatting sqref="M47:N47">
    <cfRule type="cellIs" priority="1" dxfId="95" operator="equal" stopIfTrue="1">
      <formula>0</formula>
    </cfRule>
    <cfRule type="cellIs" priority="2" dxfId="8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Y85"/>
  <sheetViews>
    <sheetView view="pageBreakPreview" zoomScale="70" zoomScaleSheetLayoutView="70" zoomScalePageLayoutView="0" workbookViewId="0" topLeftCell="A54">
      <selection activeCell="G76" sqref="G76:H76"/>
    </sheetView>
  </sheetViews>
  <sheetFormatPr defaultColWidth="9.140625" defaultRowHeight="15" outlineLevelCol="1"/>
  <cols>
    <col min="1" max="1" width="9.8515625" style="251" bestFit="1" customWidth="1"/>
    <col min="2" max="2" width="12.140625" style="305" customWidth="1"/>
    <col min="3" max="3" width="10.57421875" style="305" customWidth="1"/>
    <col min="4" max="4" width="15.00390625" style="305" customWidth="1"/>
    <col min="5" max="5" width="8.00390625" style="305" customWidth="1"/>
    <col min="6" max="6" width="6.421875" style="305" customWidth="1"/>
    <col min="7" max="7" width="12.140625" style="305" customWidth="1"/>
    <col min="8" max="9" width="13.140625" style="305" customWidth="1"/>
    <col min="10" max="10" width="16.140625" style="305" customWidth="1"/>
    <col min="11" max="11" width="18.28125" style="305" customWidth="1"/>
    <col min="12" max="12" width="13.421875" style="305" hidden="1" customWidth="1" outlineLevel="1"/>
    <col min="13" max="13" width="12.57421875" style="305" hidden="1" customWidth="1" outlineLevel="1"/>
    <col min="14" max="14" width="9.7109375" style="305" hidden="1" customWidth="1" outlineLevel="1"/>
    <col min="15" max="15" width="9.00390625" style="305" hidden="1" customWidth="1" outlineLevel="1"/>
    <col min="16" max="16" width="9.28125" style="305" hidden="1" customWidth="1" outlineLevel="1"/>
    <col min="17" max="17" width="9.421875" style="305" hidden="1" customWidth="1" outlineLevel="1"/>
    <col min="18" max="18" width="9.140625" style="305" hidden="1" customWidth="1" outlineLevel="1"/>
    <col min="19" max="19" width="9.140625" style="305" customWidth="1" collapsed="1"/>
    <col min="20" max="20" width="9.140625" style="305" customWidth="1"/>
    <col min="21" max="21" width="11.140625" style="305" bestFit="1" customWidth="1"/>
    <col min="22" max="22" width="11.28125" style="305" bestFit="1" customWidth="1"/>
    <col min="23" max="24" width="11.140625" style="305" bestFit="1" customWidth="1"/>
    <col min="25" max="25" width="12.7109375" style="305" bestFit="1" customWidth="1"/>
    <col min="26" max="16384" width="9.140625" style="305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334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335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1820.5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176</v>
      </c>
      <c r="D43" s="236" t="s">
        <v>179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331" t="s">
        <v>134</v>
      </c>
      <c r="N45" s="245"/>
      <c r="O45" s="245"/>
      <c r="P45" s="245"/>
      <c r="Q45" s="245"/>
    </row>
    <row r="46" spans="1:18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M46" s="250" t="s">
        <v>221</v>
      </c>
      <c r="N46" s="250" t="s">
        <v>222</v>
      </c>
      <c r="O46" s="252" t="s">
        <v>137</v>
      </c>
      <c r="P46" s="252" t="s">
        <v>136</v>
      </c>
      <c r="Q46" s="252" t="s">
        <v>175</v>
      </c>
      <c r="R46" s="252" t="s">
        <v>138</v>
      </c>
    </row>
    <row r="47" spans="1:19" ht="33" customHeight="1">
      <c r="A47" s="236"/>
      <c r="B47" s="638" t="s">
        <v>139</v>
      </c>
      <c r="C47" s="638"/>
      <c r="D47" s="638"/>
      <c r="E47" s="638"/>
      <c r="F47" s="638"/>
      <c r="G47" s="253">
        <f>G49+G50</f>
        <v>14.11</v>
      </c>
      <c r="H47" s="253">
        <f>H49+H50</f>
        <v>25687.260000000002</v>
      </c>
      <c r="I47" s="253">
        <f>P47+O47</f>
        <v>27620.58</v>
      </c>
      <c r="J47" s="253">
        <f>J49+J50</f>
        <v>21791.39</v>
      </c>
      <c r="K47" s="253">
        <f>K49+K50</f>
        <v>5829.190000000002</v>
      </c>
      <c r="M47" s="341">
        <v>56393.9</v>
      </c>
      <c r="N47" s="341">
        <v>54460.59000000001</v>
      </c>
      <c r="O47" s="342">
        <v>27282.38</v>
      </c>
      <c r="P47" s="342">
        <v>338.20000000000005</v>
      </c>
      <c r="Q47" s="343"/>
      <c r="R47" s="342">
        <v>1649.41</v>
      </c>
      <c r="S47" s="215">
        <v>1727.53</v>
      </c>
    </row>
    <row r="48" spans="1:11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</row>
    <row r="49" spans="1:1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ROUND(G49*C42,2)</f>
        <v>17240.14</v>
      </c>
      <c r="I49" s="261">
        <f>H49</f>
        <v>17240.14</v>
      </c>
      <c r="J49" s="259">
        <f>H59</f>
        <v>17240.14</v>
      </c>
      <c r="K49" s="259">
        <f>I49-J49</f>
        <v>0</v>
      </c>
      <c r="O49" s="262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ROUND(G50*C42,2)</f>
        <v>8447.12</v>
      </c>
      <c r="I50" s="261">
        <f>I47-I49</f>
        <v>10380.440000000002</v>
      </c>
      <c r="J50" s="259">
        <f>H67</f>
        <v>4551.25</v>
      </c>
      <c r="K50" s="259">
        <f>I50-J50</f>
        <v>5829.190000000002</v>
      </c>
      <c r="U50" s="623" t="s">
        <v>141</v>
      </c>
      <c r="V50" s="623"/>
      <c r="W50" s="623"/>
      <c r="X50" s="623"/>
      <c r="Y50" s="623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v>2793.099999999997</v>
      </c>
      <c r="Y52" s="160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'11 14 г'!J53</f>
        <v>3376.939999999991</v>
      </c>
      <c r="H53" s="268">
        <f>Q47</f>
        <v>0</v>
      </c>
      <c r="I53" s="268">
        <f>R47</f>
        <v>1649.41</v>
      </c>
      <c r="J53" s="241">
        <f>H53+G53-I53</f>
        <v>1727.5299999999909</v>
      </c>
      <c r="K53" s="241">
        <f>I76+I53</f>
        <v>1649.41</v>
      </c>
      <c r="L53" s="305" t="s">
        <v>210</v>
      </c>
      <c r="T53" s="159" t="s">
        <v>186</v>
      </c>
      <c r="U53" s="170">
        <v>2793.099999999997</v>
      </c>
      <c r="V53" s="170">
        <v>2502.4499999999994</v>
      </c>
      <c r="W53" s="170">
        <v>2658.0099999999998</v>
      </c>
      <c r="X53" s="160">
        <v>2637.539999999997</v>
      </c>
      <c r="Y53" s="161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159" t="s">
        <v>187</v>
      </c>
      <c r="U54" s="170">
        <v>2637.539999999997</v>
      </c>
      <c r="V54" s="170">
        <v>2502.4499999999994</v>
      </c>
      <c r="W54" s="170">
        <v>2711.63</v>
      </c>
      <c r="X54" s="160">
        <v>2428.359999999996</v>
      </c>
      <c r="Y54" s="161">
        <v>42498.63999999999</v>
      </c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159" t="s">
        <v>188</v>
      </c>
      <c r="U55" s="170">
        <v>2428.359999999996</v>
      </c>
      <c r="V55" s="186">
        <v>2502.4499999999994</v>
      </c>
      <c r="W55" s="186">
        <v>1961.9299999999998</v>
      </c>
      <c r="X55" s="160">
        <v>2968.879999999996</v>
      </c>
      <c r="Y55" s="186">
        <v>0</v>
      </c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159" t="s">
        <v>189</v>
      </c>
      <c r="U56" s="170">
        <v>2968.879999999996</v>
      </c>
      <c r="V56" s="170">
        <v>2502.4499999999994</v>
      </c>
      <c r="W56" s="170">
        <v>3067.82</v>
      </c>
      <c r="X56" s="160">
        <v>2403.509999999995</v>
      </c>
      <c r="Y56" s="190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O57" s="323"/>
      <c r="T57" s="159" t="s">
        <v>190</v>
      </c>
      <c r="U57" s="170">
        <v>2403.509999999995</v>
      </c>
      <c r="V57" s="170">
        <v>2502.4499999999994</v>
      </c>
      <c r="W57" s="170">
        <v>1977.8400000000001</v>
      </c>
      <c r="X57" s="160">
        <v>2928.1199999999944</v>
      </c>
      <c r="Y57" s="161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21791.39</v>
      </c>
      <c r="I58" s="236"/>
      <c r="J58" s="216"/>
      <c r="K58" s="216"/>
      <c r="O58" s="324"/>
      <c r="T58" s="159" t="s">
        <v>191</v>
      </c>
      <c r="U58" s="170">
        <v>2928.1199999999944</v>
      </c>
      <c r="V58" s="170">
        <v>2502.459999999999</v>
      </c>
      <c r="W58" s="170">
        <v>2462.57</v>
      </c>
      <c r="X58" s="160">
        <v>2968.0099999999934</v>
      </c>
      <c r="Y58" s="161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17240.14</v>
      </c>
      <c r="I59" s="236"/>
      <c r="J59" s="216"/>
      <c r="K59" s="282"/>
      <c r="O59" s="325"/>
      <c r="T59" s="159" t="s">
        <v>192</v>
      </c>
      <c r="U59" s="170">
        <v>2968.0099999999934</v>
      </c>
      <c r="V59" s="170">
        <v>2502.4499999999994</v>
      </c>
      <c r="W59" s="170">
        <v>2535.81</v>
      </c>
      <c r="X59" s="160">
        <v>2934.649999999993</v>
      </c>
      <c r="Y59" s="161"/>
    </row>
    <row r="60" spans="1:25" ht="18.75">
      <c r="A60" s="332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333">
        <f>ROUND(G60*C42,2)</f>
        <v>3404.34</v>
      </c>
      <c r="I60" s="236"/>
      <c r="J60" s="216"/>
      <c r="K60" s="282"/>
      <c r="O60" s="326"/>
      <c r="T60" s="159" t="s">
        <v>193</v>
      </c>
      <c r="U60" s="170">
        <v>2934.649999999993</v>
      </c>
      <c r="V60" s="170">
        <v>2502.4499999999994</v>
      </c>
      <c r="W60" s="170">
        <v>2387.29</v>
      </c>
      <c r="X60" s="160">
        <v>3049.809999999992</v>
      </c>
      <c r="Y60" s="161"/>
    </row>
    <row r="61" spans="1:25" ht="37.5" customHeight="1">
      <c r="A61" s="332" t="s">
        <v>149</v>
      </c>
      <c r="B61" s="632" t="s">
        <v>150</v>
      </c>
      <c r="C61" s="619"/>
      <c r="D61" s="619"/>
      <c r="E61" s="619"/>
      <c r="F61" s="619"/>
      <c r="G61" s="331">
        <v>2.2</v>
      </c>
      <c r="H61" s="333">
        <f>ROUND(G61*C42,2)</f>
        <v>4005.1</v>
      </c>
      <c r="I61" s="236"/>
      <c r="J61" s="216"/>
      <c r="K61" s="282"/>
      <c r="O61" s="326"/>
      <c r="T61" s="159" t="s">
        <v>194</v>
      </c>
      <c r="U61" s="170">
        <v>3049.809999999992</v>
      </c>
      <c r="V61" s="170">
        <v>2502.4499999999994</v>
      </c>
      <c r="W61" s="170">
        <v>2261.6299999999997</v>
      </c>
      <c r="X61" s="160">
        <v>3290.6299999999915</v>
      </c>
      <c r="Y61" s="161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>ROUND(G62*C42,2)</f>
        <v>2876.39</v>
      </c>
      <c r="I62" s="236"/>
      <c r="J62" s="216"/>
      <c r="K62" s="216"/>
      <c r="O62" s="326"/>
      <c r="T62" s="159" t="s">
        <v>195</v>
      </c>
      <c r="U62" s="170">
        <v>3290.6299999999915</v>
      </c>
      <c r="V62" s="170">
        <v>2502.4499999999994</v>
      </c>
      <c r="W62" s="170">
        <v>2416.14</v>
      </c>
      <c r="X62" s="160">
        <v>3376.939999999991</v>
      </c>
      <c r="Y62" s="161"/>
    </row>
    <row r="63" spans="1:25" ht="18.75">
      <c r="A63" s="620"/>
      <c r="B63" s="616"/>
      <c r="C63" s="616"/>
      <c r="D63" s="616"/>
      <c r="E63" s="616"/>
      <c r="F63" s="616"/>
      <c r="G63" s="608"/>
      <c r="H63" s="622"/>
      <c r="I63" s="236"/>
      <c r="J63" s="216"/>
      <c r="K63" s="216"/>
      <c r="O63" s="326"/>
      <c r="T63" s="159" t="s">
        <v>196</v>
      </c>
      <c r="U63" s="170">
        <f>X62</f>
        <v>3376.939999999991</v>
      </c>
      <c r="V63" s="170">
        <f>H53</f>
        <v>0</v>
      </c>
      <c r="W63" s="170">
        <f>I53</f>
        <v>1649.41</v>
      </c>
      <c r="X63" s="160">
        <f>V63+U63-W63</f>
        <v>1727.5299999999909</v>
      </c>
      <c r="Y63" s="161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>G64*C42</f>
        <v>2330.2400000000002</v>
      </c>
      <c r="I64" s="236"/>
      <c r="J64" s="216"/>
      <c r="K64" s="216"/>
      <c r="T64" s="163" t="s">
        <v>197</v>
      </c>
      <c r="U64" s="164">
        <f>SUM(U52:U63)</f>
        <v>34739.18999999993</v>
      </c>
      <c r="V64" s="164">
        <f>SUM(V52:V63)</f>
        <v>27526.96</v>
      </c>
      <c r="W64" s="164">
        <f>SUM(W52:W63)</f>
        <v>28759.070000000003</v>
      </c>
      <c r="X64" s="164">
        <f>SUM(X52:X63)</f>
        <v>33507.07999999993</v>
      </c>
      <c r="Y64" s="164">
        <f>SUM(Y52:Y63)</f>
        <v>42498.63999999999</v>
      </c>
    </row>
    <row r="65" spans="1:11" ht="18.75">
      <c r="A65" s="620"/>
      <c r="B65" s="616"/>
      <c r="C65" s="616"/>
      <c r="D65" s="616"/>
      <c r="E65" s="616"/>
      <c r="F65" s="616"/>
      <c r="G65" s="608"/>
      <c r="H65" s="622"/>
      <c r="I65" s="236"/>
      <c r="J65" s="216"/>
      <c r="K65" s="216"/>
    </row>
    <row r="66" spans="1:11" ht="18.75">
      <c r="A66" s="332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>ROUND(G66*C42,2)</f>
        <v>4624.07</v>
      </c>
      <c r="I66" s="236"/>
      <c r="J66" s="216"/>
      <c r="K66" s="216"/>
    </row>
    <row r="67" spans="1:12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4551.25</v>
      </c>
      <c r="I67" s="236"/>
      <c r="J67" s="216"/>
      <c r="K67" s="216"/>
      <c r="L67" s="262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4551.25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307"/>
      <c r="J70" s="224"/>
      <c r="K70" s="216"/>
    </row>
    <row r="71" spans="1:11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 t="s">
        <v>231</v>
      </c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46" t="s">
        <v>229</v>
      </c>
      <c r="C76" s="647"/>
      <c r="D76" s="647"/>
      <c r="E76" s="647"/>
      <c r="F76" s="648"/>
      <c r="G76" s="608">
        <f>'11 14 г'!G77:H77</f>
        <v>7194.569999999978</v>
      </c>
      <c r="H76" s="609"/>
      <c r="I76" s="608">
        <f>'11 14 г'!I77:J77</f>
        <v>0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46" t="s">
        <v>230</v>
      </c>
      <c r="C77" s="647"/>
      <c r="D77" s="647"/>
      <c r="E77" s="647"/>
      <c r="F77" s="648"/>
      <c r="G77" s="608">
        <f>G76+I47-J47+K53</f>
        <v>14673.16999999998</v>
      </c>
      <c r="H77" s="609"/>
      <c r="I77" s="610">
        <f>I76+I53-K53</f>
        <v>0</v>
      </c>
      <c r="J77" s="609"/>
      <c r="K77" s="216"/>
      <c r="L77" s="299">
        <f>G77</f>
        <v>14673.16999999998</v>
      </c>
      <c r="M77" s="299">
        <f>I77</f>
        <v>0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3" ht="18.75">
      <c r="A79" s="236"/>
      <c r="B79" s="296"/>
      <c r="C79" s="297"/>
      <c r="D79" s="297"/>
      <c r="E79" s="297"/>
      <c r="F79" s="297"/>
      <c r="G79" s="642" t="s">
        <v>223</v>
      </c>
      <c r="H79" s="643"/>
      <c r="I79" s="642" t="s">
        <v>224</v>
      </c>
      <c r="J79" s="643"/>
      <c r="K79" s="216"/>
      <c r="L79" s="305" t="s">
        <v>225</v>
      </c>
      <c r="M79" s="306">
        <f>G80+H47-I47-I80</f>
        <v>-0.010000000009313226</v>
      </c>
    </row>
    <row r="80" spans="1:11" ht="18.75">
      <c r="A80" s="236"/>
      <c r="B80" s="605" t="s">
        <v>228</v>
      </c>
      <c r="C80" s="606"/>
      <c r="D80" s="606"/>
      <c r="E80" s="606"/>
      <c r="F80" s="607"/>
      <c r="G80" s="644">
        <f>M47</f>
        <v>56393.9</v>
      </c>
      <c r="H80" s="645"/>
      <c r="I80" s="644">
        <f>N47</f>
        <v>54460.59000000001</v>
      </c>
      <c r="J80" s="645"/>
      <c r="K80" s="216"/>
    </row>
    <row r="81" spans="1:11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18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18.75">
      <c r="A83" s="301" t="s">
        <v>203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18.75">
      <c r="A84" s="301" t="s">
        <v>204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6:11" s="216" customFormat="1" ht="18.75">
      <c r="F85" s="216" t="s">
        <v>60</v>
      </c>
      <c r="K85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G74:H74"/>
    <mergeCell ref="I74:J74"/>
    <mergeCell ref="G75:H75"/>
    <mergeCell ref="I75:J75"/>
    <mergeCell ref="B76:F76"/>
    <mergeCell ref="G76:H76"/>
    <mergeCell ref="I76:J76"/>
    <mergeCell ref="B77:F77"/>
    <mergeCell ref="G77:H77"/>
    <mergeCell ref="I77:J77"/>
    <mergeCell ref="G79:H79"/>
    <mergeCell ref="I79:J79"/>
    <mergeCell ref="B80:F80"/>
    <mergeCell ref="G80:H80"/>
    <mergeCell ref="I80:J80"/>
  </mergeCells>
  <conditionalFormatting sqref="M47">
    <cfRule type="cellIs" priority="13" dxfId="91" operator="equal" stopIfTrue="1">
      <formula>0</formula>
    </cfRule>
  </conditionalFormatting>
  <conditionalFormatting sqref="M47">
    <cfRule type="cellIs" priority="12" dxfId="92" operator="equal" stopIfTrue="1">
      <formula>0</formula>
    </cfRule>
  </conditionalFormatting>
  <conditionalFormatting sqref="M47:N47">
    <cfRule type="cellIs" priority="11" dxfId="93" operator="equal" stopIfTrue="1">
      <formula>0</formula>
    </cfRule>
  </conditionalFormatting>
  <conditionalFormatting sqref="N47">
    <cfRule type="cellIs" priority="8" dxfId="94" operator="equal" stopIfTrue="1">
      <formula>0</formula>
    </cfRule>
    <cfRule type="cellIs" priority="9" dxfId="91" operator="equal" stopIfTrue="1">
      <formula>326166</formula>
    </cfRule>
    <cfRule type="cellIs" priority="10" dxfId="5" operator="equal" stopIfTrue="1">
      <formula>0</formula>
    </cfRule>
  </conditionalFormatting>
  <conditionalFormatting sqref="M47:N47">
    <cfRule type="cellIs" priority="6" dxfId="95" operator="equal" stopIfTrue="1">
      <formula>0</formula>
    </cfRule>
    <cfRule type="cellIs" priority="7" dxfId="8" operator="equal" stopIfTrue="1">
      <formula>0</formula>
    </cfRule>
  </conditionalFormatting>
  <conditionalFormatting sqref="M47:N47">
    <cfRule type="cellIs" priority="3" dxfId="7" operator="equal" stopIfTrue="1">
      <formula>0</formula>
    </cfRule>
    <cfRule type="cellIs" priority="4" dxfId="6" operator="equal" stopIfTrue="1">
      <formula>0</formula>
    </cfRule>
    <cfRule type="cellIs" priority="5" dxfId="5" operator="equal" stopIfTrue="1">
      <formula>0</formula>
    </cfRule>
  </conditionalFormatting>
  <conditionalFormatting sqref="M47:P47 R47">
    <cfRule type="cellIs" priority="2" dxfId="96" operator="greaterThan" stopIfTrue="1">
      <formula>0</formula>
    </cfRule>
  </conditionalFormatting>
  <conditionalFormatting sqref="O47:P47 R47">
    <cfRule type="cellIs" priority="1" dxfId="19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Y85"/>
  <sheetViews>
    <sheetView view="pageBreakPreview" zoomScale="70" zoomScaleSheetLayoutView="70" zoomScalePageLayoutView="0" workbookViewId="0" topLeftCell="A35">
      <selection activeCell="H70" sqref="H70"/>
    </sheetView>
  </sheetViews>
  <sheetFormatPr defaultColWidth="9.140625" defaultRowHeight="15" outlineLevelCol="1"/>
  <cols>
    <col min="1" max="1" width="9.8515625" style="251" bestFit="1" customWidth="1"/>
    <col min="2" max="2" width="12.140625" style="305" customWidth="1"/>
    <col min="3" max="3" width="10.57421875" style="305" customWidth="1"/>
    <col min="4" max="4" width="15.00390625" style="305" customWidth="1"/>
    <col min="5" max="5" width="8.00390625" style="305" customWidth="1"/>
    <col min="6" max="6" width="6.421875" style="305" customWidth="1"/>
    <col min="7" max="7" width="12.140625" style="305" customWidth="1"/>
    <col min="8" max="9" width="13.140625" style="305" customWidth="1"/>
    <col min="10" max="10" width="16.140625" style="305" customWidth="1"/>
    <col min="11" max="11" width="18.28125" style="305" customWidth="1"/>
    <col min="12" max="12" width="13.421875" style="305" hidden="1" customWidth="1" outlineLevel="1"/>
    <col min="13" max="13" width="12.57421875" style="305" hidden="1" customWidth="1" outlineLevel="1"/>
    <col min="14" max="14" width="9.7109375" style="305" hidden="1" customWidth="1" outlineLevel="1"/>
    <col min="15" max="15" width="9.00390625" style="305" hidden="1" customWidth="1" outlineLevel="1"/>
    <col min="16" max="16" width="9.28125" style="305" hidden="1" customWidth="1" outlineLevel="1"/>
    <col min="17" max="17" width="9.421875" style="305" hidden="1" customWidth="1" outlineLevel="1"/>
    <col min="18" max="18" width="9.140625" style="305" hidden="1" customWidth="1" outlineLevel="1"/>
    <col min="19" max="19" width="9.140625" style="305" customWidth="1" collapsed="1"/>
    <col min="20" max="20" width="9.140625" style="305" customWidth="1"/>
    <col min="21" max="21" width="11.140625" style="305" bestFit="1" customWidth="1"/>
    <col min="22" max="22" width="11.28125" style="305" bestFit="1" customWidth="1"/>
    <col min="23" max="24" width="11.140625" style="305" bestFit="1" customWidth="1"/>
    <col min="25" max="25" width="12.7109375" style="305" bestFit="1" customWidth="1"/>
    <col min="26" max="16384" width="9.140625" style="305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339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340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1820.5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178</v>
      </c>
      <c r="D43" s="236" t="s">
        <v>232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336" t="s">
        <v>134</v>
      </c>
      <c r="N45" s="245"/>
      <c r="O45" s="245"/>
      <c r="P45" s="245"/>
      <c r="Q45" s="245"/>
    </row>
    <row r="46" spans="1:18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M46" s="250" t="s">
        <v>221</v>
      </c>
      <c r="N46" s="250" t="s">
        <v>222</v>
      </c>
      <c r="O46" s="252" t="s">
        <v>137</v>
      </c>
      <c r="P46" s="252" t="s">
        <v>136</v>
      </c>
      <c r="Q46" s="252" t="s">
        <v>175</v>
      </c>
      <c r="R46" s="252" t="s">
        <v>138</v>
      </c>
    </row>
    <row r="47" spans="1:19" ht="33" customHeight="1">
      <c r="A47" s="236"/>
      <c r="B47" s="638" t="s">
        <v>139</v>
      </c>
      <c r="C47" s="638"/>
      <c r="D47" s="638"/>
      <c r="E47" s="638"/>
      <c r="F47" s="638"/>
      <c r="G47" s="253">
        <f>G49+G50</f>
        <v>14.11</v>
      </c>
      <c r="H47" s="253">
        <f>H49+H50</f>
        <v>25687.260000000002</v>
      </c>
      <c r="I47" s="253">
        <f>P47+O47</f>
        <v>22733.399999999998</v>
      </c>
      <c r="J47" s="253">
        <f>J49+J50</f>
        <v>22190.39</v>
      </c>
      <c r="K47" s="253">
        <f>K49+K50</f>
        <v>543.0099999999984</v>
      </c>
      <c r="M47" s="354">
        <v>54460.59000000001</v>
      </c>
      <c r="N47" s="354">
        <v>57414.45000000002</v>
      </c>
      <c r="O47" s="355">
        <v>22696.6</v>
      </c>
      <c r="P47" s="355">
        <v>36.8</v>
      </c>
      <c r="Q47" s="356">
        <v>0</v>
      </c>
      <c r="R47" s="355">
        <v>443.34</v>
      </c>
      <c r="S47" s="357">
        <v>1284.19</v>
      </c>
    </row>
    <row r="48" spans="1:11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</row>
    <row r="49" spans="1:2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ROUND(G49*C42,2)</f>
        <v>17240.14</v>
      </c>
      <c r="I49" s="261">
        <f>H49</f>
        <v>17240.14</v>
      </c>
      <c r="J49" s="259">
        <f>H59</f>
        <v>17240.14</v>
      </c>
      <c r="K49" s="259">
        <f>I49-J49</f>
        <v>0</v>
      </c>
      <c r="O49" s="262"/>
      <c r="T49" s="227"/>
      <c r="U49" s="227"/>
      <c r="V49" s="227"/>
      <c r="W49" s="227"/>
      <c r="X49" s="227"/>
      <c r="Y49" s="227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ROUND(G50*C42,2)</f>
        <v>8447.12</v>
      </c>
      <c r="I50" s="261">
        <f>I47-I49</f>
        <v>5493.259999999998</v>
      </c>
      <c r="J50" s="259">
        <f>H67</f>
        <v>4950.25</v>
      </c>
      <c r="K50" s="259">
        <f>I50-J50</f>
        <v>543.0099999999984</v>
      </c>
      <c r="T50" s="227"/>
      <c r="U50" s="649"/>
      <c r="V50" s="649"/>
      <c r="W50" s="649"/>
      <c r="X50" s="649"/>
      <c r="Y50" s="649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T51" s="344"/>
      <c r="U51" s="345"/>
      <c r="V51" s="345"/>
      <c r="W51" s="345"/>
      <c r="X51" s="345"/>
      <c r="Y51" s="345"/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346"/>
      <c r="U52" s="347"/>
      <c r="V52" s="347"/>
      <c r="W52" s="347"/>
      <c r="X52" s="347"/>
      <c r="Y52" s="347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'12 14 г'!J53</f>
        <v>1727.5299999999909</v>
      </c>
      <c r="H53" s="268">
        <f>Q47</f>
        <v>0</v>
      </c>
      <c r="I53" s="268">
        <f>R47</f>
        <v>443.34</v>
      </c>
      <c r="J53" s="241">
        <f>H53+G53-I53</f>
        <v>1284.189999999991</v>
      </c>
      <c r="K53" s="241">
        <f>I76+I53</f>
        <v>443.34</v>
      </c>
      <c r="L53" s="305" t="s">
        <v>210</v>
      </c>
      <c r="T53" s="346"/>
      <c r="U53" s="348"/>
      <c r="V53" s="348"/>
      <c r="W53" s="348"/>
      <c r="X53" s="347"/>
      <c r="Y53" s="349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346"/>
      <c r="U54" s="348"/>
      <c r="V54" s="348"/>
      <c r="W54" s="348"/>
      <c r="X54" s="347"/>
      <c r="Y54" s="349"/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346"/>
      <c r="U55" s="348"/>
      <c r="V55" s="350"/>
      <c r="W55" s="350"/>
      <c r="X55" s="347"/>
      <c r="Y55" s="350"/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346"/>
      <c r="U56" s="348"/>
      <c r="V56" s="348"/>
      <c r="W56" s="348"/>
      <c r="X56" s="347"/>
      <c r="Y56" s="351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O57" s="323"/>
      <c r="T57" s="346"/>
      <c r="U57" s="348"/>
      <c r="V57" s="348"/>
      <c r="W57" s="348"/>
      <c r="X57" s="347"/>
      <c r="Y57" s="349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22190.39</v>
      </c>
      <c r="I58" s="236"/>
      <c r="J58" s="216"/>
      <c r="K58" s="216"/>
      <c r="O58" s="324"/>
      <c r="T58" s="346"/>
      <c r="U58" s="348"/>
      <c r="V58" s="348"/>
      <c r="W58" s="348"/>
      <c r="X58" s="347"/>
      <c r="Y58" s="349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17240.14</v>
      </c>
      <c r="I59" s="236"/>
      <c r="J59" s="216"/>
      <c r="K59" s="282"/>
      <c r="O59" s="325"/>
      <c r="T59" s="346"/>
      <c r="U59" s="348"/>
      <c r="V59" s="348"/>
      <c r="W59" s="348"/>
      <c r="X59" s="347"/>
      <c r="Y59" s="349"/>
    </row>
    <row r="60" spans="1:25" ht="18.75">
      <c r="A60" s="337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338">
        <f>ROUND(G60*C42,2)</f>
        <v>3404.34</v>
      </c>
      <c r="I60" s="236"/>
      <c r="J60" s="216"/>
      <c r="K60" s="282"/>
      <c r="O60" s="326"/>
      <c r="T60" s="346"/>
      <c r="U60" s="348"/>
      <c r="V60" s="348"/>
      <c r="W60" s="348"/>
      <c r="X60" s="347"/>
      <c r="Y60" s="349"/>
    </row>
    <row r="61" spans="1:25" ht="37.5" customHeight="1">
      <c r="A61" s="337" t="s">
        <v>149</v>
      </c>
      <c r="B61" s="632" t="s">
        <v>150</v>
      </c>
      <c r="C61" s="619"/>
      <c r="D61" s="619"/>
      <c r="E61" s="619"/>
      <c r="F61" s="619"/>
      <c r="G61" s="336">
        <v>2.2</v>
      </c>
      <c r="H61" s="338">
        <f>ROUND(G61*C42,2)</f>
        <v>4005.1</v>
      </c>
      <c r="I61" s="236"/>
      <c r="J61" s="216"/>
      <c r="K61" s="282"/>
      <c r="O61" s="326"/>
      <c r="T61" s="346"/>
      <c r="U61" s="348"/>
      <c r="V61" s="348"/>
      <c r="W61" s="348"/>
      <c r="X61" s="347"/>
      <c r="Y61" s="349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>ROUND(G62*C42,2)</f>
        <v>2876.39</v>
      </c>
      <c r="I62" s="236"/>
      <c r="J62" s="216"/>
      <c r="K62" s="216"/>
      <c r="O62" s="326"/>
      <c r="T62" s="346"/>
      <c r="U62" s="348"/>
      <c r="V62" s="348"/>
      <c r="W62" s="348"/>
      <c r="X62" s="347"/>
      <c r="Y62" s="349"/>
    </row>
    <row r="63" spans="1:25" ht="18.75">
      <c r="A63" s="620"/>
      <c r="B63" s="616"/>
      <c r="C63" s="616"/>
      <c r="D63" s="616"/>
      <c r="E63" s="616"/>
      <c r="F63" s="616"/>
      <c r="G63" s="608"/>
      <c r="H63" s="622"/>
      <c r="I63" s="236"/>
      <c r="J63" s="216"/>
      <c r="K63" s="216"/>
      <c r="O63" s="326"/>
      <c r="T63" s="346"/>
      <c r="U63" s="348"/>
      <c r="V63" s="348"/>
      <c r="W63" s="348"/>
      <c r="X63" s="347"/>
      <c r="Y63" s="349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>G64*C42</f>
        <v>2330.2400000000002</v>
      </c>
      <c r="I64" s="236"/>
      <c r="J64" s="216"/>
      <c r="K64" s="216"/>
      <c r="T64" s="352"/>
      <c r="U64" s="353"/>
      <c r="V64" s="353"/>
      <c r="W64" s="353"/>
      <c r="X64" s="353"/>
      <c r="Y64" s="353"/>
    </row>
    <row r="65" spans="1:25" ht="18.75">
      <c r="A65" s="620"/>
      <c r="B65" s="616"/>
      <c r="C65" s="616"/>
      <c r="D65" s="616"/>
      <c r="E65" s="616"/>
      <c r="F65" s="616"/>
      <c r="G65" s="608"/>
      <c r="H65" s="622"/>
      <c r="I65" s="236"/>
      <c r="J65" s="216"/>
      <c r="K65" s="216"/>
      <c r="T65" s="227"/>
      <c r="U65" s="227"/>
      <c r="V65" s="227"/>
      <c r="W65" s="227"/>
      <c r="X65" s="227"/>
      <c r="Y65" s="227"/>
    </row>
    <row r="66" spans="1:25" ht="18.75">
      <c r="A66" s="337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>ROUND(G66*C42,2)</f>
        <v>4624.07</v>
      </c>
      <c r="I66" s="236"/>
      <c r="J66" s="216"/>
      <c r="K66" s="216"/>
      <c r="T66" s="227"/>
      <c r="U66" s="227"/>
      <c r="V66" s="227"/>
      <c r="W66" s="227"/>
      <c r="X66" s="227"/>
      <c r="Y66" s="227"/>
    </row>
    <row r="67" spans="1:12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4950.25</v>
      </c>
      <c r="I67" s="236"/>
      <c r="J67" s="216"/>
      <c r="K67" s="216"/>
      <c r="L67" s="262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4551.25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233</v>
      </c>
      <c r="C70" s="603"/>
      <c r="D70" s="603"/>
      <c r="E70" s="603"/>
      <c r="F70" s="604"/>
      <c r="G70" s="272" t="s">
        <v>234</v>
      </c>
      <c r="H70" s="290">
        <v>399</v>
      </c>
      <c r="I70" s="307"/>
      <c r="J70" s="224"/>
      <c r="K70" s="216"/>
    </row>
    <row r="71" spans="1:11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 t="s">
        <v>231</v>
      </c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46" t="s">
        <v>229</v>
      </c>
      <c r="C76" s="647"/>
      <c r="D76" s="647"/>
      <c r="E76" s="647"/>
      <c r="F76" s="648"/>
      <c r="G76" s="608">
        <f>'12 14 г'!G77:H77</f>
        <v>14673.16999999998</v>
      </c>
      <c r="H76" s="609"/>
      <c r="I76" s="608">
        <f>'12 14 г'!I77:J77</f>
        <v>0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46" t="s">
        <v>230</v>
      </c>
      <c r="C77" s="647"/>
      <c r="D77" s="647"/>
      <c r="E77" s="647"/>
      <c r="F77" s="648"/>
      <c r="G77" s="608">
        <f>G76+I47-J47+K53</f>
        <v>15659.519999999979</v>
      </c>
      <c r="H77" s="609"/>
      <c r="I77" s="610">
        <f>I76+I53-K53</f>
        <v>0</v>
      </c>
      <c r="J77" s="609"/>
      <c r="K77" s="216"/>
      <c r="L77" s="299">
        <f>G77</f>
        <v>15659.519999999979</v>
      </c>
      <c r="M77" s="299">
        <f>I77</f>
        <v>0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3" ht="18.75">
      <c r="A79" s="236"/>
      <c r="B79" s="296"/>
      <c r="C79" s="297"/>
      <c r="D79" s="297"/>
      <c r="E79" s="297"/>
      <c r="F79" s="297"/>
      <c r="G79" s="642" t="s">
        <v>223</v>
      </c>
      <c r="H79" s="643"/>
      <c r="I79" s="642" t="s">
        <v>224</v>
      </c>
      <c r="J79" s="643"/>
      <c r="K79" s="216"/>
      <c r="L79" s="305" t="s">
        <v>225</v>
      </c>
      <c r="M79" s="306">
        <f>G80+H47-I47-I80</f>
        <v>0</v>
      </c>
    </row>
    <row r="80" spans="1:11" ht="18.75">
      <c r="A80" s="236"/>
      <c r="B80" s="605" t="s">
        <v>228</v>
      </c>
      <c r="C80" s="606"/>
      <c r="D80" s="606"/>
      <c r="E80" s="606"/>
      <c r="F80" s="607"/>
      <c r="G80" s="644">
        <f>M47</f>
        <v>54460.59000000001</v>
      </c>
      <c r="H80" s="645"/>
      <c r="I80" s="644">
        <f>N47</f>
        <v>57414.45000000002</v>
      </c>
      <c r="J80" s="645"/>
      <c r="K80" s="216"/>
    </row>
    <row r="81" spans="1:11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18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18.75">
      <c r="A83" s="301" t="s">
        <v>203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18.75">
      <c r="A84" s="301" t="s">
        <v>204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6:11" s="216" customFormat="1" ht="18.75">
      <c r="F85" s="216" t="s">
        <v>60</v>
      </c>
      <c r="K85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G74:H74"/>
    <mergeCell ref="I74:J74"/>
    <mergeCell ref="G75:H75"/>
    <mergeCell ref="I75:J75"/>
    <mergeCell ref="B76:F76"/>
    <mergeCell ref="G76:H76"/>
    <mergeCell ref="I76:J76"/>
    <mergeCell ref="B77:F77"/>
    <mergeCell ref="G77:H77"/>
    <mergeCell ref="I77:J77"/>
    <mergeCell ref="G79:H79"/>
    <mergeCell ref="I79:J79"/>
    <mergeCell ref="B80:F80"/>
    <mergeCell ref="G80:H80"/>
    <mergeCell ref="I80:J80"/>
  </mergeCells>
  <conditionalFormatting sqref="M47">
    <cfRule type="cellIs" priority="16" dxfId="91" operator="equal" stopIfTrue="1">
      <formula>0</formula>
    </cfRule>
  </conditionalFormatting>
  <conditionalFormatting sqref="M47">
    <cfRule type="cellIs" priority="15" dxfId="92" operator="equal" stopIfTrue="1">
      <formula>0</formula>
    </cfRule>
  </conditionalFormatting>
  <conditionalFormatting sqref="M47:N47">
    <cfRule type="cellIs" priority="14" dxfId="93" operator="equal" stopIfTrue="1">
      <formula>0</formula>
    </cfRule>
  </conditionalFormatting>
  <conditionalFormatting sqref="N47">
    <cfRule type="cellIs" priority="11" dxfId="94" operator="equal" stopIfTrue="1">
      <formula>0</formula>
    </cfRule>
    <cfRule type="cellIs" priority="12" dxfId="91" operator="equal" stopIfTrue="1">
      <formula>326166</formula>
    </cfRule>
    <cfRule type="cellIs" priority="13" dxfId="5" operator="equal" stopIfTrue="1">
      <formula>0</formula>
    </cfRule>
  </conditionalFormatting>
  <conditionalFormatting sqref="M47:N47">
    <cfRule type="cellIs" priority="9" dxfId="95" operator="equal" stopIfTrue="1">
      <formula>0</formula>
    </cfRule>
    <cfRule type="cellIs" priority="10" dxfId="8" operator="equal" stopIfTrue="1">
      <formula>0</formula>
    </cfRule>
  </conditionalFormatting>
  <conditionalFormatting sqref="M47:N47">
    <cfRule type="cellIs" priority="6" dxfId="7" operator="equal" stopIfTrue="1">
      <formula>0</formula>
    </cfRule>
    <cfRule type="cellIs" priority="7" dxfId="6" operator="equal" stopIfTrue="1">
      <formula>0</formula>
    </cfRule>
    <cfRule type="cellIs" priority="8" dxfId="5" operator="equal" stopIfTrue="1">
      <formula>0</formula>
    </cfRule>
  </conditionalFormatting>
  <conditionalFormatting sqref="M47:P47 R47">
    <cfRule type="cellIs" priority="5" dxfId="96" operator="greaterThan" stopIfTrue="1">
      <formula>0</formula>
    </cfRule>
  </conditionalFormatting>
  <conditionalFormatting sqref="O47:P47 R47">
    <cfRule type="cellIs" priority="4" dxfId="19" operator="greaterThan" stopIfTrue="1">
      <formula>0</formula>
    </cfRule>
  </conditionalFormatting>
  <conditionalFormatting sqref="M47:N47">
    <cfRule type="cellIs" priority="3" dxfId="3" operator="greaterThan" stopIfTrue="1">
      <formula>0</formula>
    </cfRule>
  </conditionalFormatting>
  <conditionalFormatting sqref="O47:P47">
    <cfRule type="cellIs" priority="2" dxfId="17" operator="greaterThan" stopIfTrue="1">
      <formula>0</formula>
    </cfRule>
  </conditionalFormatting>
  <conditionalFormatting sqref="R47">
    <cfRule type="cellIs" priority="1" dxfId="9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77"/>
  <sheetViews>
    <sheetView zoomScalePageLayoutView="0" workbookViewId="0" topLeftCell="A13">
      <selection activeCell="G76" sqref="G76:H76"/>
    </sheetView>
  </sheetViews>
  <sheetFormatPr defaultColWidth="9.140625" defaultRowHeight="15"/>
  <cols>
    <col min="1" max="6" width="9.140625" style="1" customWidth="1"/>
    <col min="7" max="8" width="11.28125" style="1" customWidth="1"/>
    <col min="9" max="16384" width="9.140625" style="1" customWidth="1"/>
  </cols>
  <sheetData>
    <row r="3" spans="3:4" ht="15">
      <c r="C3" s="2" t="s">
        <v>67</v>
      </c>
      <c r="D3" s="1" t="s">
        <v>73</v>
      </c>
    </row>
    <row r="7" spans="2:8" ht="15">
      <c r="B7" s="3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 t="s">
        <v>8</v>
      </c>
      <c r="G8" s="3" t="s">
        <v>9</v>
      </c>
      <c r="H8" s="3" t="s">
        <v>10</v>
      </c>
    </row>
    <row r="9" spans="2:8" ht="15">
      <c r="B9" s="3" t="s">
        <v>11</v>
      </c>
      <c r="C9" s="4">
        <v>11497.71</v>
      </c>
      <c r="D9" s="4">
        <v>10477.43</v>
      </c>
      <c r="E9" s="4">
        <v>10941.16</v>
      </c>
      <c r="F9" s="3"/>
      <c r="G9" s="4">
        <f>E9</f>
        <v>10941.16</v>
      </c>
      <c r="H9" s="4">
        <f>C9+D9-E9</f>
        <v>11033.98</v>
      </c>
    </row>
    <row r="10" spans="2:8" ht="15">
      <c r="B10" s="3" t="s">
        <v>12</v>
      </c>
      <c r="C10" s="4">
        <v>13654.49</v>
      </c>
      <c r="D10" s="4">
        <v>13733.5</v>
      </c>
      <c r="E10" s="4">
        <v>15548.33</v>
      </c>
      <c r="F10" s="3"/>
      <c r="G10" s="5">
        <v>15548.33</v>
      </c>
      <c r="H10" s="4">
        <v>11839.66</v>
      </c>
    </row>
    <row r="11" spans="2:8" ht="15">
      <c r="B11" s="3" t="s">
        <v>13</v>
      </c>
      <c r="C11" s="3"/>
      <c r="D11" s="4">
        <f>SUM(D9:D10)</f>
        <v>24210.93</v>
      </c>
      <c r="E11" s="3"/>
      <c r="F11" s="3"/>
      <c r="G11" s="4">
        <f>SUM(G9:G10)</f>
        <v>26489.489999999998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6" spans="2:13" ht="15">
      <c r="B16" s="541" t="s">
        <v>14</v>
      </c>
      <c r="C16" s="543" t="s">
        <v>15</v>
      </c>
      <c r="D16" s="544"/>
      <c r="E16" s="547" t="s">
        <v>16</v>
      </c>
      <c r="F16" s="548"/>
      <c r="G16" s="548"/>
      <c r="H16" s="548"/>
      <c r="I16" s="549"/>
      <c r="J16" s="549"/>
      <c r="K16" s="549"/>
      <c r="L16" s="549"/>
      <c r="M16" s="549"/>
    </row>
    <row r="17" spans="2:13" ht="15">
      <c r="B17" s="542"/>
      <c r="C17" s="545"/>
      <c r="D17" s="546"/>
      <c r="E17" s="3" t="s">
        <v>17</v>
      </c>
      <c r="F17" s="3" t="s">
        <v>18</v>
      </c>
      <c r="G17" s="3" t="s">
        <v>19</v>
      </c>
      <c r="H17" s="3" t="s">
        <v>20</v>
      </c>
      <c r="I17" s="6"/>
      <c r="J17" s="6"/>
      <c r="K17" s="6"/>
      <c r="L17" s="6"/>
      <c r="M17" s="6"/>
    </row>
    <row r="18" spans="2:13" ht="15">
      <c r="B18" s="3"/>
      <c r="C18" s="547" t="s">
        <v>21</v>
      </c>
      <c r="D18" s="550"/>
      <c r="E18" s="3"/>
      <c r="F18" s="3"/>
      <c r="G18" s="3"/>
      <c r="H18" s="3"/>
      <c r="I18" s="6"/>
      <c r="J18" s="6"/>
      <c r="K18" s="6"/>
      <c r="L18" s="6"/>
      <c r="M18" s="6"/>
    </row>
    <row r="19" spans="2:13" ht="15">
      <c r="B19" s="3"/>
      <c r="C19" s="3"/>
      <c r="D19" s="3"/>
      <c r="E19" s="3"/>
      <c r="F19" s="3"/>
      <c r="G19" s="9"/>
      <c r="H19" s="3"/>
      <c r="I19" s="6"/>
      <c r="J19" s="6"/>
      <c r="K19" s="6"/>
      <c r="L19" s="6"/>
      <c r="M19" s="6"/>
    </row>
    <row r="20" spans="2:13" ht="15">
      <c r="B20" s="3"/>
      <c r="C20" s="3"/>
      <c r="D20" s="3"/>
      <c r="E20" s="3"/>
      <c r="F20" s="3"/>
      <c r="G20" s="3" t="s">
        <v>22</v>
      </c>
      <c r="H20" s="3"/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</row>
    <row r="23" spans="2:13" ht="15">
      <c r="B23" s="3"/>
      <c r="C23" s="10" t="s">
        <v>23</v>
      </c>
      <c r="D23" s="11"/>
      <c r="E23" s="11"/>
      <c r="F23" s="4">
        <v>1819</v>
      </c>
      <c r="G23" s="3">
        <v>7.55</v>
      </c>
      <c r="H23" s="12">
        <f>F23*G23</f>
        <v>13733.449999999999</v>
      </c>
      <c r="I23" s="6"/>
      <c r="J23" s="6"/>
      <c r="K23" s="6"/>
      <c r="L23" s="6"/>
      <c r="M23" s="6"/>
    </row>
    <row r="24" spans="2:13" ht="15">
      <c r="B24" s="3"/>
      <c r="C24" s="10" t="s">
        <v>24</v>
      </c>
      <c r="D24" s="11"/>
      <c r="E24" s="11"/>
      <c r="F24" s="4"/>
      <c r="G24" s="3"/>
      <c r="H24" s="5"/>
      <c r="I24" s="6"/>
      <c r="J24" s="6"/>
      <c r="K24" s="6"/>
      <c r="L24" s="6"/>
      <c r="M24" s="6"/>
    </row>
    <row r="25" spans="2:13" ht="15">
      <c r="B25" s="3"/>
      <c r="C25" s="10" t="s">
        <v>25</v>
      </c>
      <c r="D25" s="10" t="s">
        <v>26</v>
      </c>
      <c r="E25" s="11"/>
      <c r="F25" s="4"/>
      <c r="G25" s="3"/>
      <c r="H25" s="5"/>
      <c r="I25" s="6"/>
      <c r="J25" s="6"/>
      <c r="K25" s="6"/>
      <c r="L25" s="6"/>
      <c r="M25" s="6">
        <f>SUM(M21:M24)</f>
        <v>0</v>
      </c>
    </row>
    <row r="26" spans="2:13" ht="15">
      <c r="B26" s="3"/>
      <c r="C26" s="10" t="s">
        <v>27</v>
      </c>
      <c r="D26" s="11"/>
      <c r="E26" s="11"/>
      <c r="F26" s="4"/>
      <c r="G26" s="3"/>
      <c r="H26" s="5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3"/>
      <c r="D29" s="3"/>
      <c r="E29" s="3"/>
      <c r="F29" s="3"/>
      <c r="G29" s="13" t="s">
        <v>22</v>
      </c>
      <c r="H29" s="14">
        <f>SUM(H19:H28)</f>
        <v>13733.449999999999</v>
      </c>
      <c r="I29" s="15"/>
      <c r="J29" s="6"/>
      <c r="K29" s="6"/>
      <c r="L29" s="6"/>
      <c r="M29" s="6"/>
    </row>
    <row r="30" spans="9:13" ht="15">
      <c r="I30" s="6"/>
      <c r="J30" s="6"/>
      <c r="K30" s="6"/>
      <c r="L30" s="6"/>
      <c r="M30" s="6"/>
    </row>
    <row r="31" spans="3:13" ht="15">
      <c r="C31" s="1" t="s">
        <v>28</v>
      </c>
      <c r="I31" s="6"/>
      <c r="J31" s="6"/>
      <c r="K31" s="6"/>
      <c r="L31" s="6"/>
      <c r="M31" s="6"/>
    </row>
    <row r="32" spans="2:13" ht="15">
      <c r="B32" s="6"/>
      <c r="C32" s="6" t="s">
        <v>29</v>
      </c>
      <c r="I32" s="6"/>
      <c r="J32" s="6"/>
      <c r="K32" s="6"/>
      <c r="L32" s="6"/>
      <c r="M32" s="6"/>
    </row>
    <row r="36" spans="3:7" ht="18.75">
      <c r="C36" s="16" t="s">
        <v>30</v>
      </c>
      <c r="D36" s="16" t="s">
        <v>31</v>
      </c>
      <c r="E36" s="16"/>
      <c r="F36" s="16" t="s">
        <v>68</v>
      </c>
      <c r="G36" s="17"/>
    </row>
    <row r="37" spans="2:7" ht="18.75">
      <c r="B37" s="18">
        <v>1819</v>
      </c>
      <c r="C37" s="16"/>
      <c r="D37" s="16" t="str">
        <f>D3</f>
        <v>ноябрь    2012г</v>
      </c>
      <c r="E37" s="16"/>
      <c r="F37" s="16"/>
      <c r="G37" s="16"/>
    </row>
    <row r="38" spans="2:7" ht="15">
      <c r="B38" s="19" t="s">
        <v>32</v>
      </c>
      <c r="C38" s="19" t="s">
        <v>33</v>
      </c>
      <c r="D38" s="19"/>
      <c r="E38" s="19"/>
      <c r="F38" s="19" t="s">
        <v>34</v>
      </c>
      <c r="G38" s="19" t="s">
        <v>35</v>
      </c>
    </row>
    <row r="39" spans="2:7" ht="18.75">
      <c r="B39" s="20">
        <v>1</v>
      </c>
      <c r="C39" s="21" t="s">
        <v>36</v>
      </c>
      <c r="D39" s="22"/>
      <c r="E39" s="22"/>
      <c r="F39" s="23"/>
      <c r="G39" s="4">
        <v>24210.93</v>
      </c>
    </row>
    <row r="40" spans="2:7" ht="15">
      <c r="B40" s="24"/>
      <c r="C40" s="9"/>
      <c r="D40" s="9"/>
      <c r="E40" s="9"/>
      <c r="F40" s="23"/>
      <c r="G40" s="9"/>
    </row>
    <row r="41" spans="2:7" ht="18.75">
      <c r="B41" s="25">
        <v>2</v>
      </c>
      <c r="C41" s="26" t="s">
        <v>3</v>
      </c>
      <c r="D41" s="27"/>
      <c r="E41" s="27"/>
      <c r="F41" s="23"/>
      <c r="G41" s="4">
        <v>26489.49</v>
      </c>
    </row>
    <row r="42" spans="2:7" ht="15">
      <c r="B42" s="24"/>
      <c r="C42" s="9"/>
      <c r="D42" s="9"/>
      <c r="E42" s="9"/>
      <c r="F42" s="23"/>
      <c r="G42" s="9"/>
    </row>
    <row r="43" spans="2:8" ht="18.75">
      <c r="B43" s="25">
        <v>4</v>
      </c>
      <c r="C43" s="26" t="s">
        <v>37</v>
      </c>
      <c r="D43" s="27"/>
      <c r="E43" s="27"/>
      <c r="F43" s="23"/>
      <c r="G43" s="14">
        <v>13733.45</v>
      </c>
      <c r="H43" s="1">
        <f>G43-H29</f>
        <v>0</v>
      </c>
    </row>
    <row r="44" spans="2:7" ht="15.75">
      <c r="B44" s="28"/>
      <c r="C44" s="29" t="s">
        <v>23</v>
      </c>
      <c r="D44" s="30"/>
      <c r="E44" s="30"/>
      <c r="F44" s="31">
        <v>7.55</v>
      </c>
      <c r="G44" s="4">
        <f>B37*F44</f>
        <v>13733.449999999999</v>
      </c>
    </row>
    <row r="45" spans="2:7" ht="15">
      <c r="B45" s="28"/>
      <c r="C45" s="29" t="s">
        <v>24</v>
      </c>
      <c r="D45" s="30"/>
      <c r="E45" s="30"/>
      <c r="F45" s="9"/>
      <c r="G45" s="9"/>
    </row>
    <row r="46" spans="2:7" ht="15">
      <c r="B46" s="28"/>
      <c r="C46" s="29" t="s">
        <v>25</v>
      </c>
      <c r="D46" s="29" t="s">
        <v>26</v>
      </c>
      <c r="E46" s="30"/>
      <c r="F46" s="9" t="s">
        <v>38</v>
      </c>
      <c r="G46" s="5">
        <f>H24</f>
        <v>0</v>
      </c>
    </row>
    <row r="47" spans="2:7" ht="15">
      <c r="B47" s="28"/>
      <c r="C47" s="10" t="s">
        <v>27</v>
      </c>
      <c r="D47" s="11"/>
      <c r="E47" s="11"/>
      <c r="F47" s="9" t="s">
        <v>39</v>
      </c>
      <c r="G47" s="9"/>
    </row>
    <row r="48" spans="2:7" ht="15">
      <c r="B48" s="28"/>
      <c r="C48" s="10" t="s">
        <v>40</v>
      </c>
      <c r="D48" s="11" t="s">
        <v>41</v>
      </c>
      <c r="E48" s="11"/>
      <c r="F48" s="9">
        <v>1.68</v>
      </c>
      <c r="G48" s="9">
        <f>B37*F48</f>
        <v>3055.92</v>
      </c>
    </row>
    <row r="49" spans="2:7" ht="15">
      <c r="B49" s="28"/>
      <c r="C49" s="10" t="s">
        <v>42</v>
      </c>
      <c r="D49" s="11"/>
      <c r="E49" s="11"/>
      <c r="F49" s="9">
        <v>2.22</v>
      </c>
      <c r="G49" s="9">
        <f>B37*F49</f>
        <v>4038.1800000000003</v>
      </c>
    </row>
    <row r="50" spans="2:7" ht="15">
      <c r="B50" s="28"/>
      <c r="C50" s="10" t="s">
        <v>43</v>
      </c>
      <c r="D50" s="11"/>
      <c r="E50" s="11"/>
      <c r="F50" s="9"/>
      <c r="G50" s="9"/>
    </row>
    <row r="51" spans="2:7" ht="15">
      <c r="B51" s="28"/>
      <c r="C51" s="10" t="s">
        <v>44</v>
      </c>
      <c r="D51" s="11"/>
      <c r="E51" s="11"/>
      <c r="F51" s="9">
        <v>0.69</v>
      </c>
      <c r="G51" s="9">
        <f>B37*F51</f>
        <v>1255.11</v>
      </c>
    </row>
    <row r="52" spans="2:7" ht="15">
      <c r="B52" s="28"/>
      <c r="C52" s="10" t="s">
        <v>45</v>
      </c>
      <c r="D52" s="11"/>
      <c r="E52" s="11"/>
      <c r="F52" s="9"/>
      <c r="G52" s="9"/>
    </row>
    <row r="53" spans="2:7" ht="15">
      <c r="B53" s="28"/>
      <c r="C53" s="10" t="s">
        <v>46</v>
      </c>
      <c r="D53" s="11"/>
      <c r="E53" s="11"/>
      <c r="F53" s="9">
        <v>2</v>
      </c>
      <c r="G53" s="9">
        <f>B37*F53</f>
        <v>3638</v>
      </c>
    </row>
    <row r="54" spans="2:7" ht="15">
      <c r="B54" s="28"/>
      <c r="C54" s="10" t="s">
        <v>47</v>
      </c>
      <c r="D54" s="11"/>
      <c r="E54" s="11" t="s">
        <v>48</v>
      </c>
      <c r="F54" s="9"/>
      <c r="G54" s="9"/>
    </row>
    <row r="55" spans="2:7" ht="15">
      <c r="B55" s="28"/>
      <c r="C55" s="10" t="s">
        <v>44</v>
      </c>
      <c r="D55" s="11"/>
      <c r="E55" s="11"/>
      <c r="F55" s="9">
        <v>0.57</v>
      </c>
      <c r="G55" s="9">
        <f>B37*F55</f>
        <v>1036.83</v>
      </c>
    </row>
    <row r="56" spans="2:7" ht="15">
      <c r="B56" s="28"/>
      <c r="C56" s="10" t="s">
        <v>49</v>
      </c>
      <c r="D56" s="11"/>
      <c r="E56" s="11"/>
      <c r="F56" s="9"/>
      <c r="G56" s="9"/>
    </row>
    <row r="57" spans="2:7" ht="15">
      <c r="B57" s="28"/>
      <c r="C57" s="10" t="s">
        <v>50</v>
      </c>
      <c r="D57" s="11"/>
      <c r="E57" s="11"/>
      <c r="F57" s="9">
        <v>0.39</v>
      </c>
      <c r="G57" s="9">
        <f>B37*F57</f>
        <v>709.41</v>
      </c>
    </row>
    <row r="58" spans="2:9" ht="18.75">
      <c r="B58" s="32"/>
      <c r="C58" s="21" t="s">
        <v>21</v>
      </c>
      <c r="D58" s="22"/>
      <c r="E58" s="33" t="s">
        <v>51</v>
      </c>
      <c r="F58" s="34">
        <v>5.76</v>
      </c>
      <c r="G58" s="5">
        <f>B37*F58</f>
        <v>10477.44</v>
      </c>
      <c r="I58" s="6"/>
    </row>
    <row r="59" spans="2:9" ht="15">
      <c r="B59" s="35"/>
      <c r="C59" s="36"/>
      <c r="D59" s="33"/>
      <c r="E59" s="33" t="s">
        <v>52</v>
      </c>
      <c r="F59" s="9"/>
      <c r="G59" s="5">
        <f>G41-G44</f>
        <v>12756.040000000003</v>
      </c>
      <c r="I59" s="6"/>
    </row>
    <row r="60" spans="2:9" ht="15.75">
      <c r="B60" s="37" t="s">
        <v>53</v>
      </c>
      <c r="C60" s="37"/>
      <c r="D60" s="37"/>
      <c r="E60" s="37"/>
      <c r="F60" s="38"/>
      <c r="G60" s="38"/>
      <c r="I60" s="6"/>
    </row>
    <row r="61" spans="2:9" ht="15">
      <c r="B61" s="28"/>
      <c r="C61" s="3"/>
      <c r="D61" s="3"/>
      <c r="E61" s="9"/>
      <c r="F61" s="9"/>
      <c r="G61" s="3"/>
      <c r="I61" s="6"/>
    </row>
    <row r="62" spans="2:7" ht="15">
      <c r="B62" s="24"/>
      <c r="C62" s="39"/>
      <c r="D62" s="23"/>
      <c r="E62" s="23"/>
      <c r="F62" s="40"/>
      <c r="G62" s="9"/>
    </row>
    <row r="63" spans="2:7" ht="15">
      <c r="B63" s="41"/>
      <c r="C63" s="42" t="s">
        <v>54</v>
      </c>
      <c r="D63" s="42"/>
      <c r="E63" s="42"/>
      <c r="F63" s="9"/>
      <c r="G63" s="4">
        <v>5569.37</v>
      </c>
    </row>
    <row r="64" spans="2:7" ht="15">
      <c r="B64" s="28"/>
      <c r="C64" s="9"/>
      <c r="D64" s="9"/>
      <c r="E64" s="9"/>
      <c r="F64" s="9"/>
      <c r="G64" s="4"/>
    </row>
    <row r="65" spans="2:8" ht="15">
      <c r="B65" s="28"/>
      <c r="C65" s="9" t="s">
        <v>55</v>
      </c>
      <c r="D65" s="9"/>
      <c r="E65" s="9"/>
      <c r="F65" s="9" t="s">
        <v>56</v>
      </c>
      <c r="G65" s="4">
        <v>-19399.25</v>
      </c>
      <c r="H65" s="1">
        <f>SUM(H58:H63)</f>
        <v>0</v>
      </c>
    </row>
    <row r="66" spans="2:7" ht="15">
      <c r="B66" s="28"/>
      <c r="C66" s="9" t="s">
        <v>57</v>
      </c>
      <c r="D66" s="9"/>
      <c r="E66" s="9"/>
      <c r="F66" s="9" t="s">
        <v>56</v>
      </c>
      <c r="G66" s="3"/>
    </row>
    <row r="67" spans="2:7" ht="15">
      <c r="B67" s="28"/>
      <c r="C67" s="9"/>
      <c r="D67" s="9"/>
      <c r="E67" s="9"/>
      <c r="F67" s="9"/>
      <c r="G67" s="9"/>
    </row>
    <row r="68" spans="2:7" ht="15">
      <c r="B68" s="28"/>
      <c r="C68" s="9" t="s">
        <v>58</v>
      </c>
      <c r="D68" s="9"/>
      <c r="E68" s="9"/>
      <c r="F68" s="9" t="s">
        <v>56</v>
      </c>
      <c r="G68" s="9">
        <f>G65+G41-G43</f>
        <v>-6643.209999999999</v>
      </c>
    </row>
    <row r="69" spans="2:7" ht="15">
      <c r="B69" s="43"/>
      <c r="C69" s="44" t="s">
        <v>59</v>
      </c>
      <c r="D69" s="44"/>
      <c r="E69" s="44"/>
      <c r="F69" s="44" t="s">
        <v>56</v>
      </c>
      <c r="G69" s="14"/>
    </row>
    <row r="70" ht="15">
      <c r="D70" s="1" t="s">
        <v>60</v>
      </c>
    </row>
    <row r="71" ht="15.75" thickBot="1">
      <c r="D71" s="1" t="s">
        <v>61</v>
      </c>
    </row>
    <row r="72" spans="2:7" ht="15.75" thickBot="1">
      <c r="B72" s="45" t="s">
        <v>54</v>
      </c>
      <c r="C72" s="46"/>
      <c r="D72" s="46"/>
      <c r="E72" s="46" t="s">
        <v>62</v>
      </c>
      <c r="F72" s="46"/>
      <c r="G72" s="47" t="s">
        <v>63</v>
      </c>
    </row>
    <row r="73" spans="2:7" ht="15">
      <c r="B73" s="3" t="s">
        <v>64</v>
      </c>
      <c r="C73" s="3" t="s">
        <v>65</v>
      </c>
      <c r="D73" s="3" t="s">
        <v>51</v>
      </c>
      <c r="E73" s="3"/>
      <c r="F73" s="3" t="s">
        <v>52</v>
      </c>
      <c r="G73" s="3" t="s">
        <v>66</v>
      </c>
    </row>
    <row r="74" spans="2:7" ht="15">
      <c r="B74" s="3" t="s">
        <v>69</v>
      </c>
      <c r="C74" s="3">
        <v>0</v>
      </c>
      <c r="D74" s="3">
        <v>2500.2</v>
      </c>
      <c r="E74" s="3"/>
      <c r="F74" s="3">
        <v>726.51</v>
      </c>
      <c r="G74" s="3">
        <v>1773.69</v>
      </c>
    </row>
    <row r="75" spans="2:7" ht="15">
      <c r="B75" s="3" t="s">
        <v>71</v>
      </c>
      <c r="C75" s="3">
        <v>1773.69</v>
      </c>
      <c r="D75" s="3">
        <v>2500.21</v>
      </c>
      <c r="E75" s="3"/>
      <c r="F75" s="3">
        <v>1868.27</v>
      </c>
      <c r="G75" s="3">
        <v>2405.63</v>
      </c>
    </row>
    <row r="76" spans="2:7" ht="15">
      <c r="B76" s="3" t="s">
        <v>74</v>
      </c>
      <c r="C76" s="3">
        <v>2405.63</v>
      </c>
      <c r="D76" s="3">
        <v>2500.21</v>
      </c>
      <c r="E76" s="3"/>
      <c r="F76" s="3">
        <v>2974.59</v>
      </c>
      <c r="G76" s="3">
        <v>1931.24</v>
      </c>
    </row>
    <row r="77" ht="15">
      <c r="F77" s="1">
        <f>SUM(F74:F76)</f>
        <v>5569.37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Y85"/>
  <sheetViews>
    <sheetView view="pageBreakPreview" zoomScale="70" zoomScaleSheetLayoutView="70" zoomScalePageLayoutView="0" workbookViewId="0" topLeftCell="A35">
      <selection activeCell="Q65" sqref="Q65"/>
    </sheetView>
  </sheetViews>
  <sheetFormatPr defaultColWidth="9.140625" defaultRowHeight="15" outlineLevelCol="1"/>
  <cols>
    <col min="1" max="1" width="9.8515625" style="251" bestFit="1" customWidth="1"/>
    <col min="2" max="2" width="12.140625" style="305" customWidth="1"/>
    <col min="3" max="3" width="10.57421875" style="305" customWidth="1"/>
    <col min="4" max="4" width="15.00390625" style="305" customWidth="1"/>
    <col min="5" max="5" width="8.00390625" style="305" customWidth="1"/>
    <col min="6" max="6" width="6.421875" style="305" customWidth="1"/>
    <col min="7" max="7" width="12.140625" style="305" customWidth="1"/>
    <col min="8" max="9" width="13.140625" style="305" customWidth="1"/>
    <col min="10" max="10" width="16.140625" style="305" customWidth="1"/>
    <col min="11" max="11" width="18.28125" style="305" customWidth="1"/>
    <col min="12" max="12" width="13.421875" style="305" hidden="1" customWidth="1" outlineLevel="1"/>
    <col min="13" max="13" width="12.57421875" style="305" hidden="1" customWidth="1" outlineLevel="1"/>
    <col min="14" max="14" width="9.7109375" style="305" hidden="1" customWidth="1" outlineLevel="1"/>
    <col min="15" max="15" width="9.00390625" style="305" hidden="1" customWidth="1" outlineLevel="1"/>
    <col min="16" max="16" width="9.28125" style="305" hidden="1" customWidth="1" outlineLevel="1"/>
    <col min="17" max="17" width="9.421875" style="305" hidden="1" customWidth="1" outlineLevel="1"/>
    <col min="18" max="18" width="9.140625" style="305" hidden="1" customWidth="1" outlineLevel="1"/>
    <col min="19" max="19" width="9.140625" style="305" customWidth="1" collapsed="1"/>
    <col min="20" max="20" width="9.140625" style="305" customWidth="1"/>
    <col min="21" max="21" width="11.140625" style="305" bestFit="1" customWidth="1"/>
    <col min="22" max="22" width="11.28125" style="305" bestFit="1" customWidth="1"/>
    <col min="23" max="24" width="11.140625" style="305" bestFit="1" customWidth="1"/>
    <col min="25" max="25" width="12.7109375" style="305" bestFit="1" customWidth="1"/>
    <col min="26" max="16384" width="9.140625" style="305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358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359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1816.3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199</v>
      </c>
      <c r="D43" s="236" t="s">
        <v>232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361" t="s">
        <v>134</v>
      </c>
      <c r="N45" s="245"/>
      <c r="O45" s="245"/>
      <c r="P45" s="245"/>
      <c r="Q45" s="245"/>
    </row>
    <row r="46" spans="1:18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M46" s="250" t="s">
        <v>221</v>
      </c>
      <c r="N46" s="250" t="s">
        <v>222</v>
      </c>
      <c r="O46" s="252" t="s">
        <v>137</v>
      </c>
      <c r="P46" s="252" t="s">
        <v>136</v>
      </c>
      <c r="Q46" s="252" t="s">
        <v>175</v>
      </c>
      <c r="R46" s="252" t="s">
        <v>138</v>
      </c>
    </row>
    <row r="47" spans="1:19" ht="33" customHeight="1">
      <c r="A47" s="236"/>
      <c r="B47" s="638" t="s">
        <v>139</v>
      </c>
      <c r="C47" s="638"/>
      <c r="D47" s="638"/>
      <c r="E47" s="638"/>
      <c r="F47" s="638"/>
      <c r="G47" s="253">
        <f>G49+G50</f>
        <v>14.11</v>
      </c>
      <c r="H47" s="253">
        <f>H49+H50</f>
        <v>25627.989999999998</v>
      </c>
      <c r="I47" s="253">
        <f>P47+O47</f>
        <v>24826.68</v>
      </c>
      <c r="J47" s="253">
        <f>J49+J50</f>
        <v>21751.614</v>
      </c>
      <c r="K47" s="253">
        <f>K49+K50</f>
        <v>3075.065999999999</v>
      </c>
      <c r="M47" s="368">
        <v>57414.45000000002</v>
      </c>
      <c r="N47" s="368">
        <v>58215.76000000002</v>
      </c>
      <c r="O47" s="369">
        <v>24826.68</v>
      </c>
      <c r="P47" s="369">
        <v>0</v>
      </c>
      <c r="Q47" s="370">
        <v>0</v>
      </c>
      <c r="R47" s="369">
        <v>108.12</v>
      </c>
      <c r="S47" s="215">
        <v>1176.07</v>
      </c>
    </row>
    <row r="48" spans="1:11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</row>
    <row r="49" spans="1:2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ROUND(G49*C42,2)</f>
        <v>17200.36</v>
      </c>
      <c r="I49" s="261">
        <f>H49</f>
        <v>17200.36</v>
      </c>
      <c r="J49" s="259">
        <f>H59</f>
        <v>17200.364</v>
      </c>
      <c r="K49" s="259">
        <f>I49-J49</f>
        <v>-0.004000000000814907</v>
      </c>
      <c r="O49" s="262"/>
      <c r="T49" s="227"/>
      <c r="U49" s="227"/>
      <c r="V49" s="227"/>
      <c r="W49" s="227"/>
      <c r="X49" s="227"/>
      <c r="Y49" s="227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ROUND(G50*C42,2)</f>
        <v>8427.63</v>
      </c>
      <c r="I50" s="261">
        <f>I47-I49</f>
        <v>7626.32</v>
      </c>
      <c r="J50" s="259">
        <f>H67</f>
        <v>4551.25</v>
      </c>
      <c r="K50" s="259">
        <f>I50-J50</f>
        <v>3075.0699999999997</v>
      </c>
      <c r="T50" s="227"/>
      <c r="U50" s="649"/>
      <c r="V50" s="649"/>
      <c r="W50" s="649"/>
      <c r="X50" s="649"/>
      <c r="Y50" s="649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T51" s="344"/>
      <c r="U51" s="345"/>
      <c r="V51" s="345"/>
      <c r="W51" s="345"/>
      <c r="X51" s="345"/>
      <c r="Y51" s="345"/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346"/>
      <c r="U52" s="347"/>
      <c r="V52" s="347"/>
      <c r="W52" s="347"/>
      <c r="X52" s="347"/>
      <c r="Y52" s="347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'01 15 г'!J53</f>
        <v>1284.189999999991</v>
      </c>
      <c r="H53" s="268">
        <f>Q47</f>
        <v>0</v>
      </c>
      <c r="I53" s="268">
        <f>R47</f>
        <v>108.12</v>
      </c>
      <c r="J53" s="241">
        <f>H53+G53-I53</f>
        <v>1176.069999999991</v>
      </c>
      <c r="K53" s="241">
        <f>I76+I53</f>
        <v>108.12</v>
      </c>
      <c r="L53" s="305" t="s">
        <v>210</v>
      </c>
      <c r="T53" s="346"/>
      <c r="U53" s="348"/>
      <c r="V53" s="348"/>
      <c r="W53" s="348"/>
      <c r="X53" s="347"/>
      <c r="Y53" s="349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346"/>
      <c r="U54" s="348"/>
      <c r="V54" s="348"/>
      <c r="W54" s="348"/>
      <c r="X54" s="347"/>
      <c r="Y54" s="349"/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346"/>
      <c r="U55" s="348"/>
      <c r="V55" s="350"/>
      <c r="W55" s="350"/>
      <c r="X55" s="347"/>
      <c r="Y55" s="350"/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346"/>
      <c r="U56" s="348"/>
      <c r="V56" s="348"/>
      <c r="W56" s="348"/>
      <c r="X56" s="347"/>
      <c r="Y56" s="351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O57" s="323"/>
      <c r="T57" s="346"/>
      <c r="U57" s="348"/>
      <c r="V57" s="348"/>
      <c r="W57" s="348"/>
      <c r="X57" s="347"/>
      <c r="Y57" s="349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21751.614</v>
      </c>
      <c r="I58" s="236"/>
      <c r="J58" s="216"/>
      <c r="K58" s="216"/>
      <c r="O58" s="324"/>
      <c r="T58" s="346"/>
      <c r="U58" s="348"/>
      <c r="V58" s="348"/>
      <c r="W58" s="348"/>
      <c r="X58" s="347"/>
      <c r="Y58" s="349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17200.364</v>
      </c>
      <c r="I59" s="236"/>
      <c r="J59" s="216"/>
      <c r="K59" s="282"/>
      <c r="O59" s="325"/>
      <c r="T59" s="346"/>
      <c r="U59" s="348"/>
      <c r="V59" s="348"/>
      <c r="W59" s="348"/>
      <c r="X59" s="347"/>
      <c r="Y59" s="349"/>
    </row>
    <row r="60" spans="1:25" ht="18.75">
      <c r="A60" s="360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362">
        <f>ROUND(G60*C42,2)</f>
        <v>3396.48</v>
      </c>
      <c r="I60" s="236"/>
      <c r="J60" s="216"/>
      <c r="K60" s="282"/>
      <c r="O60" s="326"/>
      <c r="T60" s="346"/>
      <c r="U60" s="348"/>
      <c r="V60" s="348"/>
      <c r="W60" s="348"/>
      <c r="X60" s="347"/>
      <c r="Y60" s="349"/>
    </row>
    <row r="61" spans="1:25" ht="37.5" customHeight="1">
      <c r="A61" s="360" t="s">
        <v>149</v>
      </c>
      <c r="B61" s="632" t="s">
        <v>150</v>
      </c>
      <c r="C61" s="619"/>
      <c r="D61" s="619"/>
      <c r="E61" s="619"/>
      <c r="F61" s="619"/>
      <c r="G61" s="361">
        <v>2.2</v>
      </c>
      <c r="H61" s="362">
        <f>ROUND(G61*C42,2)+0.01</f>
        <v>3995.8700000000003</v>
      </c>
      <c r="I61" s="236"/>
      <c r="J61" s="216"/>
      <c r="K61" s="282"/>
      <c r="O61" s="326"/>
      <c r="T61" s="346"/>
      <c r="U61" s="348"/>
      <c r="V61" s="348"/>
      <c r="W61" s="348"/>
      <c r="X61" s="347"/>
      <c r="Y61" s="349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>ROUND(G62*C42,2)</f>
        <v>2869.75</v>
      </c>
      <c r="I62" s="236"/>
      <c r="J62" s="216"/>
      <c r="K62" s="216"/>
      <c r="O62" s="326"/>
      <c r="T62" s="346"/>
      <c r="U62" s="348"/>
      <c r="V62" s="348"/>
      <c r="W62" s="348"/>
      <c r="X62" s="347"/>
      <c r="Y62" s="349"/>
    </row>
    <row r="63" spans="1:25" ht="18.75">
      <c r="A63" s="620"/>
      <c r="B63" s="616"/>
      <c r="C63" s="616"/>
      <c r="D63" s="616"/>
      <c r="E63" s="616"/>
      <c r="F63" s="616"/>
      <c r="G63" s="608"/>
      <c r="H63" s="622"/>
      <c r="I63" s="236"/>
      <c r="J63" s="216"/>
      <c r="K63" s="216"/>
      <c r="O63" s="326"/>
      <c r="T63" s="346"/>
      <c r="U63" s="348"/>
      <c r="V63" s="348"/>
      <c r="W63" s="348"/>
      <c r="X63" s="347"/>
      <c r="Y63" s="349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>G64*C42</f>
        <v>2324.864</v>
      </c>
      <c r="I64" s="236"/>
      <c r="J64" s="216"/>
      <c r="K64" s="216"/>
      <c r="T64" s="352"/>
      <c r="U64" s="353"/>
      <c r="V64" s="353"/>
      <c r="W64" s="353"/>
      <c r="X64" s="353"/>
      <c r="Y64" s="353"/>
    </row>
    <row r="65" spans="1:25" ht="18.75">
      <c r="A65" s="620"/>
      <c r="B65" s="616"/>
      <c r="C65" s="616"/>
      <c r="D65" s="616"/>
      <c r="E65" s="616"/>
      <c r="F65" s="616"/>
      <c r="G65" s="608"/>
      <c r="H65" s="622"/>
      <c r="I65" s="236"/>
      <c r="J65" s="216"/>
      <c r="K65" s="216"/>
      <c r="T65" s="227"/>
      <c r="U65" s="227"/>
      <c r="V65" s="227"/>
      <c r="W65" s="227"/>
      <c r="X65" s="227"/>
      <c r="Y65" s="227"/>
    </row>
    <row r="66" spans="1:25" ht="18.75">
      <c r="A66" s="360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>ROUND(G66*C42,2)</f>
        <v>4613.4</v>
      </c>
      <c r="I66" s="236"/>
      <c r="J66" s="216"/>
      <c r="K66" s="216"/>
      <c r="T66" s="227"/>
      <c r="U66" s="227"/>
      <c r="V66" s="227"/>
      <c r="W66" s="227"/>
      <c r="X66" s="227"/>
      <c r="Y66" s="227"/>
    </row>
    <row r="67" spans="1:12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4551.25</v>
      </c>
      <c r="I67" s="236"/>
      <c r="J67" s="216"/>
      <c r="K67" s="216"/>
      <c r="L67" s="262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4551.25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307"/>
      <c r="J70" s="224"/>
      <c r="K70" s="216"/>
    </row>
    <row r="71" spans="1:11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 t="s">
        <v>231</v>
      </c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46" t="s">
        <v>229</v>
      </c>
      <c r="C76" s="647"/>
      <c r="D76" s="647"/>
      <c r="E76" s="647"/>
      <c r="F76" s="648"/>
      <c r="G76" s="608">
        <f>'01 15 г'!G77:H77</f>
        <v>15659.519999999979</v>
      </c>
      <c r="H76" s="609"/>
      <c r="I76" s="608">
        <f>'01 15 г'!I77:J77</f>
        <v>0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46" t="s">
        <v>230</v>
      </c>
      <c r="C77" s="647"/>
      <c r="D77" s="647"/>
      <c r="E77" s="647"/>
      <c r="F77" s="648"/>
      <c r="G77" s="608">
        <f>G76+I47-J47+K53</f>
        <v>18842.70599999998</v>
      </c>
      <c r="H77" s="609"/>
      <c r="I77" s="610">
        <f>I76+I53-K53</f>
        <v>0</v>
      </c>
      <c r="J77" s="609"/>
      <c r="K77" s="216"/>
      <c r="L77" s="299">
        <f>G77</f>
        <v>18842.70599999998</v>
      </c>
      <c r="M77" s="299">
        <f>I77</f>
        <v>0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3" ht="18.75">
      <c r="A79" s="236"/>
      <c r="B79" s="296"/>
      <c r="C79" s="297"/>
      <c r="D79" s="297"/>
      <c r="E79" s="297"/>
      <c r="F79" s="297"/>
      <c r="G79" s="642" t="s">
        <v>223</v>
      </c>
      <c r="H79" s="643"/>
      <c r="I79" s="642" t="s">
        <v>224</v>
      </c>
      <c r="J79" s="643"/>
      <c r="K79" s="216"/>
      <c r="L79" s="305" t="s">
        <v>225</v>
      </c>
      <c r="M79" s="306">
        <f>G80+H47-I47-I80</f>
        <v>0</v>
      </c>
    </row>
    <row r="80" spans="1:11" ht="18.75">
      <c r="A80" s="236"/>
      <c r="B80" s="605" t="s">
        <v>228</v>
      </c>
      <c r="C80" s="606"/>
      <c r="D80" s="606"/>
      <c r="E80" s="606"/>
      <c r="F80" s="607"/>
      <c r="G80" s="644">
        <f>M47</f>
        <v>57414.45000000002</v>
      </c>
      <c r="H80" s="645"/>
      <c r="I80" s="644">
        <f>N47</f>
        <v>58215.76000000002</v>
      </c>
      <c r="J80" s="645"/>
      <c r="K80" s="216"/>
    </row>
    <row r="81" spans="1:11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18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18.75">
      <c r="A83" s="301" t="s">
        <v>203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18.75">
      <c r="A84" s="301" t="s">
        <v>204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6:11" s="216" customFormat="1" ht="18.75">
      <c r="F85" s="216" t="s">
        <v>60</v>
      </c>
      <c r="K85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B77:F77"/>
    <mergeCell ref="G77:H77"/>
    <mergeCell ref="I77:J77"/>
    <mergeCell ref="G79:H79"/>
    <mergeCell ref="I79:J79"/>
    <mergeCell ref="B80:F80"/>
    <mergeCell ref="G80:H80"/>
    <mergeCell ref="I80:J80"/>
    <mergeCell ref="G74:H74"/>
    <mergeCell ref="I74:J74"/>
    <mergeCell ref="G75:H75"/>
    <mergeCell ref="I75:J75"/>
    <mergeCell ref="B76:F76"/>
    <mergeCell ref="G76:H76"/>
    <mergeCell ref="I76:J76"/>
    <mergeCell ref="B66:F66"/>
    <mergeCell ref="B67:F67"/>
    <mergeCell ref="B68:F68"/>
    <mergeCell ref="B69:F69"/>
    <mergeCell ref="B70:F70"/>
    <mergeCell ref="B71:F71"/>
    <mergeCell ref="A62:A63"/>
    <mergeCell ref="B62:F63"/>
    <mergeCell ref="G62:G63"/>
    <mergeCell ref="H62:H63"/>
    <mergeCell ref="A64:A65"/>
    <mergeCell ref="B64:F65"/>
    <mergeCell ref="G64:G65"/>
    <mergeCell ref="H64:H65"/>
    <mergeCell ref="U50:Y50"/>
    <mergeCell ref="B53:F53"/>
    <mergeCell ref="B58:F58"/>
    <mergeCell ref="B59:F59"/>
    <mergeCell ref="B60:F60"/>
    <mergeCell ref="B61:F61"/>
    <mergeCell ref="C14:D15"/>
    <mergeCell ref="A35:J36"/>
    <mergeCell ref="B47:F47"/>
    <mergeCell ref="B48:F48"/>
    <mergeCell ref="B49:F49"/>
    <mergeCell ref="B50:F50"/>
  </mergeCells>
  <conditionalFormatting sqref="M47">
    <cfRule type="cellIs" priority="16" dxfId="91" operator="equal" stopIfTrue="1">
      <formula>0</formula>
    </cfRule>
  </conditionalFormatting>
  <conditionalFormatting sqref="M47">
    <cfRule type="cellIs" priority="15" dxfId="92" operator="equal" stopIfTrue="1">
      <formula>0</formula>
    </cfRule>
  </conditionalFormatting>
  <conditionalFormatting sqref="M47:N47">
    <cfRule type="cellIs" priority="14" dxfId="93" operator="equal" stopIfTrue="1">
      <formula>0</formula>
    </cfRule>
  </conditionalFormatting>
  <conditionalFormatting sqref="N47">
    <cfRule type="cellIs" priority="11" dxfId="94" operator="equal" stopIfTrue="1">
      <formula>0</formula>
    </cfRule>
    <cfRule type="cellIs" priority="12" dxfId="91" operator="equal" stopIfTrue="1">
      <formula>326166</formula>
    </cfRule>
    <cfRule type="cellIs" priority="13" dxfId="5" operator="equal" stopIfTrue="1">
      <formula>0</formula>
    </cfRule>
  </conditionalFormatting>
  <conditionalFormatting sqref="M47:N47">
    <cfRule type="cellIs" priority="9" dxfId="95" operator="equal" stopIfTrue="1">
      <formula>0</formula>
    </cfRule>
    <cfRule type="cellIs" priority="10" dxfId="8" operator="equal" stopIfTrue="1">
      <formula>0</formula>
    </cfRule>
  </conditionalFormatting>
  <conditionalFormatting sqref="M47:N47">
    <cfRule type="cellIs" priority="6" dxfId="7" operator="equal" stopIfTrue="1">
      <formula>0</formula>
    </cfRule>
    <cfRule type="cellIs" priority="7" dxfId="6" operator="equal" stopIfTrue="1">
      <formula>0</formula>
    </cfRule>
    <cfRule type="cellIs" priority="8" dxfId="5" operator="equal" stopIfTrue="1">
      <formula>0</formula>
    </cfRule>
  </conditionalFormatting>
  <conditionalFormatting sqref="M47:P47 R47">
    <cfRule type="cellIs" priority="5" dxfId="96" operator="greaterThan" stopIfTrue="1">
      <formula>0</formula>
    </cfRule>
  </conditionalFormatting>
  <conditionalFormatting sqref="O47:P47 R47">
    <cfRule type="cellIs" priority="4" dxfId="19" operator="greaterThan" stopIfTrue="1">
      <formula>0</formula>
    </cfRule>
  </conditionalFormatting>
  <conditionalFormatting sqref="M47:N47">
    <cfRule type="cellIs" priority="3" dxfId="3" operator="greaterThan" stopIfTrue="1">
      <formula>0</formula>
    </cfRule>
  </conditionalFormatting>
  <conditionalFormatting sqref="O47:P47">
    <cfRule type="cellIs" priority="2" dxfId="17" operator="greaterThan" stopIfTrue="1">
      <formula>0</formula>
    </cfRule>
  </conditionalFormatting>
  <conditionalFormatting sqref="R47">
    <cfRule type="cellIs" priority="1" dxfId="9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Y85"/>
  <sheetViews>
    <sheetView view="pageBreakPreview" zoomScale="70" zoomScaleSheetLayoutView="70" zoomScalePageLayoutView="0" workbookViewId="0" topLeftCell="A36">
      <selection activeCell="AG66" sqref="AG66"/>
    </sheetView>
  </sheetViews>
  <sheetFormatPr defaultColWidth="9.140625" defaultRowHeight="15" outlineLevelCol="1"/>
  <cols>
    <col min="1" max="1" width="9.8515625" style="251" bestFit="1" customWidth="1"/>
    <col min="2" max="2" width="12.140625" style="305" customWidth="1"/>
    <col min="3" max="3" width="10.57421875" style="305" customWidth="1"/>
    <col min="4" max="4" width="15.00390625" style="305" customWidth="1"/>
    <col min="5" max="5" width="8.00390625" style="305" customWidth="1"/>
    <col min="6" max="6" width="6.421875" style="305" customWidth="1"/>
    <col min="7" max="7" width="12.140625" style="305" customWidth="1"/>
    <col min="8" max="9" width="13.140625" style="305" customWidth="1"/>
    <col min="10" max="10" width="16.140625" style="305" customWidth="1"/>
    <col min="11" max="11" width="18.28125" style="305" customWidth="1"/>
    <col min="12" max="12" width="13.421875" style="305" hidden="1" customWidth="1" outlineLevel="1"/>
    <col min="13" max="13" width="12.57421875" style="305" hidden="1" customWidth="1" outlineLevel="1"/>
    <col min="14" max="14" width="9.7109375" style="305" hidden="1" customWidth="1" outlineLevel="1"/>
    <col min="15" max="15" width="9.00390625" style="305" hidden="1" customWidth="1" outlineLevel="1"/>
    <col min="16" max="16" width="9.28125" style="305" hidden="1" customWidth="1" outlineLevel="1"/>
    <col min="17" max="17" width="9.421875" style="305" hidden="1" customWidth="1" outlineLevel="1"/>
    <col min="18" max="18" width="9.140625" style="305" hidden="1" customWidth="1" outlineLevel="1"/>
    <col min="19" max="19" width="9.140625" style="305" customWidth="1" collapsed="1"/>
    <col min="20" max="20" width="9.140625" style="305" customWidth="1"/>
    <col min="21" max="21" width="11.140625" style="305" bestFit="1" customWidth="1"/>
    <col min="22" max="22" width="11.28125" style="305" bestFit="1" customWidth="1"/>
    <col min="23" max="24" width="11.140625" style="305" bestFit="1" customWidth="1"/>
    <col min="25" max="25" width="12.7109375" style="305" bestFit="1" customWidth="1"/>
    <col min="26" max="16384" width="9.140625" style="305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366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367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1816.3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201</v>
      </c>
      <c r="D43" s="236" t="s">
        <v>232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363" t="s">
        <v>134</v>
      </c>
      <c r="N45" s="245"/>
      <c r="O45" s="245"/>
      <c r="P45" s="245"/>
      <c r="Q45" s="245"/>
    </row>
    <row r="46" spans="1:18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M46" s="250" t="s">
        <v>221</v>
      </c>
      <c r="N46" s="250" t="s">
        <v>222</v>
      </c>
      <c r="O46" s="252" t="s">
        <v>137</v>
      </c>
      <c r="P46" s="252" t="s">
        <v>136</v>
      </c>
      <c r="Q46" s="252" t="s">
        <v>175</v>
      </c>
      <c r="R46" s="252" t="s">
        <v>138</v>
      </c>
    </row>
    <row r="47" spans="1:19" ht="33" customHeight="1">
      <c r="A47" s="236"/>
      <c r="B47" s="638" t="s">
        <v>139</v>
      </c>
      <c r="C47" s="638"/>
      <c r="D47" s="638"/>
      <c r="E47" s="638"/>
      <c r="F47" s="638"/>
      <c r="G47" s="253">
        <f>G49+G50</f>
        <v>14.11</v>
      </c>
      <c r="H47" s="253">
        <f>H49+H50</f>
        <v>25627.989999999998</v>
      </c>
      <c r="I47" s="253">
        <f>P47+O47</f>
        <v>25878.420000000002</v>
      </c>
      <c r="J47" s="253">
        <f>J49+J50</f>
        <v>21751.614</v>
      </c>
      <c r="K47" s="253">
        <f>K49+K50</f>
        <v>4126.8060000000005</v>
      </c>
      <c r="M47" s="376">
        <v>58215.76000000002</v>
      </c>
      <c r="N47" s="376">
        <v>57965.33999999999</v>
      </c>
      <c r="O47" s="377">
        <v>25871.36</v>
      </c>
      <c r="P47" s="377">
        <v>7.06</v>
      </c>
      <c r="Q47" s="378"/>
      <c r="R47" s="377">
        <v>81.86999999999999</v>
      </c>
      <c r="S47" s="215"/>
    </row>
    <row r="48" spans="1:11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</row>
    <row r="49" spans="1:2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ROUND(G49*C42,2)</f>
        <v>17200.36</v>
      </c>
      <c r="I49" s="261">
        <f>H49</f>
        <v>17200.36</v>
      </c>
      <c r="J49" s="259">
        <f>H59</f>
        <v>17200.364</v>
      </c>
      <c r="K49" s="259">
        <f>I49-J49</f>
        <v>-0.004000000000814907</v>
      </c>
      <c r="O49" s="262"/>
      <c r="T49" s="227"/>
      <c r="U49" s="227"/>
      <c r="V49" s="227"/>
      <c r="W49" s="227"/>
      <c r="X49" s="227"/>
      <c r="Y49" s="227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ROUND(G50*C42,2)</f>
        <v>8427.63</v>
      </c>
      <c r="I50" s="261">
        <f>I47-I49</f>
        <v>8678.060000000001</v>
      </c>
      <c r="J50" s="259">
        <f>H67</f>
        <v>4551.25</v>
      </c>
      <c r="K50" s="259">
        <f>I50-J50</f>
        <v>4126.810000000001</v>
      </c>
      <c r="T50" s="227"/>
      <c r="U50" s="649"/>
      <c r="V50" s="649"/>
      <c r="W50" s="649"/>
      <c r="X50" s="649"/>
      <c r="Y50" s="649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T51" s="344"/>
      <c r="U51" s="345"/>
      <c r="V51" s="345"/>
      <c r="W51" s="345"/>
      <c r="X51" s="345"/>
      <c r="Y51" s="345"/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346"/>
      <c r="U52" s="347"/>
      <c r="V52" s="347"/>
      <c r="W52" s="347"/>
      <c r="X52" s="347"/>
      <c r="Y52" s="347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'02 15 г'!J53</f>
        <v>1176.069999999991</v>
      </c>
      <c r="H53" s="268">
        <f>Q47</f>
        <v>0</v>
      </c>
      <c r="I53" s="268">
        <f>R47</f>
        <v>81.86999999999999</v>
      </c>
      <c r="J53" s="241">
        <f>H53+G53-I53</f>
        <v>1094.1999999999912</v>
      </c>
      <c r="K53" s="241">
        <f>I76+I53</f>
        <v>81.86999999999999</v>
      </c>
      <c r="L53" s="305" t="s">
        <v>210</v>
      </c>
      <c r="T53" s="346"/>
      <c r="U53" s="348"/>
      <c r="V53" s="348"/>
      <c r="W53" s="348"/>
      <c r="X53" s="347"/>
      <c r="Y53" s="349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346"/>
      <c r="U54" s="348"/>
      <c r="V54" s="348"/>
      <c r="W54" s="348"/>
      <c r="X54" s="347"/>
      <c r="Y54" s="349"/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346"/>
      <c r="U55" s="348"/>
      <c r="V55" s="350"/>
      <c r="W55" s="350"/>
      <c r="X55" s="347"/>
      <c r="Y55" s="350"/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346"/>
      <c r="U56" s="348"/>
      <c r="V56" s="348"/>
      <c r="W56" s="348"/>
      <c r="X56" s="347"/>
      <c r="Y56" s="351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O57" s="323"/>
      <c r="T57" s="346"/>
      <c r="U57" s="348"/>
      <c r="V57" s="348"/>
      <c r="W57" s="348"/>
      <c r="X57" s="347"/>
      <c r="Y57" s="349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21751.614</v>
      </c>
      <c r="I58" s="236"/>
      <c r="J58" s="216"/>
      <c r="K58" s="216"/>
      <c r="O58" s="324"/>
      <c r="T58" s="346"/>
      <c r="U58" s="348"/>
      <c r="V58" s="348"/>
      <c r="W58" s="348"/>
      <c r="X58" s="347"/>
      <c r="Y58" s="349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17200.364</v>
      </c>
      <c r="I59" s="236"/>
      <c r="J59" s="216"/>
      <c r="K59" s="282"/>
      <c r="O59" s="325"/>
      <c r="T59" s="346"/>
      <c r="U59" s="348"/>
      <c r="V59" s="348"/>
      <c r="W59" s="348"/>
      <c r="X59" s="347"/>
      <c r="Y59" s="349"/>
    </row>
    <row r="60" spans="1:25" ht="18.75">
      <c r="A60" s="364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365">
        <f>ROUND(G60*C42,2)</f>
        <v>3396.48</v>
      </c>
      <c r="I60" s="236"/>
      <c r="J60" s="216"/>
      <c r="K60" s="282"/>
      <c r="O60" s="326"/>
      <c r="T60" s="346"/>
      <c r="U60" s="348"/>
      <c r="V60" s="348"/>
      <c r="W60" s="348"/>
      <c r="X60" s="347"/>
      <c r="Y60" s="349"/>
    </row>
    <row r="61" spans="1:25" ht="37.5" customHeight="1">
      <c r="A61" s="364" t="s">
        <v>149</v>
      </c>
      <c r="B61" s="632" t="s">
        <v>150</v>
      </c>
      <c r="C61" s="619"/>
      <c r="D61" s="619"/>
      <c r="E61" s="619"/>
      <c r="F61" s="619"/>
      <c r="G61" s="363">
        <v>2.2</v>
      </c>
      <c r="H61" s="365">
        <f>ROUND(G61*C42,2)+0.01</f>
        <v>3995.8700000000003</v>
      </c>
      <c r="I61" s="236"/>
      <c r="J61" s="216"/>
      <c r="K61" s="282"/>
      <c r="O61" s="326"/>
      <c r="T61" s="346"/>
      <c r="U61" s="348"/>
      <c r="V61" s="348"/>
      <c r="W61" s="348"/>
      <c r="X61" s="347"/>
      <c r="Y61" s="349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>ROUND(G62*C42,2)</f>
        <v>2869.75</v>
      </c>
      <c r="I62" s="236"/>
      <c r="J62" s="216"/>
      <c r="K62" s="216"/>
      <c r="O62" s="326"/>
      <c r="T62" s="346"/>
      <c r="U62" s="348"/>
      <c r="V62" s="348"/>
      <c r="W62" s="348"/>
      <c r="X62" s="347"/>
      <c r="Y62" s="349"/>
    </row>
    <row r="63" spans="1:25" ht="18.75">
      <c r="A63" s="620"/>
      <c r="B63" s="616"/>
      <c r="C63" s="616"/>
      <c r="D63" s="616"/>
      <c r="E63" s="616"/>
      <c r="F63" s="616"/>
      <c r="G63" s="608"/>
      <c r="H63" s="622"/>
      <c r="I63" s="236"/>
      <c r="J63" s="216"/>
      <c r="K63" s="216"/>
      <c r="O63" s="326"/>
      <c r="T63" s="346"/>
      <c r="U63" s="348"/>
      <c r="V63" s="348"/>
      <c r="W63" s="348"/>
      <c r="X63" s="347"/>
      <c r="Y63" s="349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>G64*C42</f>
        <v>2324.864</v>
      </c>
      <c r="I64" s="236"/>
      <c r="J64" s="216"/>
      <c r="K64" s="216"/>
      <c r="T64" s="352"/>
      <c r="U64" s="353"/>
      <c r="V64" s="353"/>
      <c r="W64" s="353"/>
      <c r="X64" s="353"/>
      <c r="Y64" s="353"/>
    </row>
    <row r="65" spans="1:25" ht="18.75">
      <c r="A65" s="620"/>
      <c r="B65" s="616"/>
      <c r="C65" s="616"/>
      <c r="D65" s="616"/>
      <c r="E65" s="616"/>
      <c r="F65" s="616"/>
      <c r="G65" s="608"/>
      <c r="H65" s="622"/>
      <c r="I65" s="236"/>
      <c r="J65" s="216"/>
      <c r="K65" s="216"/>
      <c r="T65" s="227"/>
      <c r="U65" s="227"/>
      <c r="V65" s="227"/>
      <c r="W65" s="227"/>
      <c r="X65" s="227"/>
      <c r="Y65" s="227"/>
    </row>
    <row r="66" spans="1:25" ht="18.75">
      <c r="A66" s="364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>ROUND(G66*C42,2)</f>
        <v>4613.4</v>
      </c>
      <c r="I66" s="236"/>
      <c r="J66" s="216"/>
      <c r="K66" s="216"/>
      <c r="T66" s="227"/>
      <c r="U66" s="227"/>
      <c r="V66" s="227"/>
      <c r="W66" s="227"/>
      <c r="X66" s="227"/>
      <c r="Y66" s="227"/>
    </row>
    <row r="67" spans="1:12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4551.25</v>
      </c>
      <c r="I67" s="236"/>
      <c r="J67" s="216"/>
      <c r="K67" s="216"/>
      <c r="L67" s="262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4551.25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307"/>
      <c r="J70" s="224"/>
      <c r="K70" s="216"/>
    </row>
    <row r="71" spans="1:11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 t="s">
        <v>231</v>
      </c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46" t="s">
        <v>229</v>
      </c>
      <c r="C76" s="647"/>
      <c r="D76" s="647"/>
      <c r="E76" s="647"/>
      <c r="F76" s="648"/>
      <c r="G76" s="608">
        <f>'02 15 г'!G77:H77</f>
        <v>18842.70599999998</v>
      </c>
      <c r="H76" s="609"/>
      <c r="I76" s="608">
        <f>'02 15 г'!I77:J77</f>
        <v>0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46" t="s">
        <v>230</v>
      </c>
      <c r="C77" s="647"/>
      <c r="D77" s="647"/>
      <c r="E77" s="647"/>
      <c r="F77" s="648"/>
      <c r="G77" s="608">
        <f>G76+I47-J47+K53</f>
        <v>23051.38199999998</v>
      </c>
      <c r="H77" s="609"/>
      <c r="I77" s="610">
        <f>I76+I53-K53</f>
        <v>0</v>
      </c>
      <c r="J77" s="609"/>
      <c r="K77" s="216"/>
      <c r="L77" s="299">
        <f>G77</f>
        <v>23051.38199999998</v>
      </c>
      <c r="M77" s="299">
        <f>I77</f>
        <v>0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3" ht="18.75">
      <c r="A79" s="236"/>
      <c r="B79" s="296"/>
      <c r="C79" s="297"/>
      <c r="D79" s="297"/>
      <c r="E79" s="297"/>
      <c r="F79" s="297"/>
      <c r="G79" s="642" t="s">
        <v>223</v>
      </c>
      <c r="H79" s="643"/>
      <c r="I79" s="642" t="s">
        <v>224</v>
      </c>
      <c r="J79" s="643"/>
      <c r="K79" s="216"/>
      <c r="L79" s="305" t="s">
        <v>225</v>
      </c>
      <c r="M79" s="306">
        <f>G80+H47-I47-I80</f>
        <v>-0.009999999972933438</v>
      </c>
    </row>
    <row r="80" spans="1:11" ht="18.75">
      <c r="A80" s="236"/>
      <c r="B80" s="605" t="s">
        <v>228</v>
      </c>
      <c r="C80" s="606"/>
      <c r="D80" s="606"/>
      <c r="E80" s="606"/>
      <c r="F80" s="607"/>
      <c r="G80" s="644">
        <f>M47</f>
        <v>58215.76000000002</v>
      </c>
      <c r="H80" s="645"/>
      <c r="I80" s="644">
        <f>N47</f>
        <v>57965.33999999999</v>
      </c>
      <c r="J80" s="645"/>
      <c r="K80" s="216"/>
    </row>
    <row r="81" spans="1:11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18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18.75">
      <c r="A83" s="301" t="s">
        <v>203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18.75">
      <c r="A84" s="301" t="s">
        <v>204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6:11" s="216" customFormat="1" ht="18.75">
      <c r="F85" s="216" t="s">
        <v>60</v>
      </c>
      <c r="K85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G74:H74"/>
    <mergeCell ref="I74:J74"/>
    <mergeCell ref="G75:H75"/>
    <mergeCell ref="I75:J75"/>
    <mergeCell ref="B76:F76"/>
    <mergeCell ref="G76:H76"/>
    <mergeCell ref="I76:J76"/>
    <mergeCell ref="B77:F77"/>
    <mergeCell ref="G77:H77"/>
    <mergeCell ref="I77:J77"/>
    <mergeCell ref="G79:H79"/>
    <mergeCell ref="I79:J79"/>
    <mergeCell ref="B80:F80"/>
    <mergeCell ref="G80:H80"/>
    <mergeCell ref="I80:J80"/>
  </mergeCells>
  <conditionalFormatting sqref="M47">
    <cfRule type="cellIs" priority="16" dxfId="91" operator="equal" stopIfTrue="1">
      <formula>0</formula>
    </cfRule>
  </conditionalFormatting>
  <conditionalFormatting sqref="M47">
    <cfRule type="cellIs" priority="15" dxfId="92" operator="equal" stopIfTrue="1">
      <formula>0</formula>
    </cfRule>
  </conditionalFormatting>
  <conditionalFormatting sqref="M47:N47">
    <cfRule type="cellIs" priority="14" dxfId="93" operator="equal" stopIfTrue="1">
      <formula>0</formula>
    </cfRule>
  </conditionalFormatting>
  <conditionalFormatting sqref="N47">
    <cfRule type="cellIs" priority="11" dxfId="94" operator="equal" stopIfTrue="1">
      <formula>0</formula>
    </cfRule>
    <cfRule type="cellIs" priority="12" dxfId="91" operator="equal" stopIfTrue="1">
      <formula>326166</formula>
    </cfRule>
    <cfRule type="cellIs" priority="13" dxfId="5" operator="equal" stopIfTrue="1">
      <formula>0</formula>
    </cfRule>
  </conditionalFormatting>
  <conditionalFormatting sqref="M47:N47">
    <cfRule type="cellIs" priority="9" dxfId="95" operator="equal" stopIfTrue="1">
      <formula>0</formula>
    </cfRule>
    <cfRule type="cellIs" priority="10" dxfId="8" operator="equal" stopIfTrue="1">
      <formula>0</formula>
    </cfRule>
  </conditionalFormatting>
  <conditionalFormatting sqref="M47:N47">
    <cfRule type="cellIs" priority="6" dxfId="7" operator="equal" stopIfTrue="1">
      <formula>0</formula>
    </cfRule>
    <cfRule type="cellIs" priority="7" dxfId="6" operator="equal" stopIfTrue="1">
      <formula>0</formula>
    </cfRule>
    <cfRule type="cellIs" priority="8" dxfId="5" operator="equal" stopIfTrue="1">
      <formula>0</formula>
    </cfRule>
  </conditionalFormatting>
  <conditionalFormatting sqref="M47:P47 R47">
    <cfRule type="cellIs" priority="5" dxfId="96" operator="greaterThan" stopIfTrue="1">
      <formula>0</formula>
    </cfRule>
  </conditionalFormatting>
  <conditionalFormatting sqref="O47:P47 R47">
    <cfRule type="cellIs" priority="4" dxfId="19" operator="greaterThan" stopIfTrue="1">
      <formula>0</formula>
    </cfRule>
  </conditionalFormatting>
  <conditionalFormatting sqref="M47:N47">
    <cfRule type="cellIs" priority="3" dxfId="3" operator="greaterThan" stopIfTrue="1">
      <formula>0</formula>
    </cfRule>
  </conditionalFormatting>
  <conditionalFormatting sqref="O47:P47">
    <cfRule type="cellIs" priority="2" dxfId="17" operator="greaterThan" stopIfTrue="1">
      <formula>0</formula>
    </cfRule>
  </conditionalFormatting>
  <conditionalFormatting sqref="R47">
    <cfRule type="cellIs" priority="1" dxfId="96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Y82"/>
  <sheetViews>
    <sheetView view="pageBreakPreview" zoomScale="70" zoomScaleSheetLayoutView="70" zoomScalePageLayoutView="0" workbookViewId="0" topLeftCell="A42">
      <selection activeCell="M73" sqref="M73"/>
    </sheetView>
  </sheetViews>
  <sheetFormatPr defaultColWidth="9.140625" defaultRowHeight="15" outlineLevelCol="1"/>
  <cols>
    <col min="1" max="1" width="9.8515625" style="62" bestFit="1" customWidth="1"/>
    <col min="2" max="2" width="12.140625" style="189" customWidth="1"/>
    <col min="3" max="3" width="9.57421875" style="189" customWidth="1"/>
    <col min="4" max="4" width="15.00390625" style="189" customWidth="1"/>
    <col min="5" max="5" width="8.00390625" style="189" customWidth="1"/>
    <col min="6" max="6" width="6.421875" style="189" customWidth="1"/>
    <col min="7" max="7" width="12.140625" style="189" customWidth="1"/>
    <col min="8" max="9" width="13.140625" style="189" customWidth="1"/>
    <col min="10" max="10" width="17.00390625" style="189" customWidth="1"/>
    <col min="11" max="11" width="18.28125" style="189" customWidth="1"/>
    <col min="12" max="12" width="13.421875" style="189" customWidth="1" outlineLevel="1"/>
    <col min="13" max="13" width="12.57421875" style="189" customWidth="1" outlineLevel="1"/>
    <col min="14" max="14" width="9.7109375" style="189" customWidth="1" outlineLevel="1"/>
    <col min="15" max="15" width="9.00390625" style="189" customWidth="1" outlineLevel="1"/>
    <col min="16" max="16" width="9.28125" style="189" customWidth="1" outlineLevel="1"/>
    <col min="17" max="17" width="9.421875" style="189" customWidth="1" outlineLevel="1"/>
    <col min="18" max="18" width="9.140625" style="189" customWidth="1" outlineLevel="1"/>
    <col min="19" max="20" width="9.140625" style="189" customWidth="1"/>
    <col min="21" max="21" width="11.140625" style="189" bestFit="1" customWidth="1"/>
    <col min="22" max="22" width="11.28125" style="189" bestFit="1" customWidth="1"/>
    <col min="23" max="23" width="10.00390625" style="189" bestFit="1" customWidth="1"/>
    <col min="24" max="24" width="11.140625" style="189" bestFit="1" customWidth="1"/>
    <col min="25" max="25" width="12.7109375" style="189" bestFit="1" customWidth="1"/>
    <col min="26" max="16384" width="9.140625" style="189" customWidth="1"/>
  </cols>
  <sheetData>
    <row r="1" spans="1:11" ht="12.75" customHeight="1" hidden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hidden="1">
      <c r="A2" s="89"/>
      <c r="B2" s="91" t="s">
        <v>113</v>
      </c>
      <c r="C2" s="91"/>
      <c r="D2" s="91" t="s">
        <v>114</v>
      </c>
      <c r="E2" s="91"/>
      <c r="F2" s="91" t="s">
        <v>115</v>
      </c>
      <c r="G2" s="91"/>
      <c r="H2" s="91"/>
      <c r="I2" s="89"/>
      <c r="J2" s="89"/>
      <c r="K2" s="89"/>
    </row>
    <row r="3" spans="1:11" ht="18.75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.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 hidden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hidden="1">
      <c r="A6" s="89"/>
      <c r="B6" s="92"/>
      <c r="C6" s="93" t="s">
        <v>1</v>
      </c>
      <c r="D6" s="93" t="s">
        <v>2</v>
      </c>
      <c r="E6" s="93"/>
      <c r="F6" s="93" t="s">
        <v>3</v>
      </c>
      <c r="G6" s="93" t="s">
        <v>4</v>
      </c>
      <c r="H6" s="93" t="s">
        <v>5</v>
      </c>
      <c r="I6" s="93" t="s">
        <v>6</v>
      </c>
      <c r="J6" s="93"/>
      <c r="K6" s="94"/>
    </row>
    <row r="7" spans="1:11" ht="18.75" hidden="1">
      <c r="A7" s="89"/>
      <c r="B7" s="92"/>
      <c r="C7" s="93" t="s">
        <v>7</v>
      </c>
      <c r="D7" s="93"/>
      <c r="E7" s="93"/>
      <c r="F7" s="93"/>
      <c r="G7" s="93" t="s">
        <v>8</v>
      </c>
      <c r="H7" s="93" t="s">
        <v>9</v>
      </c>
      <c r="I7" s="93" t="s">
        <v>10</v>
      </c>
      <c r="J7" s="93"/>
      <c r="K7" s="94"/>
    </row>
    <row r="8" spans="1:11" ht="18.75" hidden="1">
      <c r="A8" s="89"/>
      <c r="B8" s="92" t="s">
        <v>116</v>
      </c>
      <c r="C8" s="95">
        <v>48.28</v>
      </c>
      <c r="D8" s="95">
        <v>0</v>
      </c>
      <c r="E8" s="95"/>
      <c r="F8" s="96"/>
      <c r="G8" s="92"/>
      <c r="H8" s="95">
        <v>0</v>
      </c>
      <c r="I8" s="96">
        <v>48.28</v>
      </c>
      <c r="J8" s="92"/>
      <c r="K8" s="97"/>
    </row>
    <row r="9" spans="1:11" ht="18.75" hidden="1">
      <c r="A9" s="89"/>
      <c r="B9" s="92" t="s">
        <v>12</v>
      </c>
      <c r="C9" s="95">
        <v>4790.06</v>
      </c>
      <c r="D9" s="95">
        <v>3707.55</v>
      </c>
      <c r="E9" s="95"/>
      <c r="F9" s="96">
        <v>2795.32</v>
      </c>
      <c r="G9" s="92"/>
      <c r="H9" s="95">
        <v>2795.32</v>
      </c>
      <c r="I9" s="96">
        <v>5702.29</v>
      </c>
      <c r="J9" s="92"/>
      <c r="K9" s="97"/>
    </row>
    <row r="10" spans="1:11" ht="18.75" hidden="1">
      <c r="A10" s="89"/>
      <c r="B10" s="92" t="s">
        <v>13</v>
      </c>
      <c r="C10" s="92"/>
      <c r="D10" s="95">
        <f>SUM(D8:D9)</f>
        <v>3707.55</v>
      </c>
      <c r="E10" s="95"/>
      <c r="F10" s="92"/>
      <c r="G10" s="92"/>
      <c r="H10" s="95">
        <f>SUM(H8:H9)</f>
        <v>2795.32</v>
      </c>
      <c r="I10" s="92"/>
      <c r="J10" s="92"/>
      <c r="K10" s="97"/>
    </row>
    <row r="11" spans="1:11" ht="18.75" hidden="1">
      <c r="A11" s="89"/>
      <c r="B11" s="89" t="s">
        <v>117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8.2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7" ht="18.75" hidden="1">
      <c r="A14" s="89"/>
      <c r="B14" s="98" t="s">
        <v>118</v>
      </c>
      <c r="C14" s="591" t="s">
        <v>15</v>
      </c>
      <c r="D14" s="592"/>
      <c r="E14" s="208"/>
      <c r="F14" s="93"/>
      <c r="G14" s="93"/>
      <c r="H14" s="93"/>
      <c r="I14" s="93" t="s">
        <v>20</v>
      </c>
      <c r="J14" s="97"/>
      <c r="K14" s="97"/>
      <c r="L14" s="61"/>
      <c r="M14" s="61"/>
      <c r="N14" s="61"/>
      <c r="O14" s="61"/>
      <c r="P14" s="61"/>
      <c r="Q14" s="61"/>
    </row>
    <row r="15" spans="1:17" ht="14.25" customHeight="1" hidden="1">
      <c r="A15" s="89"/>
      <c r="B15" s="100"/>
      <c r="C15" s="593"/>
      <c r="D15" s="594"/>
      <c r="E15" s="209"/>
      <c r="F15" s="93"/>
      <c r="G15" s="93"/>
      <c r="H15" s="93" t="s">
        <v>119</v>
      </c>
      <c r="I15" s="93"/>
      <c r="J15" s="97"/>
      <c r="K15" s="97"/>
      <c r="L15" s="61"/>
      <c r="M15" s="61"/>
      <c r="N15" s="61"/>
      <c r="O15" s="61"/>
      <c r="P15" s="61"/>
      <c r="Q15" s="61"/>
    </row>
    <row r="16" spans="1:17" ht="3.75" customHeight="1" hidden="1">
      <c r="A16" s="89"/>
      <c r="B16" s="102"/>
      <c r="C16" s="92"/>
      <c r="D16" s="92"/>
      <c r="E16" s="92"/>
      <c r="F16" s="92"/>
      <c r="G16" s="92"/>
      <c r="H16" s="92"/>
      <c r="I16" s="92"/>
      <c r="J16" s="97"/>
      <c r="K16" s="97"/>
      <c r="L16" s="61"/>
      <c r="M16" s="61"/>
      <c r="N16" s="61"/>
      <c r="O16" s="61"/>
      <c r="P16" s="61"/>
      <c r="Q16" s="61"/>
    </row>
    <row r="17" spans="1:17" ht="13.5" customHeight="1" hidden="1">
      <c r="A17" s="89"/>
      <c r="B17" s="92"/>
      <c r="C17" s="92"/>
      <c r="D17" s="92"/>
      <c r="E17" s="92"/>
      <c r="F17" s="92"/>
      <c r="G17" s="92"/>
      <c r="H17" s="92"/>
      <c r="I17" s="92"/>
      <c r="J17" s="97"/>
      <c r="K17" s="97"/>
      <c r="L17" s="61"/>
      <c r="M17" s="61"/>
      <c r="N17" s="61"/>
      <c r="O17" s="61"/>
      <c r="P17" s="61"/>
      <c r="Q17" s="61"/>
    </row>
    <row r="18" spans="1:17" ht="0.75" customHeight="1" hidden="1">
      <c r="A18" s="89"/>
      <c r="B18" s="92"/>
      <c r="C18" s="92"/>
      <c r="D18" s="92"/>
      <c r="E18" s="92"/>
      <c r="F18" s="92"/>
      <c r="G18" s="92"/>
      <c r="H18" s="92"/>
      <c r="I18" s="92"/>
      <c r="J18" s="97"/>
      <c r="K18" s="97"/>
      <c r="L18" s="61"/>
      <c r="M18" s="61"/>
      <c r="N18" s="61"/>
      <c r="O18" s="61"/>
      <c r="P18" s="61"/>
      <c r="Q18" s="61"/>
    </row>
    <row r="19" spans="1:17" ht="14.25" customHeight="1" hidden="1" thickBot="1">
      <c r="A19" s="89"/>
      <c r="B19" s="92"/>
      <c r="C19" s="92"/>
      <c r="D19" s="92"/>
      <c r="E19" s="92"/>
      <c r="F19" s="92"/>
      <c r="G19" s="92"/>
      <c r="H19" s="92"/>
      <c r="I19" s="92"/>
      <c r="J19" s="97"/>
      <c r="K19" s="97"/>
      <c r="L19" s="61"/>
      <c r="M19" s="61"/>
      <c r="N19" s="61"/>
      <c r="O19" s="61"/>
      <c r="P19" s="61"/>
      <c r="Q19" s="61"/>
    </row>
    <row r="20" spans="1:17" ht="0.75" customHeight="1" hidden="1">
      <c r="A20" s="89"/>
      <c r="B20" s="92"/>
      <c r="C20" s="92"/>
      <c r="D20" s="92"/>
      <c r="E20" s="92"/>
      <c r="F20" s="92"/>
      <c r="G20" s="92"/>
      <c r="H20" s="92"/>
      <c r="I20" s="92"/>
      <c r="J20" s="97"/>
      <c r="K20" s="97"/>
      <c r="L20" s="61"/>
      <c r="M20" s="61"/>
      <c r="N20" s="61"/>
      <c r="O20" s="61"/>
      <c r="P20" s="61"/>
      <c r="Q20" s="61"/>
    </row>
    <row r="21" spans="1:17" ht="19.5" hidden="1" thickBot="1">
      <c r="A21" s="89"/>
      <c r="B21" s="92"/>
      <c r="C21" s="92"/>
      <c r="D21" s="92"/>
      <c r="E21" s="92"/>
      <c r="F21" s="92"/>
      <c r="G21" s="103" t="s">
        <v>120</v>
      </c>
      <c r="H21" s="104" t="s">
        <v>121</v>
      </c>
      <c r="I21" s="92"/>
      <c r="J21" s="97"/>
      <c r="K21" s="97"/>
      <c r="L21" s="61"/>
      <c r="M21" s="61"/>
      <c r="N21" s="61"/>
      <c r="O21" s="61"/>
      <c r="P21" s="61"/>
      <c r="Q21" s="61"/>
    </row>
    <row r="22" spans="1:17" ht="18.75" hidden="1">
      <c r="A22" s="89"/>
      <c r="B22" s="105" t="s">
        <v>23</v>
      </c>
      <c r="C22" s="105"/>
      <c r="D22" s="105"/>
      <c r="E22" s="105"/>
      <c r="F22" s="95"/>
      <c r="G22" s="92">
        <v>347.8</v>
      </c>
      <c r="H22" s="92">
        <v>7.55</v>
      </c>
      <c r="I22" s="96">
        <f>G22*H22</f>
        <v>2625.89</v>
      </c>
      <c r="J22" s="97"/>
      <c r="K22" s="97"/>
      <c r="L22" s="61"/>
      <c r="M22" s="61"/>
      <c r="N22" s="61"/>
      <c r="O22" s="61"/>
      <c r="P22" s="61"/>
      <c r="Q22" s="61"/>
    </row>
    <row r="23" spans="1:17" ht="18.75" hidden="1">
      <c r="A23" s="89"/>
      <c r="B23" s="105" t="s">
        <v>24</v>
      </c>
      <c r="C23" s="105"/>
      <c r="D23" s="105"/>
      <c r="E23" s="105"/>
      <c r="F23" s="92"/>
      <c r="G23" s="92"/>
      <c r="H23" s="92"/>
      <c r="I23" s="92"/>
      <c r="J23" s="97"/>
      <c r="K23" s="97"/>
      <c r="L23" s="61"/>
      <c r="M23" s="61"/>
      <c r="N23" s="61"/>
      <c r="O23" s="61"/>
      <c r="P23" s="61"/>
      <c r="Q23" s="61"/>
    </row>
    <row r="24" spans="1:17" ht="2.25" customHeight="1" hidden="1">
      <c r="A24" s="89"/>
      <c r="B24" s="105" t="s">
        <v>25</v>
      </c>
      <c r="C24" s="105" t="s">
        <v>26</v>
      </c>
      <c r="D24" s="105"/>
      <c r="E24" s="105"/>
      <c r="F24" s="92"/>
      <c r="G24" s="92"/>
      <c r="H24" s="92"/>
      <c r="I24" s="92"/>
      <c r="J24" s="97"/>
      <c r="K24" s="97"/>
      <c r="L24" s="61"/>
      <c r="M24" s="61"/>
      <c r="N24" s="61"/>
      <c r="O24" s="61"/>
      <c r="P24" s="61"/>
      <c r="Q24" s="61"/>
    </row>
    <row r="25" spans="1:17" ht="14.25" customHeight="1" hidden="1">
      <c r="A25" s="89"/>
      <c r="B25" s="105" t="s">
        <v>27</v>
      </c>
      <c r="C25" s="105"/>
      <c r="D25" s="105"/>
      <c r="E25" s="105"/>
      <c r="F25" s="92"/>
      <c r="G25" s="92"/>
      <c r="H25" s="92"/>
      <c r="I25" s="92"/>
      <c r="J25" s="97"/>
      <c r="K25" s="97"/>
      <c r="L25" s="61"/>
      <c r="M25" s="61"/>
      <c r="N25" s="61"/>
      <c r="O25" s="61"/>
      <c r="P25" s="61"/>
      <c r="Q25" s="61"/>
    </row>
    <row r="26" spans="1:17" ht="18.75" hidden="1">
      <c r="A26" s="89"/>
      <c r="B26" s="92"/>
      <c r="C26" s="92"/>
      <c r="D26" s="92"/>
      <c r="E26" s="92"/>
      <c r="F26" s="92"/>
      <c r="G26" s="92"/>
      <c r="H26" s="92"/>
      <c r="I26" s="92"/>
      <c r="J26" s="97"/>
      <c r="K26" s="97"/>
      <c r="L26" s="61"/>
      <c r="M26" s="61"/>
      <c r="N26" s="61"/>
      <c r="O26" s="61"/>
      <c r="P26" s="61"/>
      <c r="Q26" s="61"/>
    </row>
    <row r="27" spans="1:17" ht="0.75" customHeight="1" hidden="1">
      <c r="A27" s="89"/>
      <c r="B27" s="92"/>
      <c r="C27" s="92"/>
      <c r="D27" s="92"/>
      <c r="E27" s="92"/>
      <c r="F27" s="92"/>
      <c r="G27" s="92"/>
      <c r="H27" s="92"/>
      <c r="I27" s="92"/>
      <c r="J27" s="97"/>
      <c r="K27" s="97"/>
      <c r="L27" s="61"/>
      <c r="M27" s="61"/>
      <c r="N27" s="61"/>
      <c r="O27" s="61"/>
      <c r="P27" s="61"/>
      <c r="Q27" s="61"/>
    </row>
    <row r="28" spans="1:17" ht="3.75" customHeight="1" hidden="1">
      <c r="A28" s="89"/>
      <c r="B28" s="92"/>
      <c r="C28" s="92"/>
      <c r="D28" s="92"/>
      <c r="E28" s="92"/>
      <c r="F28" s="92"/>
      <c r="G28" s="92"/>
      <c r="H28" s="92"/>
      <c r="I28" s="92"/>
      <c r="J28" s="97"/>
      <c r="K28" s="97"/>
      <c r="L28" s="61"/>
      <c r="M28" s="61"/>
      <c r="N28" s="61"/>
      <c r="O28" s="61"/>
      <c r="P28" s="61"/>
      <c r="Q28" s="61"/>
    </row>
    <row r="29" spans="1:17" ht="18.75" hidden="1">
      <c r="A29" s="89"/>
      <c r="B29" s="92"/>
      <c r="C29" s="92"/>
      <c r="D29" s="92"/>
      <c r="E29" s="92"/>
      <c r="F29" s="92"/>
      <c r="G29" s="92"/>
      <c r="H29" s="92"/>
      <c r="I29" s="92"/>
      <c r="J29" s="97"/>
      <c r="K29" s="97"/>
      <c r="L29" s="61"/>
      <c r="M29" s="61"/>
      <c r="N29" s="61"/>
      <c r="O29" s="61"/>
      <c r="P29" s="61"/>
      <c r="Q29" s="61"/>
    </row>
    <row r="30" spans="1:17" ht="0.75" customHeight="1" hidden="1">
      <c r="A30" s="89"/>
      <c r="B30" s="92"/>
      <c r="C30" s="92"/>
      <c r="D30" s="92"/>
      <c r="E30" s="92"/>
      <c r="F30" s="92"/>
      <c r="G30" s="92"/>
      <c r="H30" s="92"/>
      <c r="I30" s="92"/>
      <c r="J30" s="97"/>
      <c r="K30" s="97"/>
      <c r="L30" s="61"/>
      <c r="M30" s="61"/>
      <c r="N30" s="61"/>
      <c r="O30" s="61"/>
      <c r="P30" s="61"/>
      <c r="Q30" s="61"/>
    </row>
    <row r="31" spans="1:17" ht="18.75" hidden="1">
      <c r="A31" s="89"/>
      <c r="B31" s="92"/>
      <c r="C31" s="92"/>
      <c r="D31" s="92"/>
      <c r="E31" s="92"/>
      <c r="F31" s="92"/>
      <c r="G31" s="92"/>
      <c r="H31" s="92"/>
      <c r="I31" s="92"/>
      <c r="J31" s="97"/>
      <c r="K31" s="97"/>
      <c r="L31" s="61"/>
      <c r="M31" s="61"/>
      <c r="N31" s="61"/>
      <c r="O31" s="61"/>
      <c r="P31" s="61"/>
      <c r="Q31" s="61"/>
    </row>
    <row r="32" spans="1:17" ht="18.75" hidden="1">
      <c r="A32" s="89"/>
      <c r="B32" s="92"/>
      <c r="C32" s="92"/>
      <c r="D32" s="92"/>
      <c r="E32" s="92"/>
      <c r="F32" s="92"/>
      <c r="G32" s="92"/>
      <c r="H32" s="92"/>
      <c r="I32" s="92"/>
      <c r="J32" s="97"/>
      <c r="K32" s="97"/>
      <c r="L32" s="61"/>
      <c r="M32" s="61"/>
      <c r="N32" s="61"/>
      <c r="O32" s="61"/>
      <c r="P32" s="61"/>
      <c r="Q32" s="61"/>
    </row>
    <row r="33" spans="1:17" ht="18.75" hidden="1">
      <c r="A33" s="89"/>
      <c r="B33" s="92"/>
      <c r="C33" s="92"/>
      <c r="D33" s="92"/>
      <c r="E33" s="92"/>
      <c r="F33" s="92"/>
      <c r="G33" s="93"/>
      <c r="H33" s="93"/>
      <c r="I33" s="106"/>
      <c r="J33" s="97"/>
      <c r="K33" s="97"/>
      <c r="L33" s="61"/>
      <c r="M33" s="61"/>
      <c r="N33" s="61"/>
      <c r="O33" s="61"/>
      <c r="P33" s="61"/>
      <c r="Q33" s="61"/>
    </row>
    <row r="34" spans="1:17" ht="18.75" hidden="1">
      <c r="A34" s="89"/>
      <c r="B34" s="92"/>
      <c r="C34" s="92"/>
      <c r="D34" s="92"/>
      <c r="E34" s="92"/>
      <c r="F34" s="92"/>
      <c r="G34" s="92"/>
      <c r="H34" s="92" t="s">
        <v>22</v>
      </c>
      <c r="I34" s="107">
        <f>SUM(I17:I33)</f>
        <v>2625.89</v>
      </c>
      <c r="J34" s="97"/>
      <c r="K34" s="97"/>
      <c r="L34" s="61"/>
      <c r="M34" s="61"/>
      <c r="N34" s="61"/>
      <c r="O34" s="61"/>
      <c r="P34" s="61"/>
      <c r="Q34" s="61"/>
    </row>
    <row r="35" spans="1:11" ht="18.75">
      <c r="A35" s="595" t="s">
        <v>122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89"/>
    </row>
    <row r="36" spans="1:11" ht="18.7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89"/>
    </row>
    <row r="37" spans="1:11" ht="18.75" hidden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8.75" hidden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8.75">
      <c r="A39" s="65"/>
      <c r="B39" s="66"/>
      <c r="C39" s="66"/>
      <c r="D39" s="66"/>
      <c r="E39" s="66"/>
      <c r="F39" s="66"/>
      <c r="G39" s="66"/>
      <c r="H39" s="65"/>
      <c r="I39" s="65"/>
      <c r="J39" s="89"/>
      <c r="K39" s="89"/>
    </row>
    <row r="40" spans="1:11" ht="18.75">
      <c r="A40" s="65"/>
      <c r="B40" s="65" t="s">
        <v>123</v>
      </c>
      <c r="C40" s="66"/>
      <c r="D40" s="66"/>
      <c r="E40" s="66"/>
      <c r="F40" s="66"/>
      <c r="G40" s="65"/>
      <c r="H40" s="66"/>
      <c r="I40" s="65"/>
      <c r="J40" s="89"/>
      <c r="K40" s="89"/>
    </row>
    <row r="41" spans="1:11" ht="18.75">
      <c r="A41" s="65"/>
      <c r="B41" s="66" t="s">
        <v>124</v>
      </c>
      <c r="C41" s="65" t="s">
        <v>125</v>
      </c>
      <c r="D41" s="65"/>
      <c r="E41" s="65"/>
      <c r="F41" s="66"/>
      <c r="G41" s="65"/>
      <c r="H41" s="66"/>
      <c r="I41" s="65"/>
      <c r="J41" s="89"/>
      <c r="K41" s="89"/>
    </row>
    <row r="42" spans="1:11" ht="18.75">
      <c r="A42" s="65"/>
      <c r="B42" s="66" t="s">
        <v>126</v>
      </c>
      <c r="C42" s="67">
        <v>1820.5</v>
      </c>
      <c r="D42" s="65" t="s">
        <v>127</v>
      </c>
      <c r="E42" s="65"/>
      <c r="F42" s="66"/>
      <c r="G42" s="65"/>
      <c r="H42" s="66"/>
      <c r="I42" s="65"/>
      <c r="J42" s="89"/>
      <c r="K42" s="89"/>
    </row>
    <row r="43" spans="1:11" ht="18" customHeight="1">
      <c r="A43" s="65"/>
      <c r="B43" s="66" t="s">
        <v>128</v>
      </c>
      <c r="C43" s="68" t="s">
        <v>215</v>
      </c>
      <c r="D43" s="65" t="s">
        <v>179</v>
      </c>
      <c r="E43" s="65"/>
      <c r="F43" s="65"/>
      <c r="G43" s="66"/>
      <c r="H43" s="66"/>
      <c r="I43" s="65"/>
      <c r="J43" s="89"/>
      <c r="K43" s="89"/>
    </row>
    <row r="44" spans="1:11" ht="18" customHeight="1">
      <c r="A44" s="65"/>
      <c r="B44" s="66"/>
      <c r="C44" s="68"/>
      <c r="D44" s="65"/>
      <c r="E44" s="65"/>
      <c r="F44" s="65"/>
      <c r="G44" s="66"/>
      <c r="H44" s="66"/>
      <c r="I44" s="65"/>
      <c r="J44" s="89"/>
      <c r="K44" s="89"/>
    </row>
    <row r="45" spans="1:17" ht="60" customHeight="1">
      <c r="A45" s="65"/>
      <c r="B45" s="66"/>
      <c r="C45" s="68"/>
      <c r="D45" s="65"/>
      <c r="E45" s="65"/>
      <c r="F45" s="65"/>
      <c r="G45" s="108" t="s">
        <v>132</v>
      </c>
      <c r="H45" s="109" t="s">
        <v>2</v>
      </c>
      <c r="I45" s="109" t="s">
        <v>3</v>
      </c>
      <c r="J45" s="110" t="s">
        <v>133</v>
      </c>
      <c r="K45" s="205" t="s">
        <v>134</v>
      </c>
      <c r="L45" s="69" t="s">
        <v>135</v>
      </c>
      <c r="N45" s="70"/>
      <c r="O45" s="70"/>
      <c r="P45" s="70"/>
      <c r="Q45" s="70"/>
    </row>
    <row r="46" spans="1:17" s="62" customFormat="1" ht="12.75" customHeight="1">
      <c r="A46" s="63"/>
      <c r="B46" s="138"/>
      <c r="C46" s="139"/>
      <c r="D46" s="63"/>
      <c r="E46" s="63"/>
      <c r="F46" s="63"/>
      <c r="G46" s="137" t="s">
        <v>56</v>
      </c>
      <c r="H46" s="137" t="s">
        <v>56</v>
      </c>
      <c r="I46" s="137" t="s">
        <v>56</v>
      </c>
      <c r="J46" s="137" t="s">
        <v>56</v>
      </c>
      <c r="K46" s="137" t="s">
        <v>56</v>
      </c>
      <c r="L46" s="140"/>
      <c r="N46" s="141" t="s">
        <v>137</v>
      </c>
      <c r="O46" s="141" t="s">
        <v>136</v>
      </c>
      <c r="P46" s="141" t="s">
        <v>175</v>
      </c>
      <c r="Q46" s="141" t="s">
        <v>138</v>
      </c>
    </row>
    <row r="47" spans="1:18" ht="33" customHeight="1">
      <c r="A47" s="65"/>
      <c r="B47" s="583" t="s">
        <v>139</v>
      </c>
      <c r="C47" s="583"/>
      <c r="D47" s="583"/>
      <c r="E47" s="583"/>
      <c r="F47" s="583"/>
      <c r="G47" s="111">
        <f aca="true" t="shared" si="0" ref="G47:L47">G49+G50</f>
        <v>14.11</v>
      </c>
      <c r="H47" s="111">
        <f t="shared" si="0"/>
        <v>25687.260000000002</v>
      </c>
      <c r="I47" s="111">
        <f>O47+N47</f>
        <v>0</v>
      </c>
      <c r="J47" s="111">
        <f t="shared" si="0"/>
        <v>21791.39</v>
      </c>
      <c r="K47" s="111">
        <f t="shared" si="0"/>
        <v>-21791.39</v>
      </c>
      <c r="L47" s="71">
        <f t="shared" si="0"/>
        <v>25687.260000000002</v>
      </c>
      <c r="N47" s="210">
        <v>0</v>
      </c>
      <c r="O47" s="210">
        <v>0</v>
      </c>
      <c r="P47" s="211">
        <v>0</v>
      </c>
      <c r="Q47" s="210">
        <v>0</v>
      </c>
      <c r="R47" s="212">
        <v>0</v>
      </c>
    </row>
    <row r="48" spans="1:12" ht="18" customHeight="1">
      <c r="A48" s="65"/>
      <c r="B48" s="596" t="s">
        <v>140</v>
      </c>
      <c r="C48" s="597"/>
      <c r="D48" s="597"/>
      <c r="E48" s="597"/>
      <c r="F48" s="598"/>
      <c r="G48" s="112"/>
      <c r="H48" s="113"/>
      <c r="I48" s="113"/>
      <c r="J48" s="92"/>
      <c r="K48" s="92"/>
      <c r="L48" s="74"/>
    </row>
    <row r="49" spans="1:15" ht="18" customHeight="1">
      <c r="A49" s="65"/>
      <c r="B49" s="581" t="s">
        <v>12</v>
      </c>
      <c r="C49" s="581"/>
      <c r="D49" s="581"/>
      <c r="E49" s="581"/>
      <c r="F49" s="581"/>
      <c r="G49" s="112">
        <f>G59</f>
        <v>9.47</v>
      </c>
      <c r="H49" s="113">
        <f>ROUND(G49*C42,2)</f>
        <v>17240.14</v>
      </c>
      <c r="I49" s="123">
        <f>H49</f>
        <v>17240.14</v>
      </c>
      <c r="J49" s="113">
        <f>H59</f>
        <v>17240.14</v>
      </c>
      <c r="K49" s="113">
        <f>I49-J49</f>
        <v>0</v>
      </c>
      <c r="L49" s="74">
        <f>H49-I49</f>
        <v>0</v>
      </c>
      <c r="O49" s="64"/>
    </row>
    <row r="50" spans="1:25" ht="18" customHeight="1">
      <c r="A50" s="65"/>
      <c r="B50" s="581" t="s">
        <v>21</v>
      </c>
      <c r="C50" s="581"/>
      <c r="D50" s="581"/>
      <c r="E50" s="581"/>
      <c r="F50" s="581"/>
      <c r="G50" s="112">
        <v>4.64</v>
      </c>
      <c r="H50" s="113">
        <f>ROUND(G50*C42,2)</f>
        <v>8447.12</v>
      </c>
      <c r="I50" s="123">
        <f>I47-I49</f>
        <v>-17240.14</v>
      </c>
      <c r="J50" s="113">
        <f>H67</f>
        <v>4551.25</v>
      </c>
      <c r="K50" s="113">
        <f>I50-J50</f>
        <v>-21791.39</v>
      </c>
      <c r="L50" s="74">
        <f>H50-I50</f>
        <v>25687.260000000002</v>
      </c>
      <c r="U50" s="601" t="s">
        <v>141</v>
      </c>
      <c r="V50" s="601"/>
      <c r="W50" s="601"/>
      <c r="X50" s="601"/>
      <c r="Y50" s="601"/>
    </row>
    <row r="51" spans="1:25" ht="28.5" customHeight="1">
      <c r="A51" s="65"/>
      <c r="B51" s="89"/>
      <c r="C51" s="89"/>
      <c r="D51" s="89"/>
      <c r="E51" s="89"/>
      <c r="F51" s="89"/>
      <c r="G51" s="89"/>
      <c r="H51" s="89"/>
      <c r="I51" s="89"/>
      <c r="J51" s="89"/>
      <c r="K51" s="114"/>
      <c r="L51" s="75">
        <f>H53-I53</f>
        <v>0</v>
      </c>
      <c r="T51" s="157" t="s">
        <v>179</v>
      </c>
      <c r="U51" s="158" t="s">
        <v>181</v>
      </c>
      <c r="V51" s="158" t="s">
        <v>182</v>
      </c>
      <c r="W51" s="158" t="s">
        <v>9</v>
      </c>
      <c r="X51" s="158" t="s">
        <v>183</v>
      </c>
      <c r="Y51" s="158" t="s">
        <v>184</v>
      </c>
    </row>
    <row r="52" spans="1:25" ht="18" customHeight="1">
      <c r="A52" s="89"/>
      <c r="G52" s="143" t="s">
        <v>172</v>
      </c>
      <c r="H52" s="143" t="s">
        <v>2</v>
      </c>
      <c r="I52" s="143" t="s">
        <v>3</v>
      </c>
      <c r="J52" s="142" t="s">
        <v>173</v>
      </c>
      <c r="K52" s="143" t="s">
        <v>174</v>
      </c>
      <c r="N52" s="72"/>
      <c r="O52" s="70"/>
      <c r="T52" s="159" t="s">
        <v>185</v>
      </c>
      <c r="U52" s="160">
        <v>2959.639999999997</v>
      </c>
      <c r="V52" s="160">
        <v>2502.4499999999994</v>
      </c>
      <c r="W52" s="160">
        <v>2668.9899999999993</v>
      </c>
      <c r="X52" s="160">
        <v>2793.099999999997</v>
      </c>
      <c r="Y52" s="160"/>
    </row>
    <row r="53" spans="1:25" ht="18" customHeight="1">
      <c r="A53" s="89"/>
      <c r="B53" s="599" t="s">
        <v>171</v>
      </c>
      <c r="C53" s="599"/>
      <c r="D53" s="599"/>
      <c r="E53" s="599"/>
      <c r="F53" s="600"/>
      <c r="G53" s="144">
        <f>'06 14 г'!J53</f>
        <v>2928.1199999999944</v>
      </c>
      <c r="H53" s="144">
        <f>P47</f>
        <v>0</v>
      </c>
      <c r="I53" s="144">
        <f>Q47</f>
        <v>0</v>
      </c>
      <c r="J53" s="109">
        <f>H53+G53-I53</f>
        <v>2928.1199999999944</v>
      </c>
      <c r="K53" s="109"/>
      <c r="L53" s="189" t="s">
        <v>210</v>
      </c>
      <c r="T53" s="159" t="s">
        <v>186</v>
      </c>
      <c r="U53" s="170">
        <v>2793.099999999997</v>
      </c>
      <c r="V53" s="170">
        <v>2502.4499999999994</v>
      </c>
      <c r="W53" s="170">
        <v>2658.0099999999998</v>
      </c>
      <c r="X53" s="160">
        <v>2637.539999999997</v>
      </c>
      <c r="Y53" s="161"/>
    </row>
    <row r="54" spans="1:25" ht="18" customHeight="1">
      <c r="A54" s="89"/>
      <c r="B54" s="66"/>
      <c r="C54" s="68"/>
      <c r="D54" s="65"/>
      <c r="E54" s="65"/>
      <c r="F54" s="65"/>
      <c r="G54" s="66"/>
      <c r="H54" s="66"/>
      <c r="I54" s="65"/>
      <c r="J54" s="89"/>
      <c r="K54" s="89"/>
      <c r="T54" s="159" t="s">
        <v>187</v>
      </c>
      <c r="U54" s="170">
        <v>2637.539999999997</v>
      </c>
      <c r="V54" s="170">
        <v>2502.4499999999994</v>
      </c>
      <c r="W54" s="170">
        <v>2711.63</v>
      </c>
      <c r="X54" s="160">
        <v>2428.359999999996</v>
      </c>
      <c r="Y54" s="161">
        <v>42498.63999999999</v>
      </c>
    </row>
    <row r="55" spans="1:25" ht="18" customHeight="1">
      <c r="A55" s="89"/>
      <c r="B55" s="66"/>
      <c r="C55" s="68"/>
      <c r="D55" s="65"/>
      <c r="E55" s="65"/>
      <c r="F55" s="65"/>
      <c r="G55" s="66"/>
      <c r="H55" s="66"/>
      <c r="I55" s="65"/>
      <c r="J55" s="89"/>
      <c r="K55" s="89"/>
      <c r="T55" s="159" t="s">
        <v>188</v>
      </c>
      <c r="U55" s="170">
        <v>2428.359999999996</v>
      </c>
      <c r="V55" s="186">
        <v>2502.4499999999994</v>
      </c>
      <c r="W55" s="186">
        <v>1961.9299999999998</v>
      </c>
      <c r="X55" s="160">
        <v>2968.879999999996</v>
      </c>
      <c r="Y55" s="186">
        <v>0</v>
      </c>
    </row>
    <row r="56" spans="1:25" ht="18.75">
      <c r="A56" s="65"/>
      <c r="B56" s="76"/>
      <c r="C56" s="77"/>
      <c r="D56" s="78"/>
      <c r="E56" s="78"/>
      <c r="F56" s="78"/>
      <c r="G56" s="79" t="s">
        <v>132</v>
      </c>
      <c r="H56" s="79" t="s">
        <v>142</v>
      </c>
      <c r="I56" s="65"/>
      <c r="J56" s="89"/>
      <c r="K56" s="89"/>
      <c r="T56" s="159" t="s">
        <v>189</v>
      </c>
      <c r="U56" s="170">
        <v>2968.879999999996</v>
      </c>
      <c r="V56" s="170">
        <v>2502.4499999999994</v>
      </c>
      <c r="W56" s="170">
        <v>3067.82</v>
      </c>
      <c r="X56" s="160">
        <v>2403.509999999995</v>
      </c>
      <c r="Y56" s="190"/>
    </row>
    <row r="57" spans="1:25" s="62" customFormat="1" ht="11.25" customHeight="1">
      <c r="A57" s="80"/>
      <c r="B57" s="134"/>
      <c r="C57" s="135"/>
      <c r="D57" s="136"/>
      <c r="E57" s="136"/>
      <c r="F57" s="136"/>
      <c r="G57" s="137" t="s">
        <v>56</v>
      </c>
      <c r="H57" s="137" t="s">
        <v>56</v>
      </c>
      <c r="I57" s="63"/>
      <c r="T57" s="159" t="s">
        <v>190</v>
      </c>
      <c r="U57" s="170">
        <v>2403.509999999995</v>
      </c>
      <c r="V57" s="170">
        <v>2502.4499999999994</v>
      </c>
      <c r="W57" s="170">
        <v>1977.8400000000001</v>
      </c>
      <c r="X57" s="160">
        <v>2928.1199999999944</v>
      </c>
      <c r="Y57" s="161"/>
    </row>
    <row r="58" spans="1:25" ht="34.5" customHeight="1">
      <c r="A58" s="81" t="s">
        <v>143</v>
      </c>
      <c r="B58" s="584" t="s">
        <v>169</v>
      </c>
      <c r="C58" s="585"/>
      <c r="D58" s="585"/>
      <c r="E58" s="585"/>
      <c r="F58" s="585"/>
      <c r="G58" s="92"/>
      <c r="H58" s="82">
        <f>H59+H67</f>
        <v>21791.39</v>
      </c>
      <c r="I58" s="65"/>
      <c r="J58" s="89"/>
      <c r="K58" s="89"/>
      <c r="T58" s="159" t="s">
        <v>191</v>
      </c>
      <c r="U58" s="170">
        <f>X57</f>
        <v>2928.1199999999944</v>
      </c>
      <c r="V58" s="170">
        <f>H53</f>
        <v>0</v>
      </c>
      <c r="W58" s="170">
        <f>I53</f>
        <v>0</v>
      </c>
      <c r="X58" s="160">
        <f aca="true" t="shared" si="1" ref="X58:X63">V58+U58-W58</f>
        <v>2928.1199999999944</v>
      </c>
      <c r="Y58" s="161"/>
    </row>
    <row r="59" spans="1:25" ht="18.75">
      <c r="A59" s="83" t="s">
        <v>145</v>
      </c>
      <c r="B59" s="586" t="s">
        <v>146</v>
      </c>
      <c r="C59" s="587"/>
      <c r="D59" s="587"/>
      <c r="E59" s="587"/>
      <c r="F59" s="588"/>
      <c r="G59" s="120">
        <f>G60+G61+G62+G64+G66</f>
        <v>9.47</v>
      </c>
      <c r="H59" s="84">
        <f>H60+H61+H62+H64+H66</f>
        <v>17240.14</v>
      </c>
      <c r="I59" s="65"/>
      <c r="J59" s="89"/>
      <c r="K59" s="118"/>
      <c r="T59" s="159" t="s">
        <v>192</v>
      </c>
      <c r="U59" s="170"/>
      <c r="V59" s="161"/>
      <c r="W59" s="161"/>
      <c r="X59" s="160">
        <f t="shared" si="1"/>
        <v>0</v>
      </c>
      <c r="Y59" s="161"/>
    </row>
    <row r="60" spans="1:25" ht="18.75">
      <c r="A60" s="207" t="s">
        <v>147</v>
      </c>
      <c r="B60" s="589" t="s">
        <v>148</v>
      </c>
      <c r="C60" s="587"/>
      <c r="D60" s="587"/>
      <c r="E60" s="587"/>
      <c r="F60" s="588"/>
      <c r="G60" s="120">
        <v>1.87</v>
      </c>
      <c r="H60" s="206">
        <f>ROUND(G60*C42,2)</f>
        <v>3404.34</v>
      </c>
      <c r="I60" s="65"/>
      <c r="J60" s="89"/>
      <c r="K60" s="118"/>
      <c r="T60" s="159" t="s">
        <v>193</v>
      </c>
      <c r="U60" s="170"/>
      <c r="V60" s="161"/>
      <c r="W60" s="161"/>
      <c r="X60" s="160">
        <f t="shared" si="1"/>
        <v>0</v>
      </c>
      <c r="Y60" s="161"/>
    </row>
    <row r="61" spans="1:25" ht="37.5" customHeight="1">
      <c r="A61" s="207" t="s">
        <v>149</v>
      </c>
      <c r="B61" s="590" t="s">
        <v>150</v>
      </c>
      <c r="C61" s="576"/>
      <c r="D61" s="576"/>
      <c r="E61" s="576"/>
      <c r="F61" s="576"/>
      <c r="G61" s="205">
        <v>2.2</v>
      </c>
      <c r="H61" s="206">
        <f>ROUND(G61*C42,2)</f>
        <v>4005.1</v>
      </c>
      <c r="I61" s="65"/>
      <c r="J61" s="89"/>
      <c r="K61" s="118"/>
      <c r="T61" s="159" t="s">
        <v>194</v>
      </c>
      <c r="U61" s="170"/>
      <c r="V61" s="161"/>
      <c r="W61" s="161"/>
      <c r="X61" s="160">
        <f t="shared" si="1"/>
        <v>0</v>
      </c>
      <c r="Y61" s="161"/>
    </row>
    <row r="62" spans="1:25" ht="18.75">
      <c r="A62" s="581" t="s">
        <v>151</v>
      </c>
      <c r="B62" s="582" t="s">
        <v>152</v>
      </c>
      <c r="C62" s="573"/>
      <c r="D62" s="573"/>
      <c r="E62" s="573"/>
      <c r="F62" s="573"/>
      <c r="G62" s="565">
        <v>1.58</v>
      </c>
      <c r="H62" s="580">
        <f>ROUND(G62*C42,2)</f>
        <v>2876.39</v>
      </c>
      <c r="I62" s="65"/>
      <c r="J62" s="89"/>
      <c r="K62" s="89"/>
      <c r="T62" s="159" t="s">
        <v>195</v>
      </c>
      <c r="U62" s="170"/>
      <c r="V62" s="161"/>
      <c r="W62" s="161"/>
      <c r="X62" s="160">
        <f t="shared" si="1"/>
        <v>0</v>
      </c>
      <c r="Y62" s="161"/>
    </row>
    <row r="63" spans="1:25" ht="18.75">
      <c r="A63" s="581"/>
      <c r="B63" s="573"/>
      <c r="C63" s="573"/>
      <c r="D63" s="573"/>
      <c r="E63" s="573"/>
      <c r="F63" s="573"/>
      <c r="G63" s="565"/>
      <c r="H63" s="580"/>
      <c r="I63" s="65"/>
      <c r="J63" s="89"/>
      <c r="K63" s="89"/>
      <c r="T63" s="159" t="s">
        <v>196</v>
      </c>
      <c r="U63" s="170"/>
      <c r="V63" s="161"/>
      <c r="W63" s="161"/>
      <c r="X63" s="160">
        <f t="shared" si="1"/>
        <v>0</v>
      </c>
      <c r="Y63" s="161"/>
    </row>
    <row r="64" spans="1:25" ht="18.75">
      <c r="A64" s="581" t="s">
        <v>153</v>
      </c>
      <c r="B64" s="582" t="s">
        <v>154</v>
      </c>
      <c r="C64" s="573"/>
      <c r="D64" s="573"/>
      <c r="E64" s="573"/>
      <c r="F64" s="573"/>
      <c r="G64" s="565">
        <v>1.28</v>
      </c>
      <c r="H64" s="580">
        <f>G64*C42</f>
        <v>2330.2400000000002</v>
      </c>
      <c r="I64" s="65"/>
      <c r="J64" s="89"/>
      <c r="K64" s="89"/>
      <c r="T64" s="163" t="s">
        <v>197</v>
      </c>
      <c r="U64" s="164">
        <f>SUM(U52:U63)</f>
        <v>19119.149999999972</v>
      </c>
      <c r="V64" s="164">
        <f>SUM(V52:V63)</f>
        <v>15014.699999999995</v>
      </c>
      <c r="W64" s="164">
        <f>SUM(W52:W63)</f>
        <v>15046.22</v>
      </c>
      <c r="X64" s="164">
        <f>SUM(X52:X63)</f>
        <v>19087.629999999972</v>
      </c>
      <c r="Y64" s="164">
        <f>SUM(Y52:Y63)</f>
        <v>42498.63999999999</v>
      </c>
    </row>
    <row r="65" spans="1:11" ht="18.75">
      <c r="A65" s="581"/>
      <c r="B65" s="573"/>
      <c r="C65" s="573"/>
      <c r="D65" s="573"/>
      <c r="E65" s="573"/>
      <c r="F65" s="573"/>
      <c r="G65" s="565"/>
      <c r="H65" s="580"/>
      <c r="I65" s="65"/>
      <c r="J65" s="89"/>
      <c r="K65" s="89"/>
    </row>
    <row r="66" spans="1:11" ht="18.75">
      <c r="A66" s="207" t="s">
        <v>155</v>
      </c>
      <c r="B66" s="573" t="s">
        <v>156</v>
      </c>
      <c r="C66" s="573"/>
      <c r="D66" s="573"/>
      <c r="E66" s="573"/>
      <c r="F66" s="573"/>
      <c r="G66" s="79">
        <v>2.54</v>
      </c>
      <c r="H66" s="123">
        <f>ROUND(G66*C42,2)</f>
        <v>4624.07</v>
      </c>
      <c r="I66" s="65"/>
      <c r="J66" s="89"/>
      <c r="K66" s="89"/>
    </row>
    <row r="67" spans="1:11" ht="18.75">
      <c r="A67" s="82" t="s">
        <v>157</v>
      </c>
      <c r="B67" s="574" t="s">
        <v>158</v>
      </c>
      <c r="C67" s="563"/>
      <c r="D67" s="563"/>
      <c r="E67" s="563"/>
      <c r="F67" s="563"/>
      <c r="G67" s="82"/>
      <c r="H67" s="82">
        <f>H68+H69+H70+H71</f>
        <v>4551.25</v>
      </c>
      <c r="I67" s="65"/>
      <c r="J67" s="89"/>
      <c r="K67" s="89"/>
    </row>
    <row r="68" spans="1:11" ht="18.75">
      <c r="A68" s="124"/>
      <c r="B68" s="575" t="s">
        <v>159</v>
      </c>
      <c r="C68" s="576"/>
      <c r="D68" s="576"/>
      <c r="E68" s="576"/>
      <c r="F68" s="576"/>
      <c r="G68" s="125"/>
      <c r="H68" s="125">
        <v>4551.25</v>
      </c>
      <c r="I68" s="65"/>
      <c r="J68" s="89"/>
      <c r="K68" s="89"/>
    </row>
    <row r="69" spans="1:11" ht="33.75" customHeight="1">
      <c r="A69" s="124"/>
      <c r="B69" s="575" t="s">
        <v>177</v>
      </c>
      <c r="C69" s="576"/>
      <c r="D69" s="576"/>
      <c r="E69" s="576"/>
      <c r="F69" s="576"/>
      <c r="G69" s="123"/>
      <c r="H69" s="123"/>
      <c r="I69" s="197"/>
      <c r="J69" s="97"/>
      <c r="K69" s="89"/>
    </row>
    <row r="70" spans="1:11" ht="18.75" customHeight="1">
      <c r="A70" s="124"/>
      <c r="B70" s="577" t="s">
        <v>168</v>
      </c>
      <c r="C70" s="578"/>
      <c r="D70" s="578"/>
      <c r="E70" s="578"/>
      <c r="F70" s="579"/>
      <c r="G70" s="123"/>
      <c r="H70" s="126"/>
      <c r="I70" s="124"/>
      <c r="J70" s="97"/>
      <c r="K70" s="89"/>
    </row>
    <row r="71" spans="1:11" ht="18.75" customHeight="1">
      <c r="A71" s="124"/>
      <c r="B71" s="577" t="s">
        <v>168</v>
      </c>
      <c r="C71" s="578"/>
      <c r="D71" s="578"/>
      <c r="E71" s="578"/>
      <c r="F71" s="579"/>
      <c r="G71" s="123"/>
      <c r="H71" s="126"/>
      <c r="I71" s="65"/>
      <c r="J71" s="89"/>
      <c r="K71" s="89"/>
    </row>
    <row r="72" spans="1:14" ht="18.75">
      <c r="A72" s="124"/>
      <c r="B72" s="127"/>
      <c r="C72" s="128"/>
      <c r="D72" s="128"/>
      <c r="E72" s="128"/>
      <c r="F72" s="128"/>
      <c r="G72" s="114"/>
      <c r="H72" s="114"/>
      <c r="I72" s="65"/>
      <c r="J72" s="89"/>
      <c r="K72" s="89"/>
      <c r="L72" s="177"/>
      <c r="M72" s="177"/>
      <c r="N72" s="177"/>
    </row>
    <row r="73" spans="1:11" ht="18.75">
      <c r="A73" s="124"/>
      <c r="B73" s="127"/>
      <c r="C73" s="128"/>
      <c r="D73" s="128"/>
      <c r="E73" s="128"/>
      <c r="F73" s="128"/>
      <c r="G73" s="129"/>
      <c r="H73" s="65"/>
      <c r="I73" s="65"/>
      <c r="J73" s="89"/>
      <c r="K73" s="89"/>
    </row>
    <row r="74" spans="1:11" ht="18.75">
      <c r="A74" s="124"/>
      <c r="B74" s="127"/>
      <c r="C74" s="128"/>
      <c r="D74" s="128"/>
      <c r="E74" s="128"/>
      <c r="F74" s="128"/>
      <c r="G74" s="568" t="s">
        <v>21</v>
      </c>
      <c r="H74" s="569"/>
      <c r="I74" s="570" t="s">
        <v>141</v>
      </c>
      <c r="J74" s="569"/>
      <c r="K74" s="89"/>
    </row>
    <row r="75" spans="1:10" s="62" customFormat="1" ht="12.75">
      <c r="A75" s="85"/>
      <c r="B75" s="131"/>
      <c r="C75" s="132"/>
      <c r="D75" s="132"/>
      <c r="E75" s="132"/>
      <c r="F75" s="132"/>
      <c r="G75" s="571" t="s">
        <v>56</v>
      </c>
      <c r="H75" s="572"/>
      <c r="I75" s="571" t="s">
        <v>56</v>
      </c>
      <c r="J75" s="572"/>
    </row>
    <row r="76" spans="1:13" s="61" customFormat="1" ht="18.75">
      <c r="A76" s="124"/>
      <c r="B76" s="562" t="s">
        <v>163</v>
      </c>
      <c r="C76" s="563"/>
      <c r="D76" s="563"/>
      <c r="E76" s="563"/>
      <c r="F76" s="564"/>
      <c r="G76" s="565">
        <f>'06 14 г'!G77:H77</f>
        <v>7266.109999999993</v>
      </c>
      <c r="H76" s="566"/>
      <c r="I76" s="565">
        <f>'06 14 г'!I77:J77</f>
        <v>2681.3999999999905</v>
      </c>
      <c r="J76" s="566"/>
      <c r="K76" s="97"/>
      <c r="L76" s="87" t="s">
        <v>164</v>
      </c>
      <c r="M76" s="87" t="s">
        <v>165</v>
      </c>
    </row>
    <row r="77" spans="1:13" ht="18.75">
      <c r="A77" s="66"/>
      <c r="B77" s="562" t="s">
        <v>166</v>
      </c>
      <c r="C77" s="563"/>
      <c r="D77" s="563"/>
      <c r="E77" s="563"/>
      <c r="F77" s="564"/>
      <c r="G77" s="565">
        <f>G76+I47-J47</f>
        <v>-14525.280000000006</v>
      </c>
      <c r="H77" s="566"/>
      <c r="I77" s="567">
        <f>I76+I53-K53</f>
        <v>2681.3999999999905</v>
      </c>
      <c r="J77" s="566"/>
      <c r="K77" s="89"/>
      <c r="L77" s="88">
        <f>G77</f>
        <v>-14525.280000000006</v>
      </c>
      <c r="M77" s="88">
        <f>I77</f>
        <v>2681.3999999999905</v>
      </c>
    </row>
    <row r="78" spans="1:11" ht="18.75">
      <c r="A78" s="65"/>
      <c r="B78" s="65"/>
      <c r="C78" s="65"/>
      <c r="D78" s="65"/>
      <c r="E78" s="65"/>
      <c r="F78" s="65"/>
      <c r="G78" s="130"/>
      <c r="H78" s="65"/>
      <c r="I78" s="65"/>
      <c r="J78" s="89"/>
      <c r="K78" s="89"/>
    </row>
    <row r="79" spans="1:11" ht="18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8.75">
      <c r="A80" s="178" t="s">
        <v>203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8.75">
      <c r="A81" s="178" t="s">
        <v>204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6:11" s="89" customFormat="1" ht="18.75">
      <c r="F82" s="89" t="s">
        <v>60</v>
      </c>
      <c r="K82" s="89" t="s">
        <v>61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B77:F77"/>
    <mergeCell ref="G77:H77"/>
    <mergeCell ref="I77:J77"/>
    <mergeCell ref="G74:H74"/>
    <mergeCell ref="I74:J74"/>
    <mergeCell ref="G75:H75"/>
    <mergeCell ref="I75:J75"/>
    <mergeCell ref="B76:F76"/>
    <mergeCell ref="G76:H76"/>
    <mergeCell ref="I76:J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Y85"/>
  <sheetViews>
    <sheetView view="pageBreakPreview" zoomScale="70" zoomScaleSheetLayoutView="70" zoomScalePageLayoutView="0" workbookViewId="0" topLeftCell="A45">
      <selection activeCell="G84" sqref="G84"/>
    </sheetView>
  </sheetViews>
  <sheetFormatPr defaultColWidth="9.140625" defaultRowHeight="15" outlineLevelCol="1"/>
  <cols>
    <col min="1" max="1" width="9.8515625" style="251" bestFit="1" customWidth="1"/>
    <col min="2" max="2" width="12.140625" style="305" customWidth="1"/>
    <col min="3" max="3" width="10.57421875" style="305" customWidth="1"/>
    <col min="4" max="4" width="15.00390625" style="305" customWidth="1"/>
    <col min="5" max="5" width="8.00390625" style="305" customWidth="1"/>
    <col min="6" max="6" width="6.421875" style="305" customWidth="1"/>
    <col min="7" max="7" width="12.140625" style="305" customWidth="1"/>
    <col min="8" max="9" width="13.140625" style="305" customWidth="1"/>
    <col min="10" max="10" width="16.140625" style="305" customWidth="1"/>
    <col min="11" max="11" width="18.28125" style="305" customWidth="1"/>
    <col min="12" max="12" width="13.421875" style="305" hidden="1" customWidth="1" outlineLevel="1"/>
    <col min="13" max="13" width="12.57421875" style="305" hidden="1" customWidth="1" outlineLevel="1"/>
    <col min="14" max="14" width="9.7109375" style="305" hidden="1" customWidth="1" outlineLevel="1"/>
    <col min="15" max="15" width="9.00390625" style="305" hidden="1" customWidth="1" outlineLevel="1"/>
    <col min="16" max="16" width="9.28125" style="305" hidden="1" customWidth="1" outlineLevel="1"/>
    <col min="17" max="17" width="9.421875" style="305" hidden="1" customWidth="1" outlineLevel="1"/>
    <col min="18" max="18" width="9.140625" style="305" hidden="1" customWidth="1" outlineLevel="1"/>
    <col min="19" max="19" width="9.140625" style="305" customWidth="1" collapsed="1"/>
    <col min="20" max="20" width="9.140625" style="305" customWidth="1"/>
    <col min="21" max="21" width="11.140625" style="305" bestFit="1" customWidth="1"/>
    <col min="22" max="22" width="11.28125" style="305" bestFit="1" customWidth="1"/>
    <col min="23" max="24" width="11.140625" style="305" bestFit="1" customWidth="1"/>
    <col min="25" max="25" width="12.7109375" style="305" bestFit="1" customWidth="1"/>
    <col min="26" max="16384" width="9.140625" style="305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374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375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1816.3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208</v>
      </c>
      <c r="D43" s="236" t="s">
        <v>232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371" t="s">
        <v>134</v>
      </c>
      <c r="N45" s="245"/>
      <c r="O45" s="245"/>
      <c r="P45" s="245"/>
      <c r="Q45" s="245"/>
    </row>
    <row r="46" spans="1:18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M46" s="250" t="s">
        <v>221</v>
      </c>
      <c r="N46" s="250" t="s">
        <v>222</v>
      </c>
      <c r="O46" s="252" t="s">
        <v>137</v>
      </c>
      <c r="P46" s="252" t="s">
        <v>136</v>
      </c>
      <c r="Q46" s="252" t="s">
        <v>175</v>
      </c>
      <c r="R46" s="252" t="s">
        <v>138</v>
      </c>
    </row>
    <row r="47" spans="1:19" ht="33" customHeight="1">
      <c r="A47" s="236"/>
      <c r="B47" s="638" t="s">
        <v>139</v>
      </c>
      <c r="C47" s="638"/>
      <c r="D47" s="638"/>
      <c r="E47" s="638"/>
      <c r="F47" s="638"/>
      <c r="G47" s="253">
        <f>G49+G50</f>
        <v>14.11</v>
      </c>
      <c r="H47" s="253">
        <f>H49+H50</f>
        <v>25627.989999999998</v>
      </c>
      <c r="I47" s="253">
        <f>P47+O47</f>
        <v>20369.05</v>
      </c>
      <c r="J47" s="253">
        <f>J49+J50</f>
        <v>21751.614</v>
      </c>
      <c r="K47" s="253">
        <f>K49+K50</f>
        <v>-1382.5640000000021</v>
      </c>
      <c r="M47" s="384">
        <v>57965.33999999999</v>
      </c>
      <c r="N47" s="384">
        <v>63224.28</v>
      </c>
      <c r="O47" s="385">
        <v>20369.05</v>
      </c>
      <c r="P47" s="385">
        <v>0</v>
      </c>
      <c r="Q47" s="386">
        <v>0</v>
      </c>
      <c r="R47" s="385">
        <v>0</v>
      </c>
      <c r="S47" s="215">
        <v>1094.2</v>
      </c>
    </row>
    <row r="48" spans="1:11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</row>
    <row r="49" spans="1:2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ROUND(G49*C42,2)</f>
        <v>17200.36</v>
      </c>
      <c r="I49" s="261">
        <f>H49</f>
        <v>17200.36</v>
      </c>
      <c r="J49" s="259">
        <f>H59</f>
        <v>17200.364</v>
      </c>
      <c r="K49" s="259">
        <f>I49-J49</f>
        <v>-0.004000000000814907</v>
      </c>
      <c r="O49" s="262"/>
      <c r="T49" s="227"/>
      <c r="U49" s="227"/>
      <c r="V49" s="227"/>
      <c r="W49" s="227"/>
      <c r="X49" s="227"/>
      <c r="Y49" s="227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ROUND(G50*C42,2)</f>
        <v>8427.63</v>
      </c>
      <c r="I50" s="261">
        <f>I47-I49</f>
        <v>3168.6899999999987</v>
      </c>
      <c r="J50" s="259">
        <f>H67</f>
        <v>4551.25</v>
      </c>
      <c r="K50" s="259">
        <f>I50-J50</f>
        <v>-1382.5600000000013</v>
      </c>
      <c r="T50" s="227"/>
      <c r="U50" s="649"/>
      <c r="V50" s="649"/>
      <c r="W50" s="649"/>
      <c r="X50" s="649"/>
      <c r="Y50" s="649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T51" s="344"/>
      <c r="U51" s="345"/>
      <c r="V51" s="345"/>
      <c r="W51" s="345"/>
      <c r="X51" s="345"/>
      <c r="Y51" s="345"/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346"/>
      <c r="U52" s="347"/>
      <c r="V52" s="347"/>
      <c r="W52" s="347"/>
      <c r="X52" s="347"/>
      <c r="Y52" s="347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'03 15 г'!J53</f>
        <v>1094.1999999999912</v>
      </c>
      <c r="H53" s="268">
        <f>Q47</f>
        <v>0</v>
      </c>
      <c r="I53" s="268">
        <f>R47</f>
        <v>0</v>
      </c>
      <c r="J53" s="241">
        <f>H53+G53-I53</f>
        <v>1094.1999999999912</v>
      </c>
      <c r="K53" s="241">
        <f>I76+I53</f>
        <v>0</v>
      </c>
      <c r="L53" s="305" t="s">
        <v>210</v>
      </c>
      <c r="T53" s="346"/>
      <c r="U53" s="348"/>
      <c r="V53" s="348"/>
      <c r="W53" s="348"/>
      <c r="X53" s="347"/>
      <c r="Y53" s="349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346"/>
      <c r="U54" s="348"/>
      <c r="V54" s="348"/>
      <c r="W54" s="348"/>
      <c r="X54" s="347"/>
      <c r="Y54" s="349"/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346"/>
      <c r="U55" s="348"/>
      <c r="V55" s="350"/>
      <c r="W55" s="350"/>
      <c r="X55" s="347"/>
      <c r="Y55" s="350"/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346"/>
      <c r="U56" s="348"/>
      <c r="V56" s="348"/>
      <c r="W56" s="348"/>
      <c r="X56" s="347"/>
      <c r="Y56" s="351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O57" s="323"/>
      <c r="T57" s="346"/>
      <c r="U57" s="348"/>
      <c r="V57" s="348"/>
      <c r="W57" s="348"/>
      <c r="X57" s="347"/>
      <c r="Y57" s="349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21751.614</v>
      </c>
      <c r="I58" s="236"/>
      <c r="J58" s="216"/>
      <c r="K58" s="216"/>
      <c r="O58" s="324"/>
      <c r="T58" s="346"/>
      <c r="U58" s="348"/>
      <c r="V58" s="348"/>
      <c r="W58" s="348"/>
      <c r="X58" s="347"/>
      <c r="Y58" s="349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17200.364</v>
      </c>
      <c r="I59" s="236"/>
      <c r="J59" s="216"/>
      <c r="K59" s="282"/>
      <c r="O59" s="325"/>
      <c r="T59" s="346"/>
      <c r="U59" s="348"/>
      <c r="V59" s="348"/>
      <c r="W59" s="348"/>
      <c r="X59" s="347"/>
      <c r="Y59" s="349"/>
    </row>
    <row r="60" spans="1:25" ht="18.75">
      <c r="A60" s="372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373">
        <f>ROUND(G60*C42,2)</f>
        <v>3396.48</v>
      </c>
      <c r="I60" s="236"/>
      <c r="J60" s="216"/>
      <c r="K60" s="282"/>
      <c r="O60" s="326"/>
      <c r="T60" s="346"/>
      <c r="U60" s="348"/>
      <c r="V60" s="348"/>
      <c r="W60" s="348"/>
      <c r="X60" s="347"/>
      <c r="Y60" s="349"/>
    </row>
    <row r="61" spans="1:25" ht="37.5" customHeight="1">
      <c r="A61" s="372" t="s">
        <v>149</v>
      </c>
      <c r="B61" s="632" t="s">
        <v>150</v>
      </c>
      <c r="C61" s="619"/>
      <c r="D61" s="619"/>
      <c r="E61" s="619"/>
      <c r="F61" s="619"/>
      <c r="G61" s="371">
        <v>2.2</v>
      </c>
      <c r="H61" s="373">
        <f>ROUND(G61*C42,2)+0.01</f>
        <v>3995.8700000000003</v>
      </c>
      <c r="I61" s="236"/>
      <c r="J61" s="216"/>
      <c r="K61" s="282"/>
      <c r="O61" s="326"/>
      <c r="T61" s="346"/>
      <c r="U61" s="348"/>
      <c r="V61" s="348"/>
      <c r="W61" s="348"/>
      <c r="X61" s="347"/>
      <c r="Y61" s="349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>ROUND(G62*C42,2)</f>
        <v>2869.75</v>
      </c>
      <c r="I62" s="236"/>
      <c r="J62" s="216"/>
      <c r="K62" s="216"/>
      <c r="O62" s="326"/>
      <c r="T62" s="346"/>
      <c r="U62" s="348"/>
      <c r="V62" s="348"/>
      <c r="W62" s="348"/>
      <c r="X62" s="347"/>
      <c r="Y62" s="349"/>
    </row>
    <row r="63" spans="1:25" ht="18.75">
      <c r="A63" s="620"/>
      <c r="B63" s="616"/>
      <c r="C63" s="616"/>
      <c r="D63" s="616"/>
      <c r="E63" s="616"/>
      <c r="F63" s="616"/>
      <c r="G63" s="608"/>
      <c r="H63" s="622"/>
      <c r="I63" s="236"/>
      <c r="J63" s="216"/>
      <c r="K63" s="216"/>
      <c r="O63" s="326"/>
      <c r="T63" s="346"/>
      <c r="U63" s="348"/>
      <c r="V63" s="348"/>
      <c r="W63" s="348"/>
      <c r="X63" s="347"/>
      <c r="Y63" s="349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>G64*C42</f>
        <v>2324.864</v>
      </c>
      <c r="I64" s="236"/>
      <c r="J64" s="216"/>
      <c r="K64" s="216"/>
      <c r="T64" s="352"/>
      <c r="U64" s="353"/>
      <c r="V64" s="353"/>
      <c r="W64" s="353"/>
      <c r="X64" s="353"/>
      <c r="Y64" s="353"/>
    </row>
    <row r="65" spans="1:25" ht="18.75">
      <c r="A65" s="620"/>
      <c r="B65" s="616"/>
      <c r="C65" s="616"/>
      <c r="D65" s="616"/>
      <c r="E65" s="616"/>
      <c r="F65" s="616"/>
      <c r="G65" s="608"/>
      <c r="H65" s="622"/>
      <c r="I65" s="236"/>
      <c r="J65" s="216"/>
      <c r="K65" s="216"/>
      <c r="T65" s="227"/>
      <c r="U65" s="227"/>
      <c r="V65" s="227"/>
      <c r="W65" s="227"/>
      <c r="X65" s="227"/>
      <c r="Y65" s="227"/>
    </row>
    <row r="66" spans="1:25" ht="18.75">
      <c r="A66" s="372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>ROUND(G66*C42,2)</f>
        <v>4613.4</v>
      </c>
      <c r="I66" s="236"/>
      <c r="J66" s="216"/>
      <c r="K66" s="216"/>
      <c r="T66" s="227"/>
      <c r="U66" s="227"/>
      <c r="V66" s="227"/>
      <c r="W66" s="227"/>
      <c r="X66" s="227"/>
      <c r="Y66" s="227"/>
    </row>
    <row r="67" spans="1:12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4551.25</v>
      </c>
      <c r="I67" s="236"/>
      <c r="J67" s="216"/>
      <c r="K67" s="216"/>
      <c r="L67" s="262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4551.25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307"/>
      <c r="J70" s="224"/>
      <c r="K70" s="216"/>
    </row>
    <row r="71" spans="1:11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 t="s">
        <v>231</v>
      </c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46" t="s">
        <v>229</v>
      </c>
      <c r="C76" s="647"/>
      <c r="D76" s="647"/>
      <c r="E76" s="647"/>
      <c r="F76" s="648"/>
      <c r="G76" s="608">
        <f>'03 15 г'!G77:H77</f>
        <v>23051.38199999998</v>
      </c>
      <c r="H76" s="609"/>
      <c r="I76" s="608">
        <f>'03 15 г'!I77:J77</f>
        <v>0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46" t="s">
        <v>230</v>
      </c>
      <c r="C77" s="647"/>
      <c r="D77" s="647"/>
      <c r="E77" s="647"/>
      <c r="F77" s="648"/>
      <c r="G77" s="608">
        <f>G76+I47-J47+K53</f>
        <v>21668.817999999977</v>
      </c>
      <c r="H77" s="609"/>
      <c r="I77" s="610">
        <f>I76+I53-K53</f>
        <v>0</v>
      </c>
      <c r="J77" s="609"/>
      <c r="K77" s="216"/>
      <c r="L77" s="299">
        <f>G77</f>
        <v>21668.817999999977</v>
      </c>
      <c r="M77" s="299">
        <f>I77</f>
        <v>0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3" ht="18.75">
      <c r="A79" s="236"/>
      <c r="B79" s="296"/>
      <c r="C79" s="297"/>
      <c r="D79" s="297"/>
      <c r="E79" s="297"/>
      <c r="F79" s="297"/>
      <c r="G79" s="642" t="s">
        <v>223</v>
      </c>
      <c r="H79" s="643"/>
      <c r="I79" s="642" t="s">
        <v>224</v>
      </c>
      <c r="J79" s="643"/>
      <c r="K79" s="216"/>
      <c r="L79" s="305" t="s">
        <v>225</v>
      </c>
      <c r="M79" s="306">
        <f>G80+H47-I47-I80</f>
        <v>0</v>
      </c>
    </row>
    <row r="80" spans="1:11" ht="18.75">
      <c r="A80" s="236"/>
      <c r="B80" s="605" t="s">
        <v>228</v>
      </c>
      <c r="C80" s="606"/>
      <c r="D80" s="606"/>
      <c r="E80" s="606"/>
      <c r="F80" s="607"/>
      <c r="G80" s="644">
        <f>M47</f>
        <v>57965.33999999999</v>
      </c>
      <c r="H80" s="645"/>
      <c r="I80" s="644">
        <f>N47</f>
        <v>63224.28</v>
      </c>
      <c r="J80" s="645"/>
      <c r="K80" s="216"/>
    </row>
    <row r="81" spans="1:11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18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18.75">
      <c r="A83" s="301" t="s">
        <v>203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18.75">
      <c r="A84" s="301" t="s">
        <v>204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6:11" s="216" customFormat="1" ht="18.75">
      <c r="F85" s="216" t="s">
        <v>60</v>
      </c>
      <c r="K85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G74:H74"/>
    <mergeCell ref="I74:J74"/>
    <mergeCell ref="G75:H75"/>
    <mergeCell ref="I75:J75"/>
    <mergeCell ref="B76:F76"/>
    <mergeCell ref="G76:H76"/>
    <mergeCell ref="I76:J76"/>
    <mergeCell ref="B77:F77"/>
    <mergeCell ref="G77:H77"/>
    <mergeCell ref="I77:J77"/>
    <mergeCell ref="G79:H79"/>
    <mergeCell ref="I79:J79"/>
    <mergeCell ref="B80:F80"/>
    <mergeCell ref="G80:H80"/>
    <mergeCell ref="I80:J80"/>
  </mergeCells>
  <conditionalFormatting sqref="M47">
    <cfRule type="cellIs" priority="19" dxfId="91" operator="equal" stopIfTrue="1">
      <formula>0</formula>
    </cfRule>
  </conditionalFormatting>
  <conditionalFormatting sqref="M47">
    <cfRule type="cellIs" priority="18" dxfId="92" operator="equal" stopIfTrue="1">
      <formula>0</formula>
    </cfRule>
  </conditionalFormatting>
  <conditionalFormatting sqref="M47:N47">
    <cfRule type="cellIs" priority="17" dxfId="93" operator="equal" stopIfTrue="1">
      <formula>0</formula>
    </cfRule>
  </conditionalFormatting>
  <conditionalFormatting sqref="N47">
    <cfRule type="cellIs" priority="14" dxfId="94" operator="equal" stopIfTrue="1">
      <formula>0</formula>
    </cfRule>
    <cfRule type="cellIs" priority="15" dxfId="91" operator="equal" stopIfTrue="1">
      <formula>326166</formula>
    </cfRule>
    <cfRule type="cellIs" priority="16" dxfId="5" operator="equal" stopIfTrue="1">
      <formula>0</formula>
    </cfRule>
  </conditionalFormatting>
  <conditionalFormatting sqref="M47:N47">
    <cfRule type="cellIs" priority="12" dxfId="95" operator="equal" stopIfTrue="1">
      <formula>0</formula>
    </cfRule>
    <cfRule type="cellIs" priority="13" dxfId="8" operator="equal" stopIfTrue="1">
      <formula>0</formula>
    </cfRule>
  </conditionalFormatting>
  <conditionalFormatting sqref="M47:N47">
    <cfRule type="cellIs" priority="9" dxfId="7" operator="equal" stopIfTrue="1">
      <formula>0</formula>
    </cfRule>
    <cfRule type="cellIs" priority="10" dxfId="6" operator="equal" stopIfTrue="1">
      <formula>0</formula>
    </cfRule>
    <cfRule type="cellIs" priority="11" dxfId="5" operator="equal" stopIfTrue="1">
      <formula>0</formula>
    </cfRule>
  </conditionalFormatting>
  <conditionalFormatting sqref="M47:N47">
    <cfRule type="cellIs" priority="8" dxfId="96" operator="greaterThan" stopIfTrue="1">
      <formula>0</formula>
    </cfRule>
  </conditionalFormatting>
  <conditionalFormatting sqref="M47:N47">
    <cfRule type="cellIs" priority="6" dxfId="3" operator="greaterThan" stopIfTrue="1">
      <formula>0</formula>
    </cfRule>
  </conditionalFormatting>
  <conditionalFormatting sqref="M47:N47">
    <cfRule type="cellIs" priority="3" dxfId="97" operator="greaterThan" stopIfTrue="1">
      <formula>15</formula>
    </cfRule>
  </conditionalFormatting>
  <conditionalFormatting sqref="M47:N47">
    <cfRule type="cellIs" priority="1" dxfId="98" operator="greaterThan" stopIfTrue="1">
      <formula>15</formula>
    </cfRule>
    <cfRule type="cellIs" priority="2" dxfId="96" operator="greaterThan" stopIfTrue="1">
      <formula>15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Y85"/>
  <sheetViews>
    <sheetView view="pageBreakPreview" zoomScale="70" zoomScaleSheetLayoutView="70" zoomScalePageLayoutView="0" workbookViewId="0" topLeftCell="A35">
      <selection activeCell="K51" sqref="K51"/>
    </sheetView>
  </sheetViews>
  <sheetFormatPr defaultColWidth="9.140625" defaultRowHeight="15" outlineLevelCol="1"/>
  <cols>
    <col min="1" max="1" width="9.8515625" style="251" bestFit="1" customWidth="1"/>
    <col min="2" max="2" width="12.140625" style="305" customWidth="1"/>
    <col min="3" max="3" width="10.57421875" style="305" customWidth="1"/>
    <col min="4" max="4" width="15.00390625" style="305" customWidth="1"/>
    <col min="5" max="5" width="8.00390625" style="305" customWidth="1"/>
    <col min="6" max="6" width="6.421875" style="305" customWidth="1"/>
    <col min="7" max="7" width="12.140625" style="305" customWidth="1"/>
    <col min="8" max="9" width="13.140625" style="305" customWidth="1"/>
    <col min="10" max="10" width="16.140625" style="305" customWidth="1"/>
    <col min="11" max="11" width="18.28125" style="305" customWidth="1"/>
    <col min="12" max="12" width="13.421875" style="305" hidden="1" customWidth="1" outlineLevel="1"/>
    <col min="13" max="13" width="12.57421875" style="305" hidden="1" customWidth="1" outlineLevel="1"/>
    <col min="14" max="14" width="9.7109375" style="305" hidden="1" customWidth="1" outlineLevel="1"/>
    <col min="15" max="15" width="9.00390625" style="305" hidden="1" customWidth="1" outlineLevel="1"/>
    <col min="16" max="16" width="9.28125" style="305" hidden="1" customWidth="1" outlineLevel="1"/>
    <col min="17" max="17" width="9.421875" style="305" hidden="1" customWidth="1" outlineLevel="1"/>
    <col min="18" max="18" width="9.140625" style="305" hidden="1" customWidth="1" outlineLevel="1"/>
    <col min="19" max="19" width="9.140625" style="305" customWidth="1" collapsed="1"/>
    <col min="20" max="20" width="9.140625" style="305" customWidth="1"/>
    <col min="21" max="21" width="11.140625" style="305" bestFit="1" customWidth="1"/>
    <col min="22" max="22" width="11.28125" style="305" bestFit="1" customWidth="1"/>
    <col min="23" max="24" width="11.140625" style="305" bestFit="1" customWidth="1"/>
    <col min="25" max="25" width="12.7109375" style="305" bestFit="1" customWidth="1"/>
    <col min="26" max="16384" width="9.140625" style="305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382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383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1816.3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189</v>
      </c>
      <c r="D43" s="236" t="s">
        <v>232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379" t="s">
        <v>134</v>
      </c>
      <c r="N45" s="245"/>
      <c r="O45" s="245"/>
      <c r="P45" s="245"/>
      <c r="Q45" s="245"/>
    </row>
    <row r="46" spans="1:18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M46" s="250" t="s">
        <v>221</v>
      </c>
      <c r="N46" s="250" t="s">
        <v>222</v>
      </c>
      <c r="O46" s="252" t="s">
        <v>137</v>
      </c>
      <c r="P46" s="252" t="s">
        <v>136</v>
      </c>
      <c r="Q46" s="252" t="s">
        <v>175</v>
      </c>
      <c r="R46" s="252" t="s">
        <v>138</v>
      </c>
    </row>
    <row r="47" spans="1:19" ht="33" customHeight="1">
      <c r="A47" s="236"/>
      <c r="B47" s="638" t="s">
        <v>139</v>
      </c>
      <c r="C47" s="638"/>
      <c r="D47" s="638"/>
      <c r="E47" s="638"/>
      <c r="F47" s="638"/>
      <c r="G47" s="253">
        <f>G49+G50</f>
        <v>14.11</v>
      </c>
      <c r="H47" s="253">
        <f>H49+H50</f>
        <v>25627.989999999998</v>
      </c>
      <c r="I47" s="253">
        <f>P47+O47</f>
        <v>17407.86</v>
      </c>
      <c r="J47" s="253">
        <f>J49+J50</f>
        <v>21751.614</v>
      </c>
      <c r="K47" s="253">
        <f>K49+K50</f>
        <v>-4343.754000000001</v>
      </c>
      <c r="M47" s="392">
        <v>63224.28</v>
      </c>
      <c r="N47" s="392">
        <v>71444.41</v>
      </c>
      <c r="O47" s="393">
        <v>17407.86</v>
      </c>
      <c r="P47" s="393">
        <v>0</v>
      </c>
      <c r="Q47" s="393">
        <v>0</v>
      </c>
      <c r="R47" s="393">
        <v>0</v>
      </c>
      <c r="S47" s="393">
        <v>1094.2</v>
      </c>
    </row>
    <row r="48" spans="1:11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</row>
    <row r="49" spans="1:2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ROUND(G49*C42,2)</f>
        <v>17200.36</v>
      </c>
      <c r="I49" s="261">
        <f>H49</f>
        <v>17200.36</v>
      </c>
      <c r="J49" s="259">
        <f>H59</f>
        <v>17200.364</v>
      </c>
      <c r="K49" s="259">
        <f>I49-J49</f>
        <v>-0.004000000000814907</v>
      </c>
      <c r="O49" s="262"/>
      <c r="T49" s="227"/>
      <c r="U49" s="227"/>
      <c r="V49" s="227"/>
      <c r="W49" s="227"/>
      <c r="X49" s="227"/>
      <c r="Y49" s="227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ROUND(G50*C42,2)</f>
        <v>8427.63</v>
      </c>
      <c r="I50" s="261">
        <f>I47-I49</f>
        <v>207.5</v>
      </c>
      <c r="J50" s="259">
        <f>H67</f>
        <v>4551.25</v>
      </c>
      <c r="K50" s="259">
        <f>I50-J50</f>
        <v>-4343.75</v>
      </c>
      <c r="T50" s="227"/>
      <c r="U50" s="649"/>
      <c r="V50" s="649"/>
      <c r="W50" s="649"/>
      <c r="X50" s="649"/>
      <c r="Y50" s="649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T51" s="344"/>
      <c r="U51" s="345"/>
      <c r="V51" s="345"/>
      <c r="W51" s="345"/>
      <c r="X51" s="345"/>
      <c r="Y51" s="345"/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346"/>
      <c r="U52" s="347"/>
      <c r="V52" s="347"/>
      <c r="W52" s="347"/>
      <c r="X52" s="347"/>
      <c r="Y52" s="347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'04 15 г'!J53</f>
        <v>1094.1999999999912</v>
      </c>
      <c r="H53" s="268">
        <f>Q47</f>
        <v>0</v>
      </c>
      <c r="I53" s="268">
        <f>R47</f>
        <v>0</v>
      </c>
      <c r="J53" s="241">
        <f>H53+G53-I53</f>
        <v>1094.1999999999912</v>
      </c>
      <c r="K53" s="241">
        <f>I76+I53</f>
        <v>0</v>
      </c>
      <c r="L53" s="305" t="s">
        <v>210</v>
      </c>
      <c r="T53" s="346"/>
      <c r="U53" s="348"/>
      <c r="V53" s="348"/>
      <c r="W53" s="348"/>
      <c r="X53" s="347"/>
      <c r="Y53" s="349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346"/>
      <c r="U54" s="348"/>
      <c r="V54" s="348"/>
      <c r="W54" s="348"/>
      <c r="X54" s="347"/>
      <c r="Y54" s="349"/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346"/>
      <c r="U55" s="348"/>
      <c r="V55" s="350"/>
      <c r="W55" s="350"/>
      <c r="X55" s="347"/>
      <c r="Y55" s="350"/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346"/>
      <c r="U56" s="348"/>
      <c r="V56" s="348"/>
      <c r="W56" s="348"/>
      <c r="X56" s="347"/>
      <c r="Y56" s="351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O57" s="323"/>
      <c r="T57" s="346"/>
      <c r="U57" s="348"/>
      <c r="V57" s="348"/>
      <c r="W57" s="348"/>
      <c r="X57" s="347"/>
      <c r="Y57" s="349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21751.614</v>
      </c>
      <c r="I58" s="236"/>
      <c r="J58" s="216"/>
      <c r="K58" s="216"/>
      <c r="O58" s="324"/>
      <c r="T58" s="346"/>
      <c r="U58" s="348"/>
      <c r="V58" s="348"/>
      <c r="W58" s="348"/>
      <c r="X58" s="347"/>
      <c r="Y58" s="349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17200.364</v>
      </c>
      <c r="I59" s="236"/>
      <c r="J59" s="216"/>
      <c r="K59" s="282"/>
      <c r="O59" s="325"/>
      <c r="T59" s="346"/>
      <c r="U59" s="348"/>
      <c r="V59" s="348"/>
      <c r="W59" s="348"/>
      <c r="X59" s="347"/>
      <c r="Y59" s="349"/>
    </row>
    <row r="60" spans="1:25" ht="18.75">
      <c r="A60" s="380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381">
        <f>ROUND(G60*C42,2)</f>
        <v>3396.48</v>
      </c>
      <c r="I60" s="236"/>
      <c r="J60" s="216"/>
      <c r="K60" s="282"/>
      <c r="O60" s="326"/>
      <c r="T60" s="346"/>
      <c r="U60" s="348"/>
      <c r="V60" s="348"/>
      <c r="W60" s="348"/>
      <c r="X60" s="347"/>
      <c r="Y60" s="349"/>
    </row>
    <row r="61" spans="1:25" ht="37.5" customHeight="1">
      <c r="A61" s="380" t="s">
        <v>149</v>
      </c>
      <c r="B61" s="632" t="s">
        <v>150</v>
      </c>
      <c r="C61" s="619"/>
      <c r="D61" s="619"/>
      <c r="E61" s="619"/>
      <c r="F61" s="619"/>
      <c r="G61" s="379">
        <v>2.2</v>
      </c>
      <c r="H61" s="381">
        <f>ROUND(G61*C42,2)+0.01</f>
        <v>3995.8700000000003</v>
      </c>
      <c r="I61" s="236"/>
      <c r="J61" s="216"/>
      <c r="K61" s="282"/>
      <c r="O61" s="326"/>
      <c r="T61" s="346"/>
      <c r="U61" s="348"/>
      <c r="V61" s="348"/>
      <c r="W61" s="348"/>
      <c r="X61" s="347"/>
      <c r="Y61" s="349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>ROUND(G62*C42,2)</f>
        <v>2869.75</v>
      </c>
      <c r="I62" s="236"/>
      <c r="J62" s="216"/>
      <c r="K62" s="216"/>
      <c r="O62" s="326"/>
      <c r="T62" s="346"/>
      <c r="U62" s="348"/>
      <c r="V62" s="348"/>
      <c r="W62" s="348"/>
      <c r="X62" s="347"/>
      <c r="Y62" s="349"/>
    </row>
    <row r="63" spans="1:25" ht="18.75">
      <c r="A63" s="620"/>
      <c r="B63" s="616"/>
      <c r="C63" s="616"/>
      <c r="D63" s="616"/>
      <c r="E63" s="616"/>
      <c r="F63" s="616"/>
      <c r="G63" s="608"/>
      <c r="H63" s="622"/>
      <c r="I63" s="236"/>
      <c r="J63" s="216"/>
      <c r="K63" s="216"/>
      <c r="O63" s="326"/>
      <c r="T63" s="346"/>
      <c r="U63" s="348"/>
      <c r="V63" s="348"/>
      <c r="W63" s="348"/>
      <c r="X63" s="347"/>
      <c r="Y63" s="349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>G64*C42</f>
        <v>2324.864</v>
      </c>
      <c r="I64" s="236"/>
      <c r="J64" s="216"/>
      <c r="K64" s="216"/>
      <c r="T64" s="352"/>
      <c r="U64" s="353"/>
      <c r="V64" s="353"/>
      <c r="W64" s="353"/>
      <c r="X64" s="353"/>
      <c r="Y64" s="353"/>
    </row>
    <row r="65" spans="1:25" ht="18.75">
      <c r="A65" s="620"/>
      <c r="B65" s="616"/>
      <c r="C65" s="616"/>
      <c r="D65" s="616"/>
      <c r="E65" s="616"/>
      <c r="F65" s="616"/>
      <c r="G65" s="608"/>
      <c r="H65" s="622"/>
      <c r="I65" s="236"/>
      <c r="J65" s="216"/>
      <c r="K65" s="216"/>
      <c r="T65" s="227"/>
      <c r="U65" s="227"/>
      <c r="V65" s="227"/>
      <c r="W65" s="227"/>
      <c r="X65" s="227"/>
      <c r="Y65" s="227"/>
    </row>
    <row r="66" spans="1:25" ht="18.75">
      <c r="A66" s="380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>ROUND(G66*C42,2)</f>
        <v>4613.4</v>
      </c>
      <c r="I66" s="236"/>
      <c r="J66" s="216"/>
      <c r="K66" s="216"/>
      <c r="T66" s="227"/>
      <c r="U66" s="227"/>
      <c r="V66" s="227"/>
      <c r="W66" s="227"/>
      <c r="X66" s="227"/>
      <c r="Y66" s="227"/>
    </row>
    <row r="67" spans="1:12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4551.25</v>
      </c>
      <c r="I67" s="236"/>
      <c r="J67" s="216"/>
      <c r="K67" s="216"/>
      <c r="L67" s="262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4551.25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307"/>
      <c r="J70" s="224"/>
      <c r="K70" s="216"/>
    </row>
    <row r="71" spans="1:11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 t="s">
        <v>231</v>
      </c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46" t="s">
        <v>229</v>
      </c>
      <c r="C76" s="647"/>
      <c r="D76" s="647"/>
      <c r="E76" s="647"/>
      <c r="F76" s="648"/>
      <c r="G76" s="608">
        <f>'04 15 г'!G77:H77</f>
        <v>21668.817999999977</v>
      </c>
      <c r="H76" s="609"/>
      <c r="I76" s="608">
        <f>'04 15 г'!I77:J77</f>
        <v>0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46" t="s">
        <v>230</v>
      </c>
      <c r="C77" s="647"/>
      <c r="D77" s="647"/>
      <c r="E77" s="647"/>
      <c r="F77" s="648"/>
      <c r="G77" s="608">
        <f>G76+I47-J47+K53</f>
        <v>17325.063999999977</v>
      </c>
      <c r="H77" s="609"/>
      <c r="I77" s="610">
        <f>I76+I53-K53</f>
        <v>0</v>
      </c>
      <c r="J77" s="609"/>
      <c r="K77" s="216"/>
      <c r="L77" s="299">
        <f>G77</f>
        <v>17325.063999999977</v>
      </c>
      <c r="M77" s="299">
        <f>I77</f>
        <v>0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3" ht="18.75">
      <c r="A79" s="236"/>
      <c r="B79" s="296"/>
      <c r="C79" s="297"/>
      <c r="D79" s="297"/>
      <c r="E79" s="297"/>
      <c r="F79" s="297"/>
      <c r="G79" s="642" t="s">
        <v>223</v>
      </c>
      <c r="H79" s="643"/>
      <c r="I79" s="642" t="s">
        <v>224</v>
      </c>
      <c r="J79" s="643"/>
      <c r="K79" s="216"/>
      <c r="L79" s="305" t="s">
        <v>225</v>
      </c>
      <c r="M79" s="306">
        <f>G80+H47-I47-I80</f>
        <v>0</v>
      </c>
    </row>
    <row r="80" spans="1:11" ht="18.75">
      <c r="A80" s="236"/>
      <c r="B80" s="605" t="s">
        <v>228</v>
      </c>
      <c r="C80" s="606"/>
      <c r="D80" s="606"/>
      <c r="E80" s="606"/>
      <c r="F80" s="607"/>
      <c r="G80" s="644">
        <f>M47</f>
        <v>63224.28</v>
      </c>
      <c r="H80" s="645"/>
      <c r="I80" s="644">
        <f>N47</f>
        <v>71444.41</v>
      </c>
      <c r="J80" s="645"/>
      <c r="K80" s="216"/>
    </row>
    <row r="81" spans="1:11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18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18.75">
      <c r="A83" s="301" t="s">
        <v>203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18.75">
      <c r="A84" s="301" t="s">
        <v>204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6:11" s="216" customFormat="1" ht="18.75">
      <c r="F85" s="216" t="s">
        <v>60</v>
      </c>
      <c r="K85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G74:H74"/>
    <mergeCell ref="I74:J74"/>
    <mergeCell ref="G75:H75"/>
    <mergeCell ref="I75:J75"/>
    <mergeCell ref="B76:F76"/>
    <mergeCell ref="G76:H76"/>
    <mergeCell ref="I76:J76"/>
    <mergeCell ref="B77:F77"/>
    <mergeCell ref="G77:H77"/>
    <mergeCell ref="I77:J77"/>
    <mergeCell ref="G79:H79"/>
    <mergeCell ref="I79:J79"/>
    <mergeCell ref="B80:F80"/>
    <mergeCell ref="G80:H80"/>
    <mergeCell ref="I80:J8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Y85"/>
  <sheetViews>
    <sheetView view="pageBreakPreview" zoomScale="80" zoomScaleSheetLayoutView="80" zoomScalePageLayoutView="0" workbookViewId="0" topLeftCell="A46">
      <selection activeCell="H70" sqref="H70"/>
    </sheetView>
  </sheetViews>
  <sheetFormatPr defaultColWidth="9.140625" defaultRowHeight="15" outlineLevelCol="1"/>
  <cols>
    <col min="1" max="1" width="9.8515625" style="251" bestFit="1" customWidth="1"/>
    <col min="2" max="2" width="12.140625" style="305" customWidth="1"/>
    <col min="3" max="3" width="10.57421875" style="305" customWidth="1"/>
    <col min="4" max="4" width="15.00390625" style="305" customWidth="1"/>
    <col min="5" max="5" width="8.00390625" style="305" customWidth="1"/>
    <col min="6" max="6" width="6.421875" style="305" customWidth="1"/>
    <col min="7" max="7" width="12.140625" style="305" customWidth="1"/>
    <col min="8" max="9" width="13.140625" style="305" customWidth="1"/>
    <col min="10" max="10" width="16.140625" style="305" customWidth="1"/>
    <col min="11" max="11" width="18.28125" style="305" customWidth="1"/>
    <col min="12" max="12" width="13.421875" style="305" hidden="1" customWidth="1" outlineLevel="1"/>
    <col min="13" max="13" width="12.57421875" style="305" hidden="1" customWidth="1" outlineLevel="1"/>
    <col min="14" max="14" width="9.7109375" style="305" hidden="1" customWidth="1" outlineLevel="1"/>
    <col min="15" max="15" width="9.00390625" style="305" hidden="1" customWidth="1" outlineLevel="1"/>
    <col min="16" max="16" width="9.28125" style="305" hidden="1" customWidth="1" outlineLevel="1"/>
    <col min="17" max="17" width="9.421875" style="305" hidden="1" customWidth="1" outlineLevel="1"/>
    <col min="18" max="18" width="9.140625" style="305" hidden="1" customWidth="1" outlineLevel="1"/>
    <col min="19" max="19" width="9.140625" style="305" customWidth="1" collapsed="1"/>
    <col min="20" max="20" width="9.140625" style="305" customWidth="1"/>
    <col min="21" max="21" width="11.140625" style="305" bestFit="1" customWidth="1"/>
    <col min="22" max="22" width="11.28125" style="305" bestFit="1" customWidth="1"/>
    <col min="23" max="24" width="11.140625" style="305" bestFit="1" customWidth="1"/>
    <col min="25" max="25" width="12.7109375" style="305" bestFit="1" customWidth="1"/>
    <col min="26" max="16384" width="9.140625" style="305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390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391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1816.3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213</v>
      </c>
      <c r="D43" s="236" t="s">
        <v>232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387" t="s">
        <v>134</v>
      </c>
      <c r="N45" s="245"/>
      <c r="O45" s="245"/>
      <c r="P45" s="245"/>
      <c r="Q45" s="245"/>
    </row>
    <row r="46" spans="1:19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M46" s="250" t="s">
        <v>221</v>
      </c>
      <c r="N46" s="250" t="s">
        <v>222</v>
      </c>
      <c r="O46" s="252" t="s">
        <v>235</v>
      </c>
      <c r="P46" s="252" t="s">
        <v>136</v>
      </c>
      <c r="Q46" s="252" t="s">
        <v>236</v>
      </c>
      <c r="R46" s="252" t="s">
        <v>237</v>
      </c>
      <c r="S46" s="252" t="s">
        <v>238</v>
      </c>
    </row>
    <row r="47" spans="1:19" ht="33" customHeight="1">
      <c r="A47" s="236"/>
      <c r="B47" s="638" t="s">
        <v>139</v>
      </c>
      <c r="C47" s="638"/>
      <c r="D47" s="638"/>
      <c r="E47" s="638"/>
      <c r="F47" s="638"/>
      <c r="G47" s="253">
        <f>G49+G50</f>
        <v>14.11</v>
      </c>
      <c r="H47" s="253">
        <f>H49+H50</f>
        <v>25627.989999999998</v>
      </c>
      <c r="I47" s="253">
        <f>P47+O47</f>
        <v>26401.540000000005</v>
      </c>
      <c r="J47" s="253">
        <f>J49+J50</f>
        <v>23843.614</v>
      </c>
      <c r="K47" s="253">
        <f>K49+K50</f>
        <v>2557.926000000003</v>
      </c>
      <c r="M47" s="392">
        <v>71444.41</v>
      </c>
      <c r="N47" s="392">
        <v>70670.86</v>
      </c>
      <c r="O47" s="393">
        <v>26401.540000000005</v>
      </c>
      <c r="P47" s="394">
        <f>SUM(P23,P24,P25,P26,P27,P28,P29,P30,P31,P32,P33,P34,P35,P36,P37,P38,P39,P40,P41,P42,P43,P44,P45,P46)</f>
        <v>0</v>
      </c>
      <c r="Q47" s="393">
        <v>0</v>
      </c>
      <c r="R47" s="393">
        <v>0</v>
      </c>
      <c r="S47" s="393">
        <v>0</v>
      </c>
    </row>
    <row r="48" spans="1:11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</row>
    <row r="49" spans="1:2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ROUND(G49*C42,2)</f>
        <v>17200.36</v>
      </c>
      <c r="I49" s="261">
        <f>H49</f>
        <v>17200.36</v>
      </c>
      <c r="J49" s="259">
        <f>H59</f>
        <v>17200.364</v>
      </c>
      <c r="K49" s="259">
        <f>I49-J49</f>
        <v>-0.004000000000814907</v>
      </c>
      <c r="O49" s="262"/>
      <c r="T49" s="227"/>
      <c r="U49" s="227"/>
      <c r="V49" s="227"/>
      <c r="W49" s="227"/>
      <c r="X49" s="227"/>
      <c r="Y49" s="227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ROUND(G50*C42,2)</f>
        <v>8427.63</v>
      </c>
      <c r="I50" s="261">
        <f>I47-I49</f>
        <v>9201.180000000004</v>
      </c>
      <c r="J50" s="259">
        <f>H67</f>
        <v>6643.25</v>
      </c>
      <c r="K50" s="259">
        <f>I50-J50</f>
        <v>2557.930000000004</v>
      </c>
      <c r="T50" s="227"/>
      <c r="U50" s="649"/>
      <c r="V50" s="649"/>
      <c r="W50" s="649"/>
      <c r="X50" s="649"/>
      <c r="Y50" s="649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T51" s="344"/>
      <c r="U51" s="345"/>
      <c r="V51" s="345"/>
      <c r="W51" s="345"/>
      <c r="X51" s="345"/>
      <c r="Y51" s="345"/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346"/>
      <c r="U52" s="347"/>
      <c r="V52" s="347"/>
      <c r="W52" s="347"/>
      <c r="X52" s="347"/>
      <c r="Y52" s="347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'05 15 г'!J53</f>
        <v>1094.1999999999912</v>
      </c>
      <c r="H53" s="268">
        <f>Q47</f>
        <v>0</v>
      </c>
      <c r="I53" s="268">
        <f>R47</f>
        <v>0</v>
      </c>
      <c r="J53" s="241">
        <f>H53+G53-I53</f>
        <v>1094.1999999999912</v>
      </c>
      <c r="K53" s="241">
        <f>I76+I53</f>
        <v>0</v>
      </c>
      <c r="L53" s="305" t="s">
        <v>210</v>
      </c>
      <c r="T53" s="346"/>
      <c r="U53" s="348"/>
      <c r="V53" s="348"/>
      <c r="W53" s="348"/>
      <c r="X53" s="347"/>
      <c r="Y53" s="349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346"/>
      <c r="U54" s="348"/>
      <c r="V54" s="348"/>
      <c r="W54" s="348"/>
      <c r="X54" s="347"/>
      <c r="Y54" s="349"/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346"/>
      <c r="U55" s="348"/>
      <c r="V55" s="350"/>
      <c r="W55" s="350"/>
      <c r="X55" s="347"/>
      <c r="Y55" s="350"/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346"/>
      <c r="U56" s="348"/>
      <c r="V56" s="348"/>
      <c r="W56" s="348"/>
      <c r="X56" s="347"/>
      <c r="Y56" s="351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O57" s="323"/>
      <c r="T57" s="346"/>
      <c r="U57" s="348"/>
      <c r="V57" s="348"/>
      <c r="W57" s="348"/>
      <c r="X57" s="347"/>
      <c r="Y57" s="349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23843.614</v>
      </c>
      <c r="I58" s="236"/>
      <c r="J58" s="216"/>
      <c r="K58" s="216"/>
      <c r="O58" s="324"/>
      <c r="T58" s="346"/>
      <c r="U58" s="348"/>
      <c r="V58" s="348"/>
      <c r="W58" s="348"/>
      <c r="X58" s="347"/>
      <c r="Y58" s="349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17200.364</v>
      </c>
      <c r="I59" s="236"/>
      <c r="J59" s="216"/>
      <c r="K59" s="282"/>
      <c r="O59" s="325"/>
      <c r="T59" s="346"/>
      <c r="U59" s="348"/>
      <c r="V59" s="348"/>
      <c r="W59" s="348"/>
      <c r="X59" s="347"/>
      <c r="Y59" s="349"/>
    </row>
    <row r="60" spans="1:25" ht="18.75">
      <c r="A60" s="388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389">
        <f>ROUND(G60*C42,2)</f>
        <v>3396.48</v>
      </c>
      <c r="I60" s="236"/>
      <c r="J60" s="216"/>
      <c r="K60" s="282"/>
      <c r="O60" s="326"/>
      <c r="T60" s="346"/>
      <c r="U60" s="348"/>
      <c r="V60" s="348"/>
      <c r="W60" s="348"/>
      <c r="X60" s="347"/>
      <c r="Y60" s="349"/>
    </row>
    <row r="61" spans="1:25" ht="37.5" customHeight="1">
      <c r="A61" s="388" t="s">
        <v>149</v>
      </c>
      <c r="B61" s="632" t="s">
        <v>150</v>
      </c>
      <c r="C61" s="619"/>
      <c r="D61" s="619"/>
      <c r="E61" s="619"/>
      <c r="F61" s="619"/>
      <c r="G61" s="387">
        <v>2.2</v>
      </c>
      <c r="H61" s="389">
        <f>ROUND(G61*C42,2)+0.01</f>
        <v>3995.8700000000003</v>
      </c>
      <c r="I61" s="236"/>
      <c r="J61" s="216"/>
      <c r="K61" s="282"/>
      <c r="O61" s="326"/>
      <c r="T61" s="346"/>
      <c r="U61" s="348"/>
      <c r="V61" s="348"/>
      <c r="W61" s="348"/>
      <c r="X61" s="347"/>
      <c r="Y61" s="349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>ROUND(G62*C42,2)</f>
        <v>2869.75</v>
      </c>
      <c r="I62" s="236"/>
      <c r="J62" s="216"/>
      <c r="K62" s="216"/>
      <c r="O62" s="326"/>
      <c r="T62" s="346"/>
      <c r="U62" s="348"/>
      <c r="V62" s="348"/>
      <c r="W62" s="348"/>
      <c r="X62" s="347"/>
      <c r="Y62" s="349"/>
    </row>
    <row r="63" spans="1:25" ht="18.75">
      <c r="A63" s="620"/>
      <c r="B63" s="616"/>
      <c r="C63" s="616"/>
      <c r="D63" s="616"/>
      <c r="E63" s="616"/>
      <c r="F63" s="616"/>
      <c r="G63" s="608"/>
      <c r="H63" s="622"/>
      <c r="I63" s="236"/>
      <c r="J63" s="216"/>
      <c r="K63" s="216"/>
      <c r="O63" s="326"/>
      <c r="T63" s="346"/>
      <c r="U63" s="348"/>
      <c r="V63" s="348"/>
      <c r="W63" s="348"/>
      <c r="X63" s="347"/>
      <c r="Y63" s="349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>G64*C42</f>
        <v>2324.864</v>
      </c>
      <c r="I64" s="236"/>
      <c r="J64" s="216"/>
      <c r="K64" s="216"/>
      <c r="T64" s="352"/>
      <c r="U64" s="353"/>
      <c r="V64" s="353"/>
      <c r="W64" s="353"/>
      <c r="X64" s="353"/>
      <c r="Y64" s="353"/>
    </row>
    <row r="65" spans="1:25" ht="18.75">
      <c r="A65" s="620"/>
      <c r="B65" s="616"/>
      <c r="C65" s="616"/>
      <c r="D65" s="616"/>
      <c r="E65" s="616"/>
      <c r="F65" s="616"/>
      <c r="G65" s="608"/>
      <c r="H65" s="622"/>
      <c r="I65" s="236"/>
      <c r="J65" s="216"/>
      <c r="K65" s="216"/>
      <c r="T65" s="227"/>
      <c r="U65" s="227"/>
      <c r="V65" s="227"/>
      <c r="W65" s="227"/>
      <c r="X65" s="227"/>
      <c r="Y65" s="227"/>
    </row>
    <row r="66" spans="1:25" ht="18.75">
      <c r="A66" s="388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>ROUND(G66*C42,2)</f>
        <v>4613.4</v>
      </c>
      <c r="I66" s="236"/>
      <c r="J66" s="216"/>
      <c r="K66" s="216"/>
      <c r="T66" s="227"/>
      <c r="U66" s="227"/>
      <c r="V66" s="227"/>
      <c r="W66" s="227"/>
      <c r="X66" s="227"/>
      <c r="Y66" s="227"/>
    </row>
    <row r="67" spans="1:12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6643.25</v>
      </c>
      <c r="I67" s="236"/>
      <c r="J67" s="216"/>
      <c r="K67" s="216"/>
      <c r="L67" s="262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4551.25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239</v>
      </c>
      <c r="C70" s="603"/>
      <c r="D70" s="603"/>
      <c r="E70" s="603"/>
      <c r="F70" s="604"/>
      <c r="G70" s="261"/>
      <c r="H70" s="290">
        <v>2092</v>
      </c>
      <c r="I70" s="307"/>
      <c r="J70" s="224"/>
      <c r="K70" s="216"/>
    </row>
    <row r="71" spans="1:11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 t="s">
        <v>231</v>
      </c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46" t="s">
        <v>229</v>
      </c>
      <c r="C76" s="647"/>
      <c r="D76" s="647"/>
      <c r="E76" s="647"/>
      <c r="F76" s="648"/>
      <c r="G76" s="608">
        <f>'05 15 г'!G77:H77</f>
        <v>17325.063999999977</v>
      </c>
      <c r="H76" s="609"/>
      <c r="I76" s="608">
        <f>'05 15 г'!I77:J77</f>
        <v>0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46" t="s">
        <v>230</v>
      </c>
      <c r="C77" s="647"/>
      <c r="D77" s="647"/>
      <c r="E77" s="647"/>
      <c r="F77" s="648"/>
      <c r="G77" s="608">
        <f>G76+I47-J47+K53</f>
        <v>19882.989999999976</v>
      </c>
      <c r="H77" s="609"/>
      <c r="I77" s="610">
        <f>I76+I53-K53</f>
        <v>0</v>
      </c>
      <c r="J77" s="609"/>
      <c r="K77" s="216"/>
      <c r="L77" s="299">
        <f>G77</f>
        <v>19882.989999999976</v>
      </c>
      <c r="M77" s="299">
        <f>I77</f>
        <v>0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3" ht="18.75">
      <c r="A79" s="236"/>
      <c r="B79" s="296"/>
      <c r="C79" s="297"/>
      <c r="D79" s="297"/>
      <c r="E79" s="297"/>
      <c r="F79" s="297"/>
      <c r="G79" s="642" t="s">
        <v>223</v>
      </c>
      <c r="H79" s="643"/>
      <c r="I79" s="642" t="s">
        <v>224</v>
      </c>
      <c r="J79" s="643"/>
      <c r="K79" s="216"/>
      <c r="L79" s="305" t="s">
        <v>225</v>
      </c>
      <c r="M79" s="306">
        <f>G80+H47-I47-I80</f>
        <v>0</v>
      </c>
    </row>
    <row r="80" spans="1:11" ht="18.75">
      <c r="A80" s="236"/>
      <c r="B80" s="605" t="s">
        <v>228</v>
      </c>
      <c r="C80" s="606"/>
      <c r="D80" s="606"/>
      <c r="E80" s="606"/>
      <c r="F80" s="607"/>
      <c r="G80" s="644">
        <f>M47</f>
        <v>71444.41</v>
      </c>
      <c r="H80" s="645"/>
      <c r="I80" s="644">
        <f>N47</f>
        <v>70670.86</v>
      </c>
      <c r="J80" s="645"/>
      <c r="K80" s="216"/>
    </row>
    <row r="81" spans="1:11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18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18.75">
      <c r="A83" s="301" t="s">
        <v>203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18.75">
      <c r="A84" s="301" t="s">
        <v>204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6:11" s="216" customFormat="1" ht="18.75">
      <c r="F85" s="216" t="s">
        <v>60</v>
      </c>
      <c r="K85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G74:H74"/>
    <mergeCell ref="I74:J74"/>
    <mergeCell ref="G75:H75"/>
    <mergeCell ref="I75:J75"/>
    <mergeCell ref="B76:F76"/>
    <mergeCell ref="G76:H76"/>
    <mergeCell ref="I76:J76"/>
    <mergeCell ref="B77:F77"/>
    <mergeCell ref="G77:H77"/>
    <mergeCell ref="I77:J77"/>
    <mergeCell ref="G79:H79"/>
    <mergeCell ref="I79:J79"/>
    <mergeCell ref="B80:F80"/>
    <mergeCell ref="G80:H80"/>
    <mergeCell ref="I80:J8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Y85"/>
  <sheetViews>
    <sheetView view="pageBreakPreview" zoomScale="80" zoomScaleSheetLayoutView="80" zoomScalePageLayoutView="0" workbookViewId="0" topLeftCell="A48">
      <selection activeCell="H70" sqref="H70:H71"/>
    </sheetView>
  </sheetViews>
  <sheetFormatPr defaultColWidth="9.140625" defaultRowHeight="15" outlineLevelCol="1"/>
  <cols>
    <col min="1" max="1" width="9.8515625" style="251" bestFit="1" customWidth="1"/>
    <col min="2" max="2" width="12.140625" style="305" customWidth="1"/>
    <col min="3" max="3" width="10.57421875" style="305" customWidth="1"/>
    <col min="4" max="4" width="15.00390625" style="305" customWidth="1"/>
    <col min="5" max="5" width="8.00390625" style="305" customWidth="1"/>
    <col min="6" max="6" width="6.421875" style="305" customWidth="1"/>
    <col min="7" max="7" width="12.140625" style="305" customWidth="1"/>
    <col min="8" max="9" width="13.140625" style="305" customWidth="1"/>
    <col min="10" max="10" width="16.140625" style="305" customWidth="1"/>
    <col min="11" max="11" width="18.28125" style="305" customWidth="1"/>
    <col min="12" max="12" width="13.421875" style="305" hidden="1" customWidth="1" outlineLevel="1"/>
    <col min="13" max="13" width="12.57421875" style="305" hidden="1" customWidth="1" outlineLevel="1"/>
    <col min="14" max="14" width="9.7109375" style="305" hidden="1" customWidth="1" outlineLevel="1"/>
    <col min="15" max="15" width="9.00390625" style="305" hidden="1" customWidth="1" outlineLevel="1"/>
    <col min="16" max="16" width="9.28125" style="305" hidden="1" customWidth="1" outlineLevel="1"/>
    <col min="17" max="17" width="9.421875" style="305" hidden="1" customWidth="1" outlineLevel="1"/>
    <col min="18" max="18" width="9.140625" style="305" hidden="1" customWidth="1" outlineLevel="1"/>
    <col min="19" max="19" width="9.140625" style="305" customWidth="1" collapsed="1"/>
    <col min="20" max="20" width="9.140625" style="305" customWidth="1"/>
    <col min="21" max="21" width="11.140625" style="305" bestFit="1" customWidth="1"/>
    <col min="22" max="22" width="11.28125" style="305" bestFit="1" customWidth="1"/>
    <col min="23" max="24" width="11.140625" style="305" bestFit="1" customWidth="1"/>
    <col min="25" max="25" width="12.7109375" style="305" bestFit="1" customWidth="1"/>
    <col min="26" max="16384" width="9.140625" style="305" customWidth="1"/>
  </cols>
  <sheetData>
    <row r="1" spans="1:11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6"/>
      <c r="J2" s="216"/>
      <c r="K2" s="216"/>
    </row>
    <row r="3" spans="1:11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 t="s">
        <v>6</v>
      </c>
      <c r="J6" s="220"/>
      <c r="K6" s="221"/>
    </row>
    <row r="7" spans="1:11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 t="s">
        <v>10</v>
      </c>
      <c r="J7" s="220"/>
      <c r="K7" s="221"/>
    </row>
    <row r="8" spans="1:11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3">
        <v>48.28</v>
      </c>
      <c r="J8" s="219"/>
      <c r="K8" s="224"/>
    </row>
    <row r="9" spans="1:11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3">
        <v>5702.29</v>
      </c>
      <c r="J9" s="219"/>
      <c r="K9" s="224"/>
    </row>
    <row r="10" spans="1:11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19"/>
      <c r="J10" s="219"/>
      <c r="K10" s="224"/>
    </row>
    <row r="11" spans="1:11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14" spans="1:17" ht="18.75" hidden="1">
      <c r="A14" s="216"/>
      <c r="B14" s="225" t="s">
        <v>118</v>
      </c>
      <c r="C14" s="633" t="s">
        <v>15</v>
      </c>
      <c r="D14" s="634"/>
      <c r="E14" s="390"/>
      <c r="F14" s="220"/>
      <c r="G14" s="220"/>
      <c r="H14" s="220"/>
      <c r="I14" s="220" t="s">
        <v>20</v>
      </c>
      <c r="J14" s="224"/>
      <c r="K14" s="224"/>
      <c r="L14" s="227"/>
      <c r="M14" s="227"/>
      <c r="N14" s="227"/>
      <c r="O14" s="227"/>
      <c r="P14" s="227"/>
      <c r="Q14" s="227"/>
    </row>
    <row r="15" spans="1:17" ht="14.25" customHeight="1" hidden="1">
      <c r="A15" s="216"/>
      <c r="B15" s="228"/>
      <c r="C15" s="635"/>
      <c r="D15" s="636"/>
      <c r="E15" s="391"/>
      <c r="F15" s="220"/>
      <c r="G15" s="220"/>
      <c r="H15" s="220" t="s">
        <v>119</v>
      </c>
      <c r="I15" s="220"/>
      <c r="J15" s="224"/>
      <c r="K15" s="224"/>
      <c r="L15" s="227"/>
      <c r="M15" s="227"/>
      <c r="N15" s="227"/>
      <c r="O15" s="227"/>
      <c r="P15" s="227"/>
      <c r="Q15" s="227"/>
    </row>
    <row r="16" spans="1:17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24"/>
      <c r="K16" s="224"/>
      <c r="L16" s="227"/>
      <c r="M16" s="227"/>
      <c r="N16" s="227"/>
      <c r="O16" s="227"/>
      <c r="P16" s="227"/>
      <c r="Q16" s="227"/>
    </row>
    <row r="17" spans="1:17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24"/>
      <c r="K17" s="224"/>
      <c r="L17" s="227"/>
      <c r="M17" s="227"/>
      <c r="N17" s="227"/>
      <c r="O17" s="227"/>
      <c r="P17" s="227"/>
      <c r="Q17" s="227"/>
    </row>
    <row r="18" spans="1:17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24"/>
      <c r="K18" s="224"/>
      <c r="L18" s="227"/>
      <c r="M18" s="227"/>
      <c r="N18" s="227"/>
      <c r="O18" s="227"/>
      <c r="P18" s="227"/>
      <c r="Q18" s="227"/>
    </row>
    <row r="19" spans="1:17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24"/>
      <c r="K19" s="224"/>
      <c r="L19" s="227"/>
      <c r="M19" s="227"/>
      <c r="N19" s="227"/>
      <c r="O19" s="227"/>
      <c r="P19" s="227"/>
      <c r="Q19" s="227"/>
    </row>
    <row r="20" spans="1:17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24"/>
      <c r="K20" s="224"/>
      <c r="L20" s="227"/>
      <c r="M20" s="227"/>
      <c r="N20" s="227"/>
      <c r="O20" s="227"/>
      <c r="P20" s="227"/>
      <c r="Q20" s="227"/>
    </row>
    <row r="21" spans="1:17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219"/>
      <c r="J21" s="224"/>
      <c r="K21" s="224"/>
      <c r="L21" s="227"/>
      <c r="M21" s="227"/>
      <c r="N21" s="227"/>
      <c r="O21" s="227"/>
      <c r="P21" s="227"/>
      <c r="Q21" s="227"/>
    </row>
    <row r="22" spans="1:17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23">
        <f>G22*H22</f>
        <v>2625.89</v>
      </c>
      <c r="J22" s="224"/>
      <c r="K22" s="224"/>
      <c r="L22" s="227"/>
      <c r="M22" s="227"/>
      <c r="N22" s="227"/>
      <c r="O22" s="227"/>
      <c r="P22" s="227"/>
      <c r="Q22" s="227"/>
    </row>
    <row r="23" spans="1:17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24"/>
      <c r="K23" s="224"/>
      <c r="L23" s="227"/>
      <c r="M23" s="227"/>
      <c r="N23" s="227"/>
      <c r="O23" s="227"/>
      <c r="P23" s="227"/>
      <c r="Q23" s="227"/>
    </row>
    <row r="24" spans="1:17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24"/>
      <c r="K24" s="224"/>
      <c r="L24" s="227"/>
      <c r="M24" s="227"/>
      <c r="N24" s="227"/>
      <c r="O24" s="227"/>
      <c r="P24" s="227"/>
      <c r="Q24" s="227"/>
    </row>
    <row r="25" spans="1:17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24"/>
      <c r="K25" s="224"/>
      <c r="L25" s="227"/>
      <c r="M25" s="227"/>
      <c r="N25" s="227"/>
      <c r="O25" s="227"/>
      <c r="P25" s="227"/>
      <c r="Q25" s="227"/>
    </row>
    <row r="26" spans="1:17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24"/>
      <c r="K26" s="224"/>
      <c r="L26" s="227"/>
      <c r="M26" s="227"/>
      <c r="N26" s="227"/>
      <c r="O26" s="227"/>
      <c r="P26" s="227"/>
      <c r="Q26" s="227"/>
    </row>
    <row r="27" spans="1:17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24"/>
      <c r="K27" s="224"/>
      <c r="L27" s="227"/>
      <c r="M27" s="227"/>
      <c r="N27" s="227"/>
      <c r="O27" s="227"/>
      <c r="P27" s="227"/>
      <c r="Q27" s="227"/>
    </row>
    <row r="28" spans="1:17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24"/>
      <c r="K28" s="224"/>
      <c r="L28" s="227"/>
      <c r="M28" s="227"/>
      <c r="N28" s="227"/>
      <c r="O28" s="227"/>
      <c r="P28" s="227"/>
      <c r="Q28" s="227"/>
    </row>
    <row r="29" spans="1:17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24"/>
      <c r="K29" s="224"/>
      <c r="L29" s="227"/>
      <c r="M29" s="227"/>
      <c r="N29" s="227"/>
      <c r="O29" s="227"/>
      <c r="P29" s="227"/>
      <c r="Q29" s="227"/>
    </row>
    <row r="30" spans="1:17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24"/>
      <c r="K30" s="224"/>
      <c r="L30" s="227"/>
      <c r="M30" s="227"/>
      <c r="N30" s="227"/>
      <c r="O30" s="227"/>
      <c r="P30" s="227"/>
      <c r="Q30" s="227"/>
    </row>
    <row r="31" spans="1:17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24"/>
      <c r="K31" s="224"/>
      <c r="L31" s="227"/>
      <c r="M31" s="227"/>
      <c r="N31" s="227"/>
      <c r="O31" s="227"/>
      <c r="P31" s="227"/>
      <c r="Q31" s="227"/>
    </row>
    <row r="32" spans="1:17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24"/>
      <c r="K32" s="224"/>
      <c r="L32" s="227"/>
      <c r="M32" s="227"/>
      <c r="N32" s="227"/>
      <c r="O32" s="227"/>
      <c r="P32" s="227"/>
      <c r="Q32" s="227"/>
    </row>
    <row r="33" spans="1:17" ht="18.75" hidden="1">
      <c r="A33" s="216"/>
      <c r="B33" s="219"/>
      <c r="C33" s="219"/>
      <c r="D33" s="219"/>
      <c r="E33" s="219"/>
      <c r="F33" s="219"/>
      <c r="G33" s="220"/>
      <c r="H33" s="220"/>
      <c r="I33" s="234"/>
      <c r="J33" s="224"/>
      <c r="K33" s="224"/>
      <c r="L33" s="227"/>
      <c r="M33" s="227"/>
      <c r="N33" s="227"/>
      <c r="O33" s="227"/>
      <c r="P33" s="227"/>
      <c r="Q33" s="227"/>
    </row>
    <row r="34" spans="1:17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35">
        <f>SUM(I17:I33)</f>
        <v>2625.89</v>
      </c>
      <c r="J34" s="224"/>
      <c r="K34" s="224"/>
      <c r="L34" s="227"/>
      <c r="M34" s="227"/>
      <c r="N34" s="227"/>
      <c r="O34" s="227"/>
      <c r="P34" s="227"/>
      <c r="Q34" s="227"/>
    </row>
    <row r="35" spans="1:11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216"/>
    </row>
    <row r="36" spans="1:11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216"/>
    </row>
    <row r="37" spans="1:11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1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1" ht="18.75">
      <c r="A39" s="236"/>
      <c r="B39" s="237"/>
      <c r="C39" s="237"/>
      <c r="D39" s="237"/>
      <c r="E39" s="237"/>
      <c r="F39" s="237"/>
      <c r="G39" s="237"/>
      <c r="H39" s="236"/>
      <c r="I39" s="236"/>
      <c r="J39" s="216"/>
      <c r="K39" s="216"/>
    </row>
    <row r="40" spans="1:11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6"/>
      <c r="J40" s="216"/>
      <c r="K40" s="216"/>
    </row>
    <row r="41" spans="1:11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6"/>
      <c r="J41" s="216"/>
      <c r="K41" s="216"/>
    </row>
    <row r="42" spans="1:11" ht="18.75">
      <c r="A42" s="236"/>
      <c r="B42" s="237" t="s">
        <v>126</v>
      </c>
      <c r="C42" s="238">
        <v>1816.8</v>
      </c>
      <c r="D42" s="236" t="s">
        <v>127</v>
      </c>
      <c r="E42" s="236"/>
      <c r="F42" s="237"/>
      <c r="G42" s="236"/>
      <c r="H42" s="237"/>
      <c r="I42" s="236"/>
      <c r="J42" s="216"/>
      <c r="K42" s="216"/>
    </row>
    <row r="43" spans="1:11" ht="18" customHeight="1">
      <c r="A43" s="236"/>
      <c r="B43" s="237" t="s">
        <v>128</v>
      </c>
      <c r="C43" s="239" t="s">
        <v>215</v>
      </c>
      <c r="D43" s="236" t="s">
        <v>232</v>
      </c>
      <c r="E43" s="236"/>
      <c r="F43" s="236"/>
      <c r="G43" s="237"/>
      <c r="H43" s="237"/>
      <c r="I43" s="236"/>
      <c r="J43" s="216"/>
      <c r="K43" s="216"/>
    </row>
    <row r="44" spans="1:11" ht="18" customHeight="1">
      <c r="A44" s="236"/>
      <c r="B44" s="237"/>
      <c r="C44" s="239"/>
      <c r="D44" s="236"/>
      <c r="E44" s="236"/>
      <c r="F44" s="236"/>
      <c r="G44" s="237"/>
      <c r="H44" s="237"/>
      <c r="I44" s="236"/>
      <c r="J44" s="216"/>
      <c r="K44" s="216"/>
    </row>
    <row r="45" spans="1:17" ht="60" customHeight="1">
      <c r="A45" s="236"/>
      <c r="B45" s="237"/>
      <c r="C45" s="239"/>
      <c r="D45" s="236"/>
      <c r="E45" s="236"/>
      <c r="F45" s="236"/>
      <c r="G45" s="240" t="s">
        <v>132</v>
      </c>
      <c r="H45" s="241" t="s">
        <v>2</v>
      </c>
      <c r="I45" s="241" t="s">
        <v>3</v>
      </c>
      <c r="J45" s="242" t="s">
        <v>133</v>
      </c>
      <c r="K45" s="387" t="s">
        <v>134</v>
      </c>
      <c r="N45" s="245"/>
      <c r="O45" s="245"/>
      <c r="P45" s="245"/>
      <c r="Q45" s="245"/>
    </row>
    <row r="46" spans="1:19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M46" s="250" t="s">
        <v>221</v>
      </c>
      <c r="N46" s="250" t="s">
        <v>222</v>
      </c>
      <c r="O46" s="252" t="s">
        <v>235</v>
      </c>
      <c r="P46" s="252" t="s">
        <v>136</v>
      </c>
      <c r="Q46" s="252" t="s">
        <v>236</v>
      </c>
      <c r="R46" s="252" t="s">
        <v>237</v>
      </c>
      <c r="S46" s="252" t="s">
        <v>238</v>
      </c>
    </row>
    <row r="47" spans="1:19" ht="33" customHeight="1">
      <c r="A47" s="236"/>
      <c r="B47" s="638" t="s">
        <v>139</v>
      </c>
      <c r="C47" s="638"/>
      <c r="D47" s="638"/>
      <c r="E47" s="638"/>
      <c r="F47" s="638"/>
      <c r="G47" s="253">
        <f>G49+G50</f>
        <v>14.11</v>
      </c>
      <c r="H47" s="253">
        <f>H49+H50</f>
        <v>25635.048000000003</v>
      </c>
      <c r="I47" s="253">
        <f>P47+O47</f>
        <v>29560.219999999998</v>
      </c>
      <c r="J47" s="253">
        <f>J49+J50</f>
        <v>23790.656</v>
      </c>
      <c r="K47" s="253">
        <f>K49+K50</f>
        <v>5769.563999999996</v>
      </c>
      <c r="M47" s="392">
        <v>70670.86</v>
      </c>
      <c r="N47" s="392">
        <v>66745.69</v>
      </c>
      <c r="O47" s="393">
        <v>29560.219999999998</v>
      </c>
      <c r="P47" s="394">
        <v>0</v>
      </c>
      <c r="Q47" s="393">
        <v>0</v>
      </c>
      <c r="R47" s="393">
        <v>80.11</v>
      </c>
      <c r="S47" s="393">
        <v>1014.09</v>
      </c>
    </row>
    <row r="48" spans="1:11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19"/>
      <c r="K48" s="219"/>
    </row>
    <row r="49" spans="1:25" ht="18" customHeight="1">
      <c r="A49" s="236"/>
      <c r="B49" s="620" t="s">
        <v>12</v>
      </c>
      <c r="C49" s="620"/>
      <c r="D49" s="620"/>
      <c r="E49" s="620"/>
      <c r="F49" s="620"/>
      <c r="G49" s="258">
        <f>G59</f>
        <v>9.47</v>
      </c>
      <c r="H49" s="259">
        <f>G49*C42</f>
        <v>17205.096</v>
      </c>
      <c r="I49" s="261">
        <f>H49</f>
        <v>17205.096</v>
      </c>
      <c r="J49" s="259">
        <f>H59</f>
        <v>17205.095999999998</v>
      </c>
      <c r="K49" s="259">
        <f>I49-J49</f>
        <v>0</v>
      </c>
      <c r="O49" s="262"/>
      <c r="T49" s="227"/>
      <c r="U49" s="227"/>
      <c r="V49" s="227"/>
      <c r="W49" s="227"/>
      <c r="X49" s="227"/>
      <c r="Y49" s="227"/>
    </row>
    <row r="50" spans="1:25" ht="18" customHeight="1">
      <c r="A50" s="236"/>
      <c r="B50" s="620" t="s">
        <v>21</v>
      </c>
      <c r="C50" s="620"/>
      <c r="D50" s="620"/>
      <c r="E50" s="620"/>
      <c r="F50" s="620"/>
      <c r="G50" s="258">
        <v>4.64</v>
      </c>
      <c r="H50" s="259">
        <f>G50*C42</f>
        <v>8429.952</v>
      </c>
      <c r="I50" s="261">
        <f>I47-I49</f>
        <v>12355.123999999996</v>
      </c>
      <c r="J50" s="259">
        <f>H67</f>
        <v>6585.56</v>
      </c>
      <c r="K50" s="259">
        <f>I50-J50</f>
        <v>5769.563999999996</v>
      </c>
      <c r="T50" s="227"/>
      <c r="U50" s="649"/>
      <c r="V50" s="649"/>
      <c r="W50" s="649"/>
      <c r="X50" s="649"/>
      <c r="Y50" s="649"/>
    </row>
    <row r="51" spans="1:25" ht="28.5" customHeight="1">
      <c r="A51" s="236"/>
      <c r="B51" s="216"/>
      <c r="C51" s="216"/>
      <c r="D51" s="216"/>
      <c r="E51" s="216"/>
      <c r="F51" s="216"/>
      <c r="G51" s="216"/>
      <c r="H51" s="216"/>
      <c r="I51" s="216"/>
      <c r="J51" s="216"/>
      <c r="K51" s="263"/>
      <c r="T51" s="344"/>
      <c r="U51" s="345"/>
      <c r="V51" s="345"/>
      <c r="W51" s="345"/>
      <c r="X51" s="345"/>
      <c r="Y51" s="345"/>
    </row>
    <row r="52" spans="1:25" ht="18" customHeight="1">
      <c r="A52" s="216"/>
      <c r="G52" s="265" t="s">
        <v>172</v>
      </c>
      <c r="H52" s="265" t="s">
        <v>2</v>
      </c>
      <c r="I52" s="265" t="s">
        <v>3</v>
      </c>
      <c r="J52" s="266" t="s">
        <v>173</v>
      </c>
      <c r="K52" s="265" t="s">
        <v>174</v>
      </c>
      <c r="N52" s="267"/>
      <c r="O52" s="245"/>
      <c r="T52" s="346"/>
      <c r="U52" s="347"/>
      <c r="V52" s="347"/>
      <c r="W52" s="347"/>
      <c r="X52" s="347"/>
      <c r="Y52" s="347"/>
    </row>
    <row r="53" spans="1:25" ht="18" customHeight="1">
      <c r="A53" s="216"/>
      <c r="B53" s="624" t="s">
        <v>171</v>
      </c>
      <c r="C53" s="624"/>
      <c r="D53" s="624"/>
      <c r="E53" s="624"/>
      <c r="F53" s="625"/>
      <c r="G53" s="268">
        <f>'06 15 г'!J53</f>
        <v>1094.1999999999912</v>
      </c>
      <c r="H53" s="268">
        <f>Q47</f>
        <v>0</v>
      </c>
      <c r="I53" s="268">
        <f>R47</f>
        <v>80.11</v>
      </c>
      <c r="J53" s="241">
        <f>H53+G53-I53</f>
        <v>1014.0899999999912</v>
      </c>
      <c r="K53" s="241">
        <f>I76+I53</f>
        <v>80.11</v>
      </c>
      <c r="L53" s="305" t="s">
        <v>210</v>
      </c>
      <c r="T53" s="346"/>
      <c r="U53" s="348"/>
      <c r="V53" s="348"/>
      <c r="W53" s="348"/>
      <c r="X53" s="347"/>
      <c r="Y53" s="349"/>
    </row>
    <row r="54" spans="1:25" ht="18" customHeight="1">
      <c r="A54" s="216"/>
      <c r="B54" s="237"/>
      <c r="C54" s="239"/>
      <c r="D54" s="236"/>
      <c r="E54" s="236"/>
      <c r="F54" s="236"/>
      <c r="G54" s="237"/>
      <c r="H54" s="237"/>
      <c r="I54" s="236"/>
      <c r="J54" s="216"/>
      <c r="K54" s="216"/>
      <c r="T54" s="346"/>
      <c r="U54" s="348"/>
      <c r="V54" s="348"/>
      <c r="W54" s="348"/>
      <c r="X54" s="347"/>
      <c r="Y54" s="349"/>
    </row>
    <row r="55" spans="1:25" ht="18" customHeight="1">
      <c r="A55" s="216"/>
      <c r="B55" s="237"/>
      <c r="C55" s="239"/>
      <c r="D55" s="236"/>
      <c r="E55" s="236"/>
      <c r="F55" s="236"/>
      <c r="G55" s="237"/>
      <c r="H55" s="237"/>
      <c r="I55" s="236"/>
      <c r="J55" s="216"/>
      <c r="K55" s="216"/>
      <c r="T55" s="346"/>
      <c r="U55" s="348"/>
      <c r="V55" s="350"/>
      <c r="W55" s="350"/>
      <c r="X55" s="347"/>
      <c r="Y55" s="350"/>
    </row>
    <row r="56" spans="1:25" ht="18.75">
      <c r="A56" s="236"/>
      <c r="B56" s="269"/>
      <c r="C56" s="270"/>
      <c r="D56" s="271"/>
      <c r="E56" s="271"/>
      <c r="F56" s="271"/>
      <c r="G56" s="272" t="s">
        <v>132</v>
      </c>
      <c r="H56" s="272" t="s">
        <v>142</v>
      </c>
      <c r="I56" s="236"/>
      <c r="J56" s="216"/>
      <c r="K56" s="216"/>
      <c r="T56" s="346"/>
      <c r="U56" s="348"/>
      <c r="V56" s="348"/>
      <c r="W56" s="348"/>
      <c r="X56" s="347"/>
      <c r="Y56" s="351"/>
    </row>
    <row r="57" spans="1:25" s="251" customFormat="1" ht="11.25" customHeight="1">
      <c r="A57" s="273"/>
      <c r="B57" s="274"/>
      <c r="C57" s="275"/>
      <c r="D57" s="276"/>
      <c r="E57" s="276"/>
      <c r="F57" s="276"/>
      <c r="G57" s="249" t="s">
        <v>56</v>
      </c>
      <c r="H57" s="249" t="s">
        <v>56</v>
      </c>
      <c r="I57" s="246"/>
      <c r="O57" s="323"/>
      <c r="T57" s="346"/>
      <c r="U57" s="348"/>
      <c r="V57" s="348"/>
      <c r="W57" s="348"/>
      <c r="X57" s="347"/>
      <c r="Y57" s="349"/>
    </row>
    <row r="58" spans="1:25" ht="34.5" customHeight="1">
      <c r="A58" s="277" t="s">
        <v>143</v>
      </c>
      <c r="B58" s="626" t="s">
        <v>169</v>
      </c>
      <c r="C58" s="627"/>
      <c r="D58" s="627"/>
      <c r="E58" s="627"/>
      <c r="F58" s="627"/>
      <c r="G58" s="219"/>
      <c r="H58" s="278">
        <f>H59+H67</f>
        <v>23790.656</v>
      </c>
      <c r="I58" s="236"/>
      <c r="J58" s="216"/>
      <c r="K58" s="216"/>
      <c r="O58" s="324"/>
      <c r="T58" s="346"/>
      <c r="U58" s="348"/>
      <c r="V58" s="348"/>
      <c r="W58" s="348"/>
      <c r="X58" s="347"/>
      <c r="Y58" s="349"/>
    </row>
    <row r="59" spans="1:25" ht="18.75">
      <c r="A59" s="279" t="s">
        <v>145</v>
      </c>
      <c r="B59" s="628" t="s">
        <v>146</v>
      </c>
      <c r="C59" s="629"/>
      <c r="D59" s="629"/>
      <c r="E59" s="629"/>
      <c r="F59" s="630"/>
      <c r="G59" s="280">
        <f>G60+G61+G62+G64+G66</f>
        <v>9.47</v>
      </c>
      <c r="H59" s="281">
        <f>H60+H61+H62+H64+H66</f>
        <v>17205.095999999998</v>
      </c>
      <c r="I59" s="236"/>
      <c r="J59" s="216"/>
      <c r="K59" s="282"/>
      <c r="O59" s="325"/>
      <c r="T59" s="346"/>
      <c r="U59" s="348"/>
      <c r="V59" s="348"/>
      <c r="W59" s="348"/>
      <c r="X59" s="347"/>
      <c r="Y59" s="349"/>
    </row>
    <row r="60" spans="1:25" ht="18.75">
      <c r="A60" s="388" t="s">
        <v>147</v>
      </c>
      <c r="B60" s="631" t="s">
        <v>148</v>
      </c>
      <c r="C60" s="629"/>
      <c r="D60" s="629"/>
      <c r="E60" s="629"/>
      <c r="F60" s="630"/>
      <c r="G60" s="280">
        <v>1.87</v>
      </c>
      <c r="H60" s="389">
        <f>G60*$C$42</f>
        <v>3397.416</v>
      </c>
      <c r="I60" s="236"/>
      <c r="J60" s="216"/>
      <c r="K60" s="282"/>
      <c r="O60" s="326"/>
      <c r="T60" s="346"/>
      <c r="U60" s="348"/>
      <c r="V60" s="348"/>
      <c r="W60" s="348"/>
      <c r="X60" s="347"/>
      <c r="Y60" s="349"/>
    </row>
    <row r="61" spans="1:25" ht="37.5" customHeight="1">
      <c r="A61" s="388" t="s">
        <v>149</v>
      </c>
      <c r="B61" s="632" t="s">
        <v>150</v>
      </c>
      <c r="C61" s="619"/>
      <c r="D61" s="619"/>
      <c r="E61" s="619"/>
      <c r="F61" s="619"/>
      <c r="G61" s="387">
        <v>2.2</v>
      </c>
      <c r="H61" s="389">
        <f aca="true" t="shared" si="0" ref="H61:H66">G61*$C$42</f>
        <v>3996.96</v>
      </c>
      <c r="I61" s="236"/>
      <c r="J61" s="216"/>
      <c r="K61" s="282"/>
      <c r="O61" s="326"/>
      <c r="T61" s="346"/>
      <c r="U61" s="348"/>
      <c r="V61" s="348"/>
      <c r="W61" s="348"/>
      <c r="X61" s="347"/>
      <c r="Y61" s="349"/>
    </row>
    <row r="62" spans="1:25" ht="18.75">
      <c r="A62" s="620" t="s">
        <v>151</v>
      </c>
      <c r="B62" s="621" t="s">
        <v>152</v>
      </c>
      <c r="C62" s="616"/>
      <c r="D62" s="616"/>
      <c r="E62" s="616"/>
      <c r="F62" s="616"/>
      <c r="G62" s="608">
        <v>1.58</v>
      </c>
      <c r="H62" s="622">
        <f t="shared" si="0"/>
        <v>2870.544</v>
      </c>
      <c r="I62" s="236"/>
      <c r="J62" s="216"/>
      <c r="K62" s="216"/>
      <c r="O62" s="326"/>
      <c r="T62" s="346"/>
      <c r="U62" s="348"/>
      <c r="V62" s="348"/>
      <c r="W62" s="348"/>
      <c r="X62" s="347"/>
      <c r="Y62" s="349"/>
    </row>
    <row r="63" spans="1:25" ht="18.75">
      <c r="A63" s="620"/>
      <c r="B63" s="616"/>
      <c r="C63" s="616"/>
      <c r="D63" s="616"/>
      <c r="E63" s="616"/>
      <c r="F63" s="616"/>
      <c r="G63" s="608"/>
      <c r="H63" s="622">
        <f t="shared" si="0"/>
        <v>0</v>
      </c>
      <c r="I63" s="236"/>
      <c r="J63" s="216"/>
      <c r="K63" s="216"/>
      <c r="O63" s="326"/>
      <c r="T63" s="346"/>
      <c r="U63" s="348"/>
      <c r="V63" s="348"/>
      <c r="W63" s="348"/>
      <c r="X63" s="347"/>
      <c r="Y63" s="349"/>
    </row>
    <row r="64" spans="1:25" ht="18.75">
      <c r="A64" s="620" t="s">
        <v>153</v>
      </c>
      <c r="B64" s="621" t="s">
        <v>154</v>
      </c>
      <c r="C64" s="616"/>
      <c r="D64" s="616"/>
      <c r="E64" s="616"/>
      <c r="F64" s="616"/>
      <c r="G64" s="608">
        <v>1.28</v>
      </c>
      <c r="H64" s="622">
        <f t="shared" si="0"/>
        <v>2325.504</v>
      </c>
      <c r="I64" s="236"/>
      <c r="J64" s="216"/>
      <c r="K64" s="216"/>
      <c r="T64" s="352"/>
      <c r="U64" s="353"/>
      <c r="V64" s="353"/>
      <c r="W64" s="353"/>
      <c r="X64" s="353"/>
      <c r="Y64" s="353"/>
    </row>
    <row r="65" spans="1:25" ht="18.75">
      <c r="A65" s="620"/>
      <c r="B65" s="616"/>
      <c r="C65" s="616"/>
      <c r="D65" s="616"/>
      <c r="E65" s="616"/>
      <c r="F65" s="616"/>
      <c r="G65" s="608"/>
      <c r="H65" s="622">
        <f t="shared" si="0"/>
        <v>0</v>
      </c>
      <c r="I65" s="236"/>
      <c r="J65" s="216"/>
      <c r="K65" s="216"/>
      <c r="T65" s="227"/>
      <c r="U65" s="227"/>
      <c r="V65" s="227"/>
      <c r="W65" s="227"/>
      <c r="X65" s="227"/>
      <c r="Y65" s="227"/>
    </row>
    <row r="66" spans="1:25" ht="18.75">
      <c r="A66" s="388" t="s">
        <v>155</v>
      </c>
      <c r="B66" s="616" t="s">
        <v>156</v>
      </c>
      <c r="C66" s="616"/>
      <c r="D66" s="616"/>
      <c r="E66" s="616"/>
      <c r="F66" s="616"/>
      <c r="G66" s="272">
        <v>2.54</v>
      </c>
      <c r="H66" s="261">
        <f t="shared" si="0"/>
        <v>4614.672</v>
      </c>
      <c r="I66" s="236"/>
      <c r="J66" s="216"/>
      <c r="K66" s="216"/>
      <c r="T66" s="227"/>
      <c r="U66" s="227"/>
      <c r="V66" s="227"/>
      <c r="W66" s="227"/>
      <c r="X66" s="227"/>
      <c r="Y66" s="227"/>
    </row>
    <row r="67" spans="1:12" ht="18.75">
      <c r="A67" s="278" t="s">
        <v>157</v>
      </c>
      <c r="B67" s="617" t="s">
        <v>158</v>
      </c>
      <c r="C67" s="606"/>
      <c r="D67" s="606"/>
      <c r="E67" s="606"/>
      <c r="F67" s="606"/>
      <c r="G67" s="278"/>
      <c r="H67" s="278">
        <f>H68+H69+H70+H71</f>
        <v>6585.56</v>
      </c>
      <c r="I67" s="236"/>
      <c r="J67" s="216"/>
      <c r="K67" s="216"/>
      <c r="L67" s="262"/>
    </row>
    <row r="68" spans="1:11" ht="18.75">
      <c r="A68" s="287"/>
      <c r="B68" s="618" t="s">
        <v>159</v>
      </c>
      <c r="C68" s="619"/>
      <c r="D68" s="619"/>
      <c r="E68" s="619"/>
      <c r="F68" s="619"/>
      <c r="G68" s="288"/>
      <c r="H68" s="288">
        <v>4551.25</v>
      </c>
      <c r="I68" s="236"/>
      <c r="J68" s="216"/>
      <c r="K68" s="216"/>
    </row>
    <row r="69" spans="1:11" ht="33.75" customHeight="1">
      <c r="A69" s="287"/>
      <c r="B69" s="618" t="s">
        <v>177</v>
      </c>
      <c r="C69" s="619"/>
      <c r="D69" s="619"/>
      <c r="E69" s="619"/>
      <c r="F69" s="619"/>
      <c r="G69" s="261"/>
      <c r="H69" s="261"/>
      <c r="I69" s="289"/>
      <c r="J69" s="224"/>
      <c r="K69" s="216"/>
    </row>
    <row r="70" spans="1:11" ht="18.75" customHeight="1">
      <c r="A70" s="287"/>
      <c r="B70" s="602" t="s">
        <v>240</v>
      </c>
      <c r="C70" s="603"/>
      <c r="D70" s="603"/>
      <c r="E70" s="603"/>
      <c r="F70" s="604"/>
      <c r="G70" s="261"/>
      <c r="H70" s="290">
        <v>33.35</v>
      </c>
      <c r="I70" s="307"/>
      <c r="J70" s="224"/>
      <c r="K70" s="216"/>
    </row>
    <row r="71" spans="1:11" ht="18.75" customHeight="1">
      <c r="A71" s="287"/>
      <c r="B71" s="602" t="s">
        <v>216</v>
      </c>
      <c r="C71" s="603"/>
      <c r="D71" s="603"/>
      <c r="E71" s="603"/>
      <c r="F71" s="604"/>
      <c r="G71" s="261"/>
      <c r="H71" s="290">
        <v>2000.96</v>
      </c>
      <c r="I71" s="236"/>
      <c r="J71" s="216"/>
      <c r="K71" s="216"/>
    </row>
    <row r="72" spans="1:14" ht="18.75">
      <c r="A72" s="287"/>
      <c r="B72" s="291"/>
      <c r="C72" s="292"/>
      <c r="D72" s="292"/>
      <c r="E72" s="292"/>
      <c r="F72" s="292"/>
      <c r="G72" s="263"/>
      <c r="H72" s="263"/>
      <c r="I72" s="236"/>
      <c r="J72" s="216"/>
      <c r="K72" s="216"/>
      <c r="L72" s="293"/>
      <c r="M72" s="293"/>
      <c r="N72" s="293"/>
    </row>
    <row r="73" spans="1:12" ht="18.75">
      <c r="A73" s="287" t="s">
        <v>231</v>
      </c>
      <c r="B73" s="291"/>
      <c r="C73" s="292"/>
      <c r="D73" s="292"/>
      <c r="E73" s="292"/>
      <c r="F73" s="292"/>
      <c r="G73" s="294"/>
      <c r="H73" s="236"/>
      <c r="I73" s="236"/>
      <c r="J73" s="216"/>
      <c r="K73" s="216"/>
      <c r="L73" s="262"/>
    </row>
    <row r="74" spans="1:11" ht="18.75">
      <c r="A74" s="287"/>
      <c r="B74" s="291"/>
      <c r="C74" s="292"/>
      <c r="D74" s="292"/>
      <c r="E74" s="292"/>
      <c r="F74" s="292"/>
      <c r="G74" s="611" t="s">
        <v>21</v>
      </c>
      <c r="H74" s="612"/>
      <c r="I74" s="613" t="s">
        <v>141</v>
      </c>
      <c r="J74" s="612"/>
      <c r="K74" s="216"/>
    </row>
    <row r="75" spans="1:10" s="251" customFormat="1" ht="12.75">
      <c r="A75" s="295"/>
      <c r="B75" s="296"/>
      <c r="C75" s="297"/>
      <c r="D75" s="297"/>
      <c r="E75" s="297"/>
      <c r="F75" s="297"/>
      <c r="G75" s="614" t="s">
        <v>56</v>
      </c>
      <c r="H75" s="615"/>
      <c r="I75" s="614" t="s">
        <v>56</v>
      </c>
      <c r="J75" s="615"/>
    </row>
    <row r="76" spans="1:13" s="227" customFormat="1" ht="18.75">
      <c r="A76" s="287"/>
      <c r="B76" s="646" t="s">
        <v>229</v>
      </c>
      <c r="C76" s="647"/>
      <c r="D76" s="647"/>
      <c r="E76" s="647"/>
      <c r="F76" s="648"/>
      <c r="G76" s="608">
        <f>'06 15 г'!G77:H77</f>
        <v>19882.989999999976</v>
      </c>
      <c r="H76" s="609"/>
      <c r="I76" s="608">
        <f>'06 15 г'!I77:J77</f>
        <v>0</v>
      </c>
      <c r="J76" s="609"/>
      <c r="K76" s="224"/>
      <c r="L76" s="298" t="s">
        <v>164</v>
      </c>
      <c r="M76" s="298" t="s">
        <v>165</v>
      </c>
    </row>
    <row r="77" spans="1:13" ht="18.75">
      <c r="A77" s="237"/>
      <c r="B77" s="646" t="s">
        <v>230</v>
      </c>
      <c r="C77" s="647"/>
      <c r="D77" s="647"/>
      <c r="E77" s="647"/>
      <c r="F77" s="648"/>
      <c r="G77" s="608">
        <f>G76+I47-J47+K53</f>
        <v>25732.66399999998</v>
      </c>
      <c r="H77" s="609"/>
      <c r="I77" s="610">
        <f>I76+I53-K53</f>
        <v>0</v>
      </c>
      <c r="J77" s="609"/>
      <c r="K77" s="216"/>
      <c r="L77" s="299">
        <f>G77</f>
        <v>25732.66399999998</v>
      </c>
      <c r="M77" s="299">
        <f>I77</f>
        <v>0</v>
      </c>
    </row>
    <row r="78" spans="1:11" ht="18.75">
      <c r="A78" s="236"/>
      <c r="B78" s="236"/>
      <c r="C78" s="236"/>
      <c r="D78" s="236"/>
      <c r="E78" s="236"/>
      <c r="F78" s="236"/>
      <c r="G78" s="300"/>
      <c r="H78" s="236"/>
      <c r="I78" s="236"/>
      <c r="J78" s="216"/>
      <c r="K78" s="216"/>
    </row>
    <row r="79" spans="1:13" ht="18.75">
      <c r="A79" s="236"/>
      <c r="B79" s="296"/>
      <c r="C79" s="297"/>
      <c r="D79" s="297"/>
      <c r="E79" s="297"/>
      <c r="F79" s="297"/>
      <c r="G79" s="642" t="s">
        <v>223</v>
      </c>
      <c r="H79" s="643"/>
      <c r="I79" s="642" t="s">
        <v>224</v>
      </c>
      <c r="J79" s="643"/>
      <c r="K79" s="216"/>
      <c r="L79" s="305" t="s">
        <v>225</v>
      </c>
      <c r="M79" s="306">
        <f>G80+H47-I47-I80</f>
        <v>-0.0020000000076834112</v>
      </c>
    </row>
    <row r="80" spans="1:11" ht="18.75">
      <c r="A80" s="236"/>
      <c r="B80" s="605" t="s">
        <v>228</v>
      </c>
      <c r="C80" s="606"/>
      <c r="D80" s="606"/>
      <c r="E80" s="606"/>
      <c r="F80" s="607"/>
      <c r="G80" s="644">
        <f>M47</f>
        <v>70670.86</v>
      </c>
      <c r="H80" s="645"/>
      <c r="I80" s="644">
        <f>N47</f>
        <v>66745.69</v>
      </c>
      <c r="J80" s="645"/>
      <c r="K80" s="216"/>
    </row>
    <row r="81" spans="1:11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18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</row>
    <row r="83" spans="1:11" ht="18.75">
      <c r="A83" s="301" t="s">
        <v>241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</row>
    <row r="84" spans="1:11" ht="18.75">
      <c r="A84" s="301" t="s">
        <v>204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</row>
    <row r="85" spans="6:11" s="216" customFormat="1" ht="18.75">
      <c r="F85" s="216" t="s">
        <v>60</v>
      </c>
      <c r="K85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14:D15"/>
    <mergeCell ref="A35:J36"/>
    <mergeCell ref="B47:F47"/>
    <mergeCell ref="B48:F48"/>
    <mergeCell ref="B49:F49"/>
    <mergeCell ref="B50:F50"/>
    <mergeCell ref="U50:Y50"/>
    <mergeCell ref="B53:F53"/>
    <mergeCell ref="B58:F58"/>
    <mergeCell ref="B59:F59"/>
    <mergeCell ref="B60:F60"/>
    <mergeCell ref="B61:F61"/>
    <mergeCell ref="A62:A63"/>
    <mergeCell ref="B62:F63"/>
    <mergeCell ref="G62:G63"/>
    <mergeCell ref="H62:H63"/>
    <mergeCell ref="A64:A65"/>
    <mergeCell ref="B64:F65"/>
    <mergeCell ref="G64:G65"/>
    <mergeCell ref="H64:H65"/>
    <mergeCell ref="B66:F66"/>
    <mergeCell ref="B67:F67"/>
    <mergeCell ref="B68:F68"/>
    <mergeCell ref="B69:F69"/>
    <mergeCell ref="B70:F70"/>
    <mergeCell ref="B71:F71"/>
    <mergeCell ref="G74:H74"/>
    <mergeCell ref="I74:J74"/>
    <mergeCell ref="G75:H75"/>
    <mergeCell ref="I75:J75"/>
    <mergeCell ref="B76:F76"/>
    <mergeCell ref="G76:H76"/>
    <mergeCell ref="I76:J76"/>
    <mergeCell ref="B77:F77"/>
    <mergeCell ref="G77:H77"/>
    <mergeCell ref="I77:J77"/>
    <mergeCell ref="G79:H79"/>
    <mergeCell ref="I79:J79"/>
    <mergeCell ref="B80:F80"/>
    <mergeCell ref="G80:H80"/>
    <mergeCell ref="I80:J8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Z84"/>
  <sheetViews>
    <sheetView view="pageBreakPreview" zoomScale="80" zoomScaleSheetLayoutView="80" zoomScalePageLayoutView="0" workbookViewId="0" topLeftCell="A45">
      <selection activeCell="H69" sqref="H69"/>
    </sheetView>
  </sheetViews>
  <sheetFormatPr defaultColWidth="9.140625" defaultRowHeight="15" outlineLevelCol="1"/>
  <cols>
    <col min="1" max="1" width="6.7109375" style="251" customWidth="1"/>
    <col min="2" max="2" width="12.140625" style="305" customWidth="1"/>
    <col min="3" max="3" width="10.57421875" style="305" customWidth="1"/>
    <col min="4" max="4" width="12.57421875" style="305" customWidth="1"/>
    <col min="5" max="5" width="8.00390625" style="305" customWidth="1"/>
    <col min="6" max="6" width="4.57421875" style="305" customWidth="1"/>
    <col min="7" max="7" width="11.140625" style="305" customWidth="1"/>
    <col min="8" max="8" width="12.421875" style="305" customWidth="1"/>
    <col min="9" max="10" width="12.57421875" style="305" customWidth="1"/>
    <col min="11" max="11" width="12.421875" style="305" customWidth="1"/>
    <col min="12" max="12" width="19.00390625" style="305" customWidth="1"/>
    <col min="13" max="13" width="13.421875" style="305" hidden="1" customWidth="1" outlineLevel="1"/>
    <col min="14" max="14" width="12.57421875" style="305" hidden="1" customWidth="1" outlineLevel="1"/>
    <col min="15" max="15" width="9.7109375" style="305" hidden="1" customWidth="1" outlineLevel="1"/>
    <col min="16" max="16" width="9.00390625" style="305" hidden="1" customWidth="1" outlineLevel="1"/>
    <col min="17" max="17" width="9.28125" style="305" hidden="1" customWidth="1" outlineLevel="1"/>
    <col min="18" max="18" width="9.421875" style="305" hidden="1" customWidth="1" outlineLevel="1"/>
    <col min="19" max="19" width="9.140625" style="305" hidden="1" customWidth="1" outlineLevel="1"/>
    <col min="20" max="21" width="0" style="305" hidden="1" customWidth="1" outlineLevel="1"/>
    <col min="22" max="22" width="11.140625" style="305" bestFit="1" customWidth="1" collapsed="1"/>
    <col min="23" max="23" width="11.28125" style="305" bestFit="1" customWidth="1"/>
    <col min="24" max="25" width="11.140625" style="305" bestFit="1" customWidth="1"/>
    <col min="26" max="26" width="12.7109375" style="305" bestFit="1" customWidth="1"/>
    <col min="27" max="16384" width="9.140625" style="305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398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399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1816.8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217</v>
      </c>
      <c r="D43" s="236" t="s">
        <v>232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305">
        <v>4365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14.110000000000001</v>
      </c>
      <c r="H47" s="412">
        <f t="shared" si="0"/>
        <v>25458.048000000003</v>
      </c>
      <c r="I47" s="412">
        <f t="shared" si="0"/>
        <v>-5487</v>
      </c>
      <c r="J47" s="412">
        <f t="shared" si="0"/>
        <v>19843.800000000003</v>
      </c>
      <c r="K47" s="412">
        <f t="shared" si="0"/>
        <v>21410.646</v>
      </c>
      <c r="L47" s="412">
        <f t="shared" si="0"/>
        <v>-7053.8460000000005</v>
      </c>
      <c r="N47" s="392">
        <v>66745.69</v>
      </c>
      <c r="O47" s="392">
        <v>66872.94000000002</v>
      </c>
      <c r="P47" s="393">
        <v>18325.050000000003</v>
      </c>
      <c r="Q47" s="394">
        <v>15.26</v>
      </c>
      <c r="R47" s="393">
        <v>0</v>
      </c>
      <c r="S47" s="393">
        <v>476.28999999999996</v>
      </c>
      <c r="T47" s="393">
        <v>537.8</v>
      </c>
      <c r="U47" s="305">
        <v>1503.49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262">
        <f>I47+J47-K47</f>
        <v>-7053.845999999998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9.47</v>
      </c>
      <c r="H49" s="259">
        <f>G49*C42</f>
        <v>17205.096</v>
      </c>
      <c r="I49" s="259">
        <v>0</v>
      </c>
      <c r="J49" s="261">
        <f>H49</f>
        <v>17205.096</v>
      </c>
      <c r="K49" s="259">
        <f>H60</f>
        <v>17205.095999999998</v>
      </c>
      <c r="L49" s="259">
        <f>I49+J49-K49</f>
        <v>0</v>
      </c>
      <c r="P49" s="262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2.14</v>
      </c>
      <c r="H50" s="259">
        <f>G50*C42</f>
        <v>3887.952</v>
      </c>
      <c r="I50" s="259">
        <v>-5487</v>
      </c>
      <c r="J50" s="261">
        <f>P47+Q47-J49</f>
        <v>1135.214</v>
      </c>
      <c r="K50" s="259">
        <f>H66-H67</f>
        <v>2702.0600000000004</v>
      </c>
      <c r="L50" s="259">
        <f>I50+J50-K50</f>
        <v>-7053.8460000000005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C42*G51-(70.8*G51)</f>
        <v>4365</v>
      </c>
      <c r="I51" s="259">
        <v>0</v>
      </c>
      <c r="J51" s="261">
        <f>U47</f>
        <v>1503.49</v>
      </c>
      <c r="K51" s="259">
        <f>H67</f>
        <v>1503.49</v>
      </c>
      <c r="L51" s="259">
        <f>I51+J51-K51</f>
        <v>0</v>
      </c>
      <c r="U51" s="227"/>
      <c r="V51" s="404"/>
      <c r="W51" s="404"/>
      <c r="X51" s="404"/>
      <c r="Y51" s="404"/>
      <c r="Z51" s="404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174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'07 15 г'!J53</f>
        <v>1014.0899999999912</v>
      </c>
      <c r="H54" s="268">
        <f>R47</f>
        <v>0</v>
      </c>
      <c r="I54" s="268">
        <f>S47</f>
        <v>476.28999999999996</v>
      </c>
      <c r="J54" s="241">
        <f>H54+G54-I54</f>
        <v>537.7999999999912</v>
      </c>
      <c r="K54" s="241">
        <f>I75+I54</f>
        <v>476.28999999999996</v>
      </c>
      <c r="L54" s="415"/>
      <c r="M54" s="305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37"/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21410.645999999997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280">
        <f>SUM(G61:G65)</f>
        <v>9.47</v>
      </c>
      <c r="H60" s="403">
        <f>SUM(H61:H65)</f>
        <v>17205.095999999998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396" t="s">
        <v>147</v>
      </c>
      <c r="B61" s="631" t="s">
        <v>148</v>
      </c>
      <c r="C61" s="629"/>
      <c r="D61" s="629"/>
      <c r="E61" s="629"/>
      <c r="F61" s="630"/>
      <c r="G61" s="280">
        <v>1.87</v>
      </c>
      <c r="H61" s="397">
        <f>G61*$C$42</f>
        <v>3397.416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396" t="s">
        <v>149</v>
      </c>
      <c r="B62" s="632" t="s">
        <v>150</v>
      </c>
      <c r="C62" s="619"/>
      <c r="D62" s="619"/>
      <c r="E62" s="619"/>
      <c r="F62" s="619"/>
      <c r="G62" s="395">
        <v>2.2</v>
      </c>
      <c r="H62" s="397">
        <f>G62*$C$42</f>
        <v>3996.96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1.58</v>
      </c>
      <c r="H63" s="401">
        <f>G63*$C$42</f>
        <v>2870.544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1.28</v>
      </c>
      <c r="H64" s="401">
        <f>G64*$C$42</f>
        <v>2325.504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396" t="s">
        <v>155</v>
      </c>
      <c r="B65" s="616" t="s">
        <v>156</v>
      </c>
      <c r="C65" s="616"/>
      <c r="D65" s="616"/>
      <c r="E65" s="616"/>
      <c r="F65" s="616"/>
      <c r="G65" s="272">
        <v>2.54</v>
      </c>
      <c r="H65" s="261">
        <f>G65*$C$42</f>
        <v>4614.672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SUM(H67:H70)</f>
        <v>4205.55</v>
      </c>
      <c r="I66" s="408"/>
      <c r="J66" s="236"/>
      <c r="K66" s="216"/>
      <c r="L66" s="216"/>
      <c r="M66" s="262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1503.49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02" t="s">
        <v>248</v>
      </c>
      <c r="C69" s="603"/>
      <c r="D69" s="603"/>
      <c r="E69" s="603"/>
      <c r="F69" s="604"/>
      <c r="G69" s="261"/>
      <c r="H69" s="290">
        <v>2702.06</v>
      </c>
      <c r="I69" s="411"/>
      <c r="J69" s="307"/>
      <c r="K69" s="224"/>
      <c r="L69" s="216"/>
    </row>
    <row r="70" spans="1:12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>
      <c r="A71" s="287"/>
      <c r="B71" s="291"/>
      <c r="C71" s="292"/>
      <c r="D71" s="292"/>
      <c r="E71" s="292"/>
      <c r="F71" s="292"/>
      <c r="G71" s="263"/>
      <c r="H71" s="263"/>
      <c r="I71" s="263"/>
      <c r="J71" s="236"/>
      <c r="K71" s="216"/>
      <c r="L71" s="216"/>
      <c r="M71" s="293"/>
      <c r="N71" s="293"/>
      <c r="O71" s="293"/>
    </row>
    <row r="72" spans="1:13" ht="18.75">
      <c r="A72" s="287" t="s">
        <v>242</v>
      </c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262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'07 15 г'!G77:H77</f>
        <v>25732.66399999998</v>
      </c>
      <c r="H75" s="609"/>
      <c r="I75" s="661">
        <f>'07 15 г'!I77:J77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G75+L47+K54</f>
        <v>19155.10799999998</v>
      </c>
      <c r="H76" s="609"/>
      <c r="I76" s="639">
        <f>I75+I54-K54</f>
        <v>0</v>
      </c>
      <c r="J76" s="640"/>
      <c r="K76" s="641"/>
      <c r="L76" s="216"/>
      <c r="M76" s="299">
        <f>G76</f>
        <v>19155.10799999998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305" t="s">
        <v>225</v>
      </c>
      <c r="N78" s="306">
        <f>G79+H47+I47-J47-I79</f>
        <v>-0.0020000000076834112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66745.69</v>
      </c>
      <c r="H79" s="658"/>
      <c r="I79" s="650">
        <f>O47</f>
        <v>66872.94000000002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C14:D15"/>
    <mergeCell ref="A35:K36"/>
    <mergeCell ref="B47:F47"/>
    <mergeCell ref="B48:F48"/>
    <mergeCell ref="B49:F49"/>
    <mergeCell ref="B50:F50"/>
    <mergeCell ref="B63:F63"/>
    <mergeCell ref="B64:F64"/>
    <mergeCell ref="V50:Z50"/>
    <mergeCell ref="B54:F54"/>
    <mergeCell ref="B59:F59"/>
    <mergeCell ref="B60:F60"/>
    <mergeCell ref="B61:F61"/>
    <mergeCell ref="B62:F62"/>
    <mergeCell ref="B65:F65"/>
    <mergeCell ref="B66:F66"/>
    <mergeCell ref="B67:F67"/>
    <mergeCell ref="B68:F68"/>
    <mergeCell ref="B69:F69"/>
    <mergeCell ref="B70:F70"/>
    <mergeCell ref="I76:K76"/>
    <mergeCell ref="G73:H73"/>
    <mergeCell ref="G74:H74"/>
    <mergeCell ref="B75:F75"/>
    <mergeCell ref="G75:H75"/>
    <mergeCell ref="I74:K74"/>
    <mergeCell ref="I75:K75"/>
    <mergeCell ref="I78:J78"/>
    <mergeCell ref="I79:J79"/>
    <mergeCell ref="B51:F51"/>
    <mergeCell ref="B52:J52"/>
    <mergeCell ref="I73:K73"/>
    <mergeCell ref="B76:F76"/>
    <mergeCell ref="G76:H76"/>
    <mergeCell ref="G78:H78"/>
    <mergeCell ref="B79:F79"/>
    <mergeCell ref="G79:H7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Z84"/>
  <sheetViews>
    <sheetView view="pageBreakPreview" zoomScale="80" zoomScaleSheetLayoutView="80" zoomScalePageLayoutView="0" workbookViewId="0" topLeftCell="A51">
      <selection activeCell="H69" sqref="H69"/>
    </sheetView>
  </sheetViews>
  <sheetFormatPr defaultColWidth="9.140625" defaultRowHeight="15" outlineLevelCol="1"/>
  <cols>
    <col min="1" max="1" width="6.7109375" style="251" customWidth="1"/>
    <col min="2" max="2" width="12.140625" style="305" customWidth="1"/>
    <col min="3" max="3" width="10.57421875" style="305" customWidth="1"/>
    <col min="4" max="4" width="12.57421875" style="305" customWidth="1"/>
    <col min="5" max="5" width="8.00390625" style="305" customWidth="1"/>
    <col min="6" max="6" width="4.57421875" style="305" customWidth="1"/>
    <col min="7" max="7" width="11.140625" style="305" customWidth="1"/>
    <col min="8" max="8" width="12.421875" style="305" customWidth="1"/>
    <col min="9" max="10" width="12.57421875" style="305" customWidth="1"/>
    <col min="11" max="11" width="12.421875" style="305" customWidth="1"/>
    <col min="12" max="12" width="19.00390625" style="305" customWidth="1"/>
    <col min="13" max="13" width="13.421875" style="305" hidden="1" customWidth="1" outlineLevel="1"/>
    <col min="14" max="14" width="12.57421875" style="305" hidden="1" customWidth="1" outlineLevel="1"/>
    <col min="15" max="15" width="9.7109375" style="305" hidden="1" customWidth="1" outlineLevel="1"/>
    <col min="16" max="16" width="9.00390625" style="305" hidden="1" customWidth="1" outlineLevel="1"/>
    <col min="17" max="17" width="9.28125" style="305" hidden="1" customWidth="1" outlineLevel="1"/>
    <col min="18" max="18" width="9.421875" style="305" hidden="1" customWidth="1" outlineLevel="1"/>
    <col min="19" max="19" width="9.140625" style="305" hidden="1" customWidth="1" outlineLevel="1"/>
    <col min="20" max="21" width="0" style="305" hidden="1" customWidth="1" outlineLevel="1"/>
    <col min="22" max="22" width="11.140625" style="305" bestFit="1" customWidth="1" collapsed="1"/>
    <col min="23" max="23" width="11.28125" style="305" bestFit="1" customWidth="1"/>
    <col min="24" max="25" width="11.140625" style="305" bestFit="1" customWidth="1"/>
    <col min="26" max="26" width="12.7109375" style="305" bestFit="1" customWidth="1"/>
    <col min="27" max="16384" width="9.140625" style="305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419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420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1816.8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226</v>
      </c>
      <c r="D43" s="236" t="s">
        <v>232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305">
        <v>4365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14.110000000000001</v>
      </c>
      <c r="H47" s="412">
        <f t="shared" si="0"/>
        <v>25458.048000000003</v>
      </c>
      <c r="I47" s="412">
        <f t="shared" si="0"/>
        <v>0</v>
      </c>
      <c r="J47" s="412">
        <f t="shared" si="0"/>
        <v>23827.41</v>
      </c>
      <c r="K47" s="412">
        <f t="shared" si="0"/>
        <v>46284.136</v>
      </c>
      <c r="L47" s="412">
        <f t="shared" si="0"/>
        <v>-22456.726000000002</v>
      </c>
      <c r="N47" s="392">
        <v>66872.94000000002</v>
      </c>
      <c r="O47" s="392">
        <v>68503.58</v>
      </c>
      <c r="P47" s="393">
        <v>20669.82</v>
      </c>
      <c r="Q47" s="394">
        <v>0</v>
      </c>
      <c r="R47" s="393">
        <v>0</v>
      </c>
      <c r="S47" s="393">
        <v>82.47</v>
      </c>
      <c r="T47" s="393">
        <v>455.33000000000004</v>
      </c>
      <c r="U47" s="305">
        <v>3157.5899999999997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262">
        <f>I47+J47-K47</f>
        <v>-22456.726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9.47</v>
      </c>
      <c r="H49" s="259">
        <f>G49*C42</f>
        <v>17205.096</v>
      </c>
      <c r="I49" s="259">
        <v>0</v>
      </c>
      <c r="J49" s="261">
        <f>H49</f>
        <v>17205.096</v>
      </c>
      <c r="K49" s="259">
        <f>H60</f>
        <v>17205.095999999998</v>
      </c>
      <c r="L49" s="259">
        <f>I49+J49-K49</f>
        <v>0</v>
      </c>
      <c r="P49" s="262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2.14</v>
      </c>
      <c r="H50" s="259">
        <f>G50*C42</f>
        <v>3887.952</v>
      </c>
      <c r="I50" s="259">
        <v>0</v>
      </c>
      <c r="J50" s="261">
        <f>P47+Q47-J49</f>
        <v>3464.7239999999983</v>
      </c>
      <c r="K50" s="259">
        <f>H66-H67</f>
        <v>25921.45</v>
      </c>
      <c r="L50" s="259">
        <f>I50+J50-K50</f>
        <v>-22456.726000000002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C42*G51-(70.8*G51)</f>
        <v>4365</v>
      </c>
      <c r="I51" s="259">
        <v>0</v>
      </c>
      <c r="J51" s="261">
        <f>U47</f>
        <v>3157.5899999999997</v>
      </c>
      <c r="K51" s="259">
        <f>H67</f>
        <v>3157.5899999999997</v>
      </c>
      <c r="L51" s="259">
        <f>I51+J51-K51</f>
        <v>0</v>
      </c>
      <c r="U51" s="227"/>
      <c r="V51" s="424"/>
      <c r="W51" s="424"/>
      <c r="X51" s="424"/>
      <c r="Y51" s="424"/>
      <c r="Z51" s="424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'08 15 г'!J54</f>
        <v>537.7999999999912</v>
      </c>
      <c r="H54" s="268">
        <f>R47</f>
        <v>0</v>
      </c>
      <c r="I54" s="268">
        <f>S47</f>
        <v>82.47</v>
      </c>
      <c r="J54" s="241">
        <f>H54+G54-I54</f>
        <v>455.3299999999912</v>
      </c>
      <c r="K54" s="241">
        <f>I75+I54</f>
        <v>82.47</v>
      </c>
      <c r="L54" s="415"/>
      <c r="M54" s="305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46284.136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425">
        <f>SUM(G61:G65)</f>
        <v>9.47</v>
      </c>
      <c r="H60" s="403">
        <f>SUM(H61:H65)</f>
        <v>17205.095999999998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421" t="s">
        <v>147</v>
      </c>
      <c r="B61" s="631" t="s">
        <v>148</v>
      </c>
      <c r="C61" s="629"/>
      <c r="D61" s="629"/>
      <c r="E61" s="629"/>
      <c r="F61" s="630"/>
      <c r="G61" s="425">
        <v>1.87</v>
      </c>
      <c r="H61" s="423">
        <f>G61*$C$42</f>
        <v>3397.416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421" t="s">
        <v>149</v>
      </c>
      <c r="B62" s="632" t="s">
        <v>150</v>
      </c>
      <c r="C62" s="619"/>
      <c r="D62" s="619"/>
      <c r="E62" s="619"/>
      <c r="F62" s="619"/>
      <c r="G62" s="422">
        <v>2.2</v>
      </c>
      <c r="H62" s="423">
        <f>G62*$C$42</f>
        <v>3996.96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1.58</v>
      </c>
      <c r="H63" s="401">
        <f>G63*$C$42</f>
        <v>2870.544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1.28</v>
      </c>
      <c r="H64" s="401">
        <f>G64*$C$42</f>
        <v>2325.504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421" t="s">
        <v>155</v>
      </c>
      <c r="B65" s="616" t="s">
        <v>156</v>
      </c>
      <c r="C65" s="616"/>
      <c r="D65" s="616"/>
      <c r="E65" s="616"/>
      <c r="F65" s="616"/>
      <c r="G65" s="272">
        <v>2.54</v>
      </c>
      <c r="H65" s="261">
        <f>G65*$C$42</f>
        <v>4614.672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SUM(H67:H70)</f>
        <v>29079.04</v>
      </c>
      <c r="I66" s="408"/>
      <c r="J66" s="236"/>
      <c r="K66" s="216"/>
      <c r="L66" s="216"/>
      <c r="M66" s="262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3157.5899999999997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02" t="s">
        <v>252</v>
      </c>
      <c r="C69" s="603"/>
      <c r="D69" s="603"/>
      <c r="E69" s="603"/>
      <c r="F69" s="604"/>
      <c r="G69" s="261"/>
      <c r="H69" s="290">
        <v>25921.45</v>
      </c>
      <c r="I69" s="411"/>
      <c r="J69" s="307"/>
      <c r="K69" s="224"/>
      <c r="L69" s="216"/>
    </row>
    <row r="70" spans="1:12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>
      <c r="A71" s="287"/>
      <c r="B71" s="291"/>
      <c r="C71" s="292"/>
      <c r="D71" s="292"/>
      <c r="E71" s="292"/>
      <c r="F71" s="292"/>
      <c r="G71" s="263"/>
      <c r="H71" s="263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262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'08 15 г'!G76:H76</f>
        <v>19155.10799999998</v>
      </c>
      <c r="H75" s="609"/>
      <c r="I75" s="661">
        <f>'08 15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G75+L47+K54</f>
        <v>-3219.1480000000242</v>
      </c>
      <c r="H76" s="609"/>
      <c r="I76" s="639">
        <f>I75+I54-K54</f>
        <v>0</v>
      </c>
      <c r="J76" s="640"/>
      <c r="K76" s="641"/>
      <c r="L76" s="216"/>
      <c r="M76" s="299">
        <f>G76</f>
        <v>-3219.1480000000242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305" t="s">
        <v>225</v>
      </c>
      <c r="N78" s="306">
        <f>G79+H47+I47-J47-I79</f>
        <v>-0.001999999993131496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66872.94000000002</v>
      </c>
      <c r="H79" s="658"/>
      <c r="I79" s="650">
        <f>O47</f>
        <v>68503.58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7">
    <mergeCell ref="G78:H78"/>
    <mergeCell ref="I78:J78"/>
    <mergeCell ref="B79:F79"/>
    <mergeCell ref="G79:H79"/>
    <mergeCell ref="I79:J79"/>
    <mergeCell ref="G74:H74"/>
    <mergeCell ref="I74:K74"/>
    <mergeCell ref="B75:F75"/>
    <mergeCell ref="G75:H75"/>
    <mergeCell ref="I75:K75"/>
    <mergeCell ref="B76:F76"/>
    <mergeCell ref="G76:H76"/>
    <mergeCell ref="I76:K76"/>
    <mergeCell ref="B67:F67"/>
    <mergeCell ref="B68:F68"/>
    <mergeCell ref="B69:F69"/>
    <mergeCell ref="B70:F70"/>
    <mergeCell ref="G73:H73"/>
    <mergeCell ref="I73:K73"/>
    <mergeCell ref="B61:F61"/>
    <mergeCell ref="B62:F62"/>
    <mergeCell ref="B63:F63"/>
    <mergeCell ref="B64:F64"/>
    <mergeCell ref="B65:F65"/>
    <mergeCell ref="B66:F66"/>
    <mergeCell ref="V50:Z50"/>
    <mergeCell ref="B51:F51"/>
    <mergeCell ref="B52:J52"/>
    <mergeCell ref="B54:F54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Z84"/>
  <sheetViews>
    <sheetView view="pageBreakPreview" zoomScale="80" zoomScaleSheetLayoutView="80" zoomScalePageLayoutView="0" workbookViewId="0" topLeftCell="A49">
      <selection activeCell="H69" sqref="H69:H71"/>
    </sheetView>
  </sheetViews>
  <sheetFormatPr defaultColWidth="9.140625" defaultRowHeight="15" outlineLevelCol="1"/>
  <cols>
    <col min="1" max="1" width="6.7109375" style="251" customWidth="1"/>
    <col min="2" max="2" width="12.140625" style="305" customWidth="1"/>
    <col min="3" max="3" width="10.57421875" style="305" customWidth="1"/>
    <col min="4" max="4" width="12.57421875" style="305" customWidth="1"/>
    <col min="5" max="5" width="8.00390625" style="305" customWidth="1"/>
    <col min="6" max="6" width="4.57421875" style="305" customWidth="1"/>
    <col min="7" max="7" width="11.140625" style="305" customWidth="1"/>
    <col min="8" max="8" width="12.421875" style="305" customWidth="1"/>
    <col min="9" max="10" width="12.57421875" style="305" customWidth="1"/>
    <col min="11" max="11" width="12.421875" style="305" customWidth="1"/>
    <col min="12" max="12" width="19.00390625" style="305" customWidth="1"/>
    <col min="13" max="13" width="13.421875" style="305" hidden="1" customWidth="1" outlineLevel="1"/>
    <col min="14" max="14" width="12.57421875" style="305" hidden="1" customWidth="1" outlineLevel="1"/>
    <col min="15" max="15" width="9.7109375" style="305" hidden="1" customWidth="1" outlineLevel="1"/>
    <col min="16" max="16" width="9.00390625" style="305" hidden="1" customWidth="1" outlineLevel="1"/>
    <col min="17" max="17" width="9.28125" style="305" hidden="1" customWidth="1" outlineLevel="1"/>
    <col min="18" max="18" width="9.421875" style="305" hidden="1" customWidth="1" outlineLevel="1"/>
    <col min="19" max="21" width="9.140625" style="305" hidden="1" customWidth="1" outlineLevel="1"/>
    <col min="22" max="22" width="11.140625" style="305" bestFit="1" customWidth="1" collapsed="1"/>
    <col min="23" max="23" width="11.28125" style="305" bestFit="1" customWidth="1"/>
    <col min="24" max="25" width="11.140625" style="305" bestFit="1" customWidth="1"/>
    <col min="26" max="26" width="12.7109375" style="305" bestFit="1" customWidth="1"/>
    <col min="27" max="16384" width="9.140625" style="305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429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430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1816.8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129</v>
      </c>
      <c r="D43" s="236" t="s">
        <v>232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305">
        <v>4365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29073.479999999996</v>
      </c>
      <c r="I47" s="412">
        <f t="shared" si="0"/>
        <v>0</v>
      </c>
      <c r="J47" s="412">
        <f t="shared" si="0"/>
        <v>25124.739999999998</v>
      </c>
      <c r="K47" s="412">
        <f t="shared" si="0"/>
        <v>25217.582000000002</v>
      </c>
      <c r="L47" s="412">
        <f t="shared" si="0"/>
        <v>-92.84199999999919</v>
      </c>
      <c r="N47" s="392">
        <v>68503.58</v>
      </c>
      <c r="O47" s="392">
        <v>68836.89000000001</v>
      </c>
      <c r="P47" s="393">
        <v>21391.739999999998</v>
      </c>
      <c r="Q47" s="394">
        <v>0</v>
      </c>
      <c r="R47" s="393">
        <v>0</v>
      </c>
      <c r="S47" s="393">
        <v>50.95</v>
      </c>
      <c r="T47" s="393">
        <v>404.38</v>
      </c>
      <c r="U47" s="305">
        <v>3732.9999999999995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262">
        <f>I47+J47-K47</f>
        <v>-92.84200000000419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19058.231999999996</v>
      </c>
      <c r="I49" s="259">
        <v>0</v>
      </c>
      <c r="J49" s="261">
        <f>H49</f>
        <v>19058.231999999996</v>
      </c>
      <c r="K49" s="259">
        <f>H60</f>
        <v>19058.232</v>
      </c>
      <c r="L49" s="259">
        <f>I49+J49-K49</f>
        <v>0</v>
      </c>
      <c r="P49" s="262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5650.248</v>
      </c>
      <c r="I50" s="259">
        <v>0</v>
      </c>
      <c r="J50" s="261">
        <f>P47+Q47-J49</f>
        <v>2333.5080000000016</v>
      </c>
      <c r="K50" s="259">
        <f>H66-H67</f>
        <v>2426.350000000001</v>
      </c>
      <c r="L50" s="259">
        <f>I50+J50-K50</f>
        <v>-92.84199999999919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C42*G51-(70.8*G51)</f>
        <v>4365</v>
      </c>
      <c r="I51" s="259">
        <v>0</v>
      </c>
      <c r="J51" s="261">
        <f>U47</f>
        <v>3732.9999999999995</v>
      </c>
      <c r="K51" s="259">
        <f>H67</f>
        <v>3732.9999999999995</v>
      </c>
      <c r="L51" s="259">
        <f>I51+J51-K51</f>
        <v>0</v>
      </c>
      <c r="U51" s="227"/>
      <c r="V51" s="431"/>
      <c r="W51" s="431"/>
      <c r="X51" s="431"/>
      <c r="Y51" s="431"/>
      <c r="Z51" s="431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'09 15 г'!J54</f>
        <v>455.3299999999912</v>
      </c>
      <c r="H54" s="268">
        <f>R47</f>
        <v>0</v>
      </c>
      <c r="I54" s="268">
        <f>S47</f>
        <v>50.95</v>
      </c>
      <c r="J54" s="241">
        <f>H54+G54-I54</f>
        <v>404.3799999999912</v>
      </c>
      <c r="K54" s="241">
        <f>I75+I54</f>
        <v>50.95</v>
      </c>
      <c r="L54" s="415"/>
      <c r="M54" s="305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25217.582000000002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432">
        <f>SUM(G61:G65)</f>
        <v>10.489999999999998</v>
      </c>
      <c r="H60" s="403">
        <f>SUM(H61:H65)</f>
        <v>19058.232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427" t="s">
        <v>147</v>
      </c>
      <c r="B61" s="631" t="s">
        <v>148</v>
      </c>
      <c r="C61" s="629"/>
      <c r="D61" s="629"/>
      <c r="E61" s="629"/>
      <c r="F61" s="630"/>
      <c r="G61" s="432">
        <v>2.13</v>
      </c>
      <c r="H61" s="428">
        <f>G61*$C$42</f>
        <v>3869.7839999999997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427" t="s">
        <v>149</v>
      </c>
      <c r="B62" s="632" t="s">
        <v>150</v>
      </c>
      <c r="C62" s="619"/>
      <c r="D62" s="619"/>
      <c r="E62" s="619"/>
      <c r="F62" s="619"/>
      <c r="G62" s="426">
        <v>2.5</v>
      </c>
      <c r="H62" s="428">
        <f>G62*$C$42</f>
        <v>4542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4360.32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2652.528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427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3633.6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SUM(H67:H71)</f>
        <v>6159.35</v>
      </c>
      <c r="I66" s="408"/>
      <c r="J66" s="236"/>
      <c r="K66" s="216"/>
      <c r="L66" s="216"/>
      <c r="M66" s="262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3732.9999999999995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02" t="s">
        <v>253</v>
      </c>
      <c r="C69" s="603"/>
      <c r="D69" s="603"/>
      <c r="E69" s="603"/>
      <c r="F69" s="604"/>
      <c r="G69" s="261"/>
      <c r="H69" s="290">
        <v>575</v>
      </c>
      <c r="I69" s="411"/>
      <c r="J69" s="307"/>
      <c r="K69" s="224"/>
      <c r="L69" s="216"/>
    </row>
    <row r="70" spans="1:12" ht="18.75" customHeight="1">
      <c r="A70" s="287"/>
      <c r="B70" s="602" t="s">
        <v>254</v>
      </c>
      <c r="C70" s="603"/>
      <c r="D70" s="603"/>
      <c r="E70" s="603"/>
      <c r="F70" s="604"/>
      <c r="G70" s="261"/>
      <c r="H70" s="290">
        <v>1106.5</v>
      </c>
      <c r="I70" s="411"/>
      <c r="J70" s="236"/>
      <c r="K70" s="216"/>
      <c r="L70" s="216"/>
    </row>
    <row r="71" spans="1:15" ht="18.75">
      <c r="A71" s="287"/>
      <c r="B71" s="602" t="s">
        <v>233</v>
      </c>
      <c r="C71" s="603"/>
      <c r="D71" s="603"/>
      <c r="E71" s="603"/>
      <c r="F71" s="604"/>
      <c r="G71" s="261"/>
      <c r="H71" s="290">
        <v>744.85</v>
      </c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262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'09 15 г'!G76:H76</f>
        <v>-3219.1480000000242</v>
      </c>
      <c r="H75" s="609"/>
      <c r="I75" s="661">
        <f>'09 15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-3261.0400000000236</v>
      </c>
      <c r="H76" s="609"/>
      <c r="I76" s="639">
        <f>I75+I54-K54</f>
        <v>0</v>
      </c>
      <c r="J76" s="640"/>
      <c r="K76" s="641"/>
      <c r="L76" s="216"/>
      <c r="M76" s="299">
        <f>G76</f>
        <v>-3261.0400000000236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305" t="s">
        <v>225</v>
      </c>
      <c r="N78" s="306">
        <f>G79+H47+I47-J47-I79</f>
        <v>3615.429999999993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68503.58</v>
      </c>
      <c r="H79" s="658"/>
      <c r="I79" s="650">
        <f>O47</f>
        <v>68836.89000000001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C14:D15"/>
    <mergeCell ref="A35:K36"/>
    <mergeCell ref="B47:F47"/>
    <mergeCell ref="B48:F48"/>
    <mergeCell ref="B49:F49"/>
    <mergeCell ref="B50:F50"/>
    <mergeCell ref="V50:Z50"/>
    <mergeCell ref="B51:F51"/>
    <mergeCell ref="B52:J52"/>
    <mergeCell ref="B54:F54"/>
    <mergeCell ref="B59:F59"/>
    <mergeCell ref="B60:F60"/>
    <mergeCell ref="B61:F61"/>
    <mergeCell ref="B62:F62"/>
    <mergeCell ref="B63:F63"/>
    <mergeCell ref="B64:F64"/>
    <mergeCell ref="B65:F65"/>
    <mergeCell ref="B66:F66"/>
    <mergeCell ref="B76:F76"/>
    <mergeCell ref="G76:H76"/>
    <mergeCell ref="I76:K76"/>
    <mergeCell ref="B67:F67"/>
    <mergeCell ref="B68:F68"/>
    <mergeCell ref="B69:F69"/>
    <mergeCell ref="B70:F70"/>
    <mergeCell ref="G73:H73"/>
    <mergeCell ref="I73:K73"/>
    <mergeCell ref="B71:F71"/>
    <mergeCell ref="G78:H78"/>
    <mergeCell ref="I78:J78"/>
    <mergeCell ref="B79:F79"/>
    <mergeCell ref="G79:H79"/>
    <mergeCell ref="I79:J79"/>
    <mergeCell ref="G74:H74"/>
    <mergeCell ref="I74:K74"/>
    <mergeCell ref="B75:F75"/>
    <mergeCell ref="G75:H75"/>
    <mergeCell ref="I75:K7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78"/>
  <sheetViews>
    <sheetView zoomScalePageLayoutView="0" workbookViewId="0" topLeftCell="A16">
      <selection activeCell="G76" sqref="G76:H76"/>
    </sheetView>
  </sheetViews>
  <sheetFormatPr defaultColWidth="9.140625" defaultRowHeight="15"/>
  <cols>
    <col min="1" max="6" width="9.140625" style="1" customWidth="1"/>
    <col min="7" max="8" width="11.28125" style="1" customWidth="1"/>
    <col min="9" max="16384" width="9.140625" style="1" customWidth="1"/>
  </cols>
  <sheetData>
    <row r="3" spans="3:4" ht="15">
      <c r="C3" s="2" t="s">
        <v>67</v>
      </c>
      <c r="D3" s="1" t="s">
        <v>77</v>
      </c>
    </row>
    <row r="7" spans="2:8" ht="15">
      <c r="B7" s="3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 t="s">
        <v>8</v>
      </c>
      <c r="G8" s="3" t="s">
        <v>9</v>
      </c>
      <c r="H8" s="3" t="s">
        <v>10</v>
      </c>
    </row>
    <row r="9" spans="2:8" ht="15">
      <c r="B9" s="3" t="s">
        <v>11</v>
      </c>
      <c r="C9" s="4">
        <v>11033.98</v>
      </c>
      <c r="D9" s="4">
        <v>10477.43</v>
      </c>
      <c r="E9" s="4">
        <v>8511.25</v>
      </c>
      <c r="F9" s="3"/>
      <c r="G9" s="4">
        <f>E9</f>
        <v>8511.25</v>
      </c>
      <c r="H9" s="4">
        <f>C9+D9-E9</f>
        <v>13000.16</v>
      </c>
    </row>
    <row r="10" spans="2:8" ht="15">
      <c r="B10" s="3" t="s">
        <v>12</v>
      </c>
      <c r="C10" s="4">
        <v>11839.66</v>
      </c>
      <c r="D10" s="4">
        <v>13733.5</v>
      </c>
      <c r="E10" s="4">
        <v>10878.62</v>
      </c>
      <c r="F10" s="3"/>
      <c r="G10" s="5">
        <v>10878.62</v>
      </c>
      <c r="H10" s="4">
        <v>14694.54</v>
      </c>
    </row>
    <row r="11" spans="2:8" ht="15">
      <c r="B11" s="3" t="s">
        <v>13</v>
      </c>
      <c r="C11" s="3"/>
      <c r="D11" s="4">
        <f>SUM(D9:D10)</f>
        <v>24210.93</v>
      </c>
      <c r="E11" s="3"/>
      <c r="F11" s="3"/>
      <c r="G11" s="4">
        <f>SUM(G9:G10)</f>
        <v>19389.870000000003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6" spans="2:13" ht="15">
      <c r="B16" s="541" t="s">
        <v>14</v>
      </c>
      <c r="C16" s="543" t="s">
        <v>15</v>
      </c>
      <c r="D16" s="544"/>
      <c r="E16" s="547" t="s">
        <v>16</v>
      </c>
      <c r="F16" s="548"/>
      <c r="G16" s="548"/>
      <c r="H16" s="548"/>
      <c r="I16" s="549"/>
      <c r="J16" s="549"/>
      <c r="K16" s="549"/>
      <c r="L16" s="549"/>
      <c r="M16" s="549"/>
    </row>
    <row r="17" spans="2:13" ht="15">
      <c r="B17" s="542"/>
      <c r="C17" s="545"/>
      <c r="D17" s="546"/>
      <c r="E17" s="3" t="s">
        <v>17</v>
      </c>
      <c r="F17" s="3" t="s">
        <v>18</v>
      </c>
      <c r="G17" s="3" t="s">
        <v>19</v>
      </c>
      <c r="H17" s="3" t="s">
        <v>20</v>
      </c>
      <c r="I17" s="6"/>
      <c r="J17" s="6"/>
      <c r="K17" s="6"/>
      <c r="L17" s="6"/>
      <c r="M17" s="6"/>
    </row>
    <row r="18" spans="2:13" ht="15">
      <c r="B18" s="3"/>
      <c r="C18" s="547" t="s">
        <v>21</v>
      </c>
      <c r="D18" s="550"/>
      <c r="E18" s="3"/>
      <c r="F18" s="3"/>
      <c r="G18" s="3"/>
      <c r="H18" s="3"/>
      <c r="I18" s="6"/>
      <c r="J18" s="6"/>
      <c r="K18" s="6"/>
      <c r="L18" s="6"/>
      <c r="M18" s="6"/>
    </row>
    <row r="19" spans="2:13" ht="15">
      <c r="B19" s="3"/>
      <c r="C19" s="3"/>
      <c r="D19" s="3"/>
      <c r="E19" s="3"/>
      <c r="F19" s="3"/>
      <c r="G19" s="9"/>
      <c r="H19" s="3"/>
      <c r="I19" s="6"/>
      <c r="J19" s="6"/>
      <c r="K19" s="6"/>
      <c r="L19" s="6"/>
      <c r="M19" s="6"/>
    </row>
    <row r="20" spans="2:13" ht="15">
      <c r="B20" s="3"/>
      <c r="C20" s="3"/>
      <c r="D20" s="3"/>
      <c r="E20" s="3"/>
      <c r="F20" s="3"/>
      <c r="G20" s="3" t="s">
        <v>22</v>
      </c>
      <c r="H20" s="3"/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</row>
    <row r="23" spans="2:13" ht="15">
      <c r="B23" s="3"/>
      <c r="C23" s="10" t="s">
        <v>23</v>
      </c>
      <c r="D23" s="11"/>
      <c r="E23" s="11"/>
      <c r="F23" s="4">
        <v>1819</v>
      </c>
      <c r="G23" s="3">
        <v>7.55</v>
      </c>
      <c r="H23" s="12">
        <f>F23*G23</f>
        <v>13733.449999999999</v>
      </c>
      <c r="I23" s="6"/>
      <c r="J23" s="6"/>
      <c r="K23" s="6"/>
      <c r="L23" s="6"/>
      <c r="M23" s="6"/>
    </row>
    <row r="24" spans="2:13" ht="15">
      <c r="B24" s="3"/>
      <c r="C24" s="10" t="s">
        <v>24</v>
      </c>
      <c r="D24" s="11"/>
      <c r="E24" s="11"/>
      <c r="F24" s="4"/>
      <c r="G24" s="3"/>
      <c r="H24" s="5"/>
      <c r="I24" s="6"/>
      <c r="J24" s="6"/>
      <c r="K24" s="6"/>
      <c r="L24" s="6"/>
      <c r="M24" s="6"/>
    </row>
    <row r="25" spans="2:13" ht="15">
      <c r="B25" s="3"/>
      <c r="C25" s="10" t="s">
        <v>25</v>
      </c>
      <c r="D25" s="10" t="s">
        <v>26</v>
      </c>
      <c r="E25" s="11"/>
      <c r="F25" s="4"/>
      <c r="G25" s="3"/>
      <c r="H25" s="5"/>
      <c r="I25" s="6"/>
      <c r="J25" s="6"/>
      <c r="K25" s="6"/>
      <c r="L25" s="6"/>
      <c r="M25" s="6">
        <f>SUM(M21:M24)</f>
        <v>0</v>
      </c>
    </row>
    <row r="26" spans="2:13" ht="15">
      <c r="B26" s="3"/>
      <c r="C26" s="10" t="s">
        <v>27</v>
      </c>
      <c r="D26" s="11"/>
      <c r="E26" s="11"/>
      <c r="F26" s="4"/>
      <c r="G26" s="3"/>
      <c r="H26" s="5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3"/>
      <c r="D29" s="3"/>
      <c r="E29" s="3"/>
      <c r="F29" s="3"/>
      <c r="G29" s="13" t="s">
        <v>22</v>
      </c>
      <c r="H29" s="14">
        <f>SUM(H19:H28)</f>
        <v>13733.449999999999</v>
      </c>
      <c r="I29" s="15"/>
      <c r="J29" s="6"/>
      <c r="K29" s="6"/>
      <c r="L29" s="6"/>
      <c r="M29" s="6"/>
    </row>
    <row r="30" spans="9:13" ht="15">
      <c r="I30" s="6"/>
      <c r="J30" s="6"/>
      <c r="K30" s="6"/>
      <c r="L30" s="6"/>
      <c r="M30" s="6"/>
    </row>
    <row r="31" spans="3:13" ht="15">
      <c r="C31" s="1" t="s">
        <v>28</v>
      </c>
      <c r="I31" s="6"/>
      <c r="J31" s="6"/>
      <c r="K31" s="6"/>
      <c r="L31" s="6"/>
      <c r="M31" s="6"/>
    </row>
    <row r="32" spans="2:13" ht="15">
      <c r="B32" s="6"/>
      <c r="C32" s="6" t="s">
        <v>29</v>
      </c>
      <c r="I32" s="6"/>
      <c r="J32" s="6"/>
      <c r="K32" s="6"/>
      <c r="L32" s="6"/>
      <c r="M32" s="6"/>
    </row>
    <row r="36" spans="3:7" ht="18.75">
      <c r="C36" s="16" t="s">
        <v>30</v>
      </c>
      <c r="D36" s="16" t="s">
        <v>31</v>
      </c>
      <c r="E36" s="16"/>
      <c r="F36" s="16" t="s">
        <v>68</v>
      </c>
      <c r="G36" s="17"/>
    </row>
    <row r="37" spans="2:7" ht="18.75">
      <c r="B37" s="18">
        <v>1819</v>
      </c>
      <c r="C37" s="16"/>
      <c r="D37" s="16" t="str">
        <f>D3</f>
        <v>декабрь    2012г</v>
      </c>
      <c r="E37" s="16"/>
      <c r="F37" s="16"/>
      <c r="G37" s="16"/>
    </row>
    <row r="38" spans="2:7" ht="15">
      <c r="B38" s="19" t="s">
        <v>32</v>
      </c>
      <c r="C38" s="19" t="s">
        <v>33</v>
      </c>
      <c r="D38" s="19"/>
      <c r="E38" s="19"/>
      <c r="F38" s="19" t="s">
        <v>34</v>
      </c>
      <c r="G38" s="19" t="s">
        <v>35</v>
      </c>
    </row>
    <row r="39" spans="2:7" ht="18.75">
      <c r="B39" s="20">
        <v>1</v>
      </c>
      <c r="C39" s="21" t="s">
        <v>36</v>
      </c>
      <c r="D39" s="22"/>
      <c r="E39" s="22"/>
      <c r="F39" s="23"/>
      <c r="G39" s="4">
        <v>24210.93</v>
      </c>
    </row>
    <row r="40" spans="2:7" ht="15">
      <c r="B40" s="24"/>
      <c r="C40" s="9"/>
      <c r="D40" s="9"/>
      <c r="E40" s="9"/>
      <c r="F40" s="23"/>
      <c r="G40" s="9"/>
    </row>
    <row r="41" spans="2:7" ht="18.75">
      <c r="B41" s="25">
        <v>2</v>
      </c>
      <c r="C41" s="26" t="s">
        <v>3</v>
      </c>
      <c r="D41" s="27"/>
      <c r="E41" s="27"/>
      <c r="F41" s="23"/>
      <c r="G41" s="4">
        <v>19389.87</v>
      </c>
    </row>
    <row r="42" spans="2:7" ht="15">
      <c r="B42" s="24"/>
      <c r="C42" s="9"/>
      <c r="D42" s="9"/>
      <c r="E42" s="9"/>
      <c r="F42" s="23"/>
      <c r="G42" s="9"/>
    </row>
    <row r="43" spans="2:8" ht="18.75">
      <c r="B43" s="25">
        <v>4</v>
      </c>
      <c r="C43" s="26" t="s">
        <v>37</v>
      </c>
      <c r="D43" s="27"/>
      <c r="E43" s="27"/>
      <c r="F43" s="23"/>
      <c r="G43" s="14">
        <v>13733.45</v>
      </c>
      <c r="H43" s="1">
        <f>G43-H29</f>
        <v>0</v>
      </c>
    </row>
    <row r="44" spans="2:7" ht="15.75">
      <c r="B44" s="28"/>
      <c r="C44" s="29" t="s">
        <v>23</v>
      </c>
      <c r="D44" s="30"/>
      <c r="E44" s="30"/>
      <c r="F44" s="31">
        <v>7.55</v>
      </c>
      <c r="G44" s="4">
        <f>B37*F44</f>
        <v>13733.449999999999</v>
      </c>
    </row>
    <row r="45" spans="2:7" ht="15">
      <c r="B45" s="28"/>
      <c r="C45" s="29" t="s">
        <v>24</v>
      </c>
      <c r="D45" s="30"/>
      <c r="E45" s="30"/>
      <c r="F45" s="9"/>
      <c r="G45" s="9"/>
    </row>
    <row r="46" spans="2:7" ht="15">
      <c r="B46" s="28"/>
      <c r="C46" s="29" t="s">
        <v>25</v>
      </c>
      <c r="D46" s="29" t="s">
        <v>26</v>
      </c>
      <c r="E46" s="30"/>
      <c r="F46" s="9" t="s">
        <v>38</v>
      </c>
      <c r="G46" s="5">
        <f>H24</f>
        <v>0</v>
      </c>
    </row>
    <row r="47" spans="2:7" ht="15">
      <c r="B47" s="28"/>
      <c r="C47" s="10" t="s">
        <v>27</v>
      </c>
      <c r="D47" s="11"/>
      <c r="E47" s="11"/>
      <c r="F47" s="9" t="s">
        <v>39</v>
      </c>
      <c r="G47" s="9"/>
    </row>
    <row r="48" spans="2:7" ht="15">
      <c r="B48" s="28"/>
      <c r="C48" s="10" t="s">
        <v>40</v>
      </c>
      <c r="D48" s="11" t="s">
        <v>41</v>
      </c>
      <c r="E48" s="11"/>
      <c r="F48" s="9">
        <v>1.68</v>
      </c>
      <c r="G48" s="9">
        <f>B37*F48</f>
        <v>3055.92</v>
      </c>
    </row>
    <row r="49" spans="2:7" ht="15">
      <c r="B49" s="28"/>
      <c r="C49" s="10" t="s">
        <v>42</v>
      </c>
      <c r="D49" s="11"/>
      <c r="E49" s="11"/>
      <c r="F49" s="9">
        <v>2.22</v>
      </c>
      <c r="G49" s="9">
        <f>B37*F49</f>
        <v>4038.1800000000003</v>
      </c>
    </row>
    <row r="50" spans="2:7" ht="15">
      <c r="B50" s="28"/>
      <c r="C50" s="10" t="s">
        <v>43</v>
      </c>
      <c r="D50" s="11"/>
      <c r="E50" s="11"/>
      <c r="F50" s="9"/>
      <c r="G50" s="9"/>
    </row>
    <row r="51" spans="2:7" ht="15">
      <c r="B51" s="28"/>
      <c r="C51" s="10" t="s">
        <v>44</v>
      </c>
      <c r="D51" s="11"/>
      <c r="E51" s="11"/>
      <c r="F51" s="9">
        <v>0.69</v>
      </c>
      <c r="G51" s="9">
        <f>B37*F51</f>
        <v>1255.11</v>
      </c>
    </row>
    <row r="52" spans="2:7" ht="15">
      <c r="B52" s="28"/>
      <c r="C52" s="10" t="s">
        <v>45</v>
      </c>
      <c r="D52" s="11"/>
      <c r="E52" s="11"/>
      <c r="F52" s="9"/>
      <c r="G52" s="9"/>
    </row>
    <row r="53" spans="2:7" ht="15">
      <c r="B53" s="28"/>
      <c r="C53" s="10" t="s">
        <v>46</v>
      </c>
      <c r="D53" s="11"/>
      <c r="E53" s="11"/>
      <c r="F53" s="9">
        <v>2</v>
      </c>
      <c r="G53" s="9">
        <f>B37*F53</f>
        <v>3638</v>
      </c>
    </row>
    <row r="54" spans="2:7" ht="15">
      <c r="B54" s="28"/>
      <c r="C54" s="10" t="s">
        <v>47</v>
      </c>
      <c r="D54" s="11"/>
      <c r="E54" s="11" t="s">
        <v>48</v>
      </c>
      <c r="F54" s="9"/>
      <c r="G54" s="9"/>
    </row>
    <row r="55" spans="2:7" ht="15">
      <c r="B55" s="28"/>
      <c r="C55" s="10" t="s">
        <v>44</v>
      </c>
      <c r="D55" s="11"/>
      <c r="E55" s="11"/>
      <c r="F55" s="9">
        <v>0.57</v>
      </c>
      <c r="G55" s="9">
        <f>B37*F55</f>
        <v>1036.83</v>
      </c>
    </row>
    <row r="56" spans="2:7" ht="15">
      <c r="B56" s="28"/>
      <c r="C56" s="10" t="s">
        <v>49</v>
      </c>
      <c r="D56" s="11"/>
      <c r="E56" s="11"/>
      <c r="F56" s="9"/>
      <c r="G56" s="9"/>
    </row>
    <row r="57" spans="2:7" ht="15">
      <c r="B57" s="28"/>
      <c r="C57" s="10" t="s">
        <v>50</v>
      </c>
      <c r="D57" s="11"/>
      <c r="E57" s="11"/>
      <c r="F57" s="9">
        <v>0.39</v>
      </c>
      <c r="G57" s="9">
        <f>B37*F57</f>
        <v>709.41</v>
      </c>
    </row>
    <row r="58" spans="2:9" ht="18.75">
      <c r="B58" s="32"/>
      <c r="C58" s="21" t="s">
        <v>21</v>
      </c>
      <c r="D58" s="22"/>
      <c r="E58" s="33" t="s">
        <v>51</v>
      </c>
      <c r="F58" s="34">
        <v>5.76</v>
      </c>
      <c r="G58" s="5">
        <f>B37*F58</f>
        <v>10477.44</v>
      </c>
      <c r="I58" s="6"/>
    </row>
    <row r="59" spans="2:9" ht="15">
      <c r="B59" s="35"/>
      <c r="C59" s="36"/>
      <c r="D59" s="33"/>
      <c r="E59" s="33" t="s">
        <v>52</v>
      </c>
      <c r="F59" s="9"/>
      <c r="G59" s="5">
        <f>G41-G44</f>
        <v>5656.42</v>
      </c>
      <c r="I59" s="6"/>
    </row>
    <row r="60" spans="2:9" ht="15.75">
      <c r="B60" s="37" t="s">
        <v>53</v>
      </c>
      <c r="C60" s="37"/>
      <c r="D60" s="37"/>
      <c r="E60" s="37"/>
      <c r="F60" s="38"/>
      <c r="G60" s="38"/>
      <c r="I60" s="6"/>
    </row>
    <row r="61" spans="2:9" ht="15">
      <c r="B61" s="28"/>
      <c r="C61" s="3"/>
      <c r="D61" s="3"/>
      <c r="E61" s="9"/>
      <c r="F61" s="9"/>
      <c r="G61" s="3"/>
      <c r="I61" s="6"/>
    </row>
    <row r="62" spans="2:7" ht="15">
      <c r="B62" s="24"/>
      <c r="C62" s="39"/>
      <c r="D62" s="23"/>
      <c r="E62" s="23"/>
      <c r="F62" s="40"/>
      <c r="G62" s="9"/>
    </row>
    <row r="63" spans="2:12" ht="15">
      <c r="B63" s="41"/>
      <c r="C63" s="42" t="s">
        <v>54</v>
      </c>
      <c r="D63" s="42"/>
      <c r="E63" s="42"/>
      <c r="F63" s="9"/>
      <c r="G63" s="4">
        <v>5018.86</v>
      </c>
      <c r="J63" s="1">
        <v>2594.78</v>
      </c>
      <c r="K63" s="1" t="s">
        <v>75</v>
      </c>
      <c r="L63" s="1" t="s">
        <v>76</v>
      </c>
    </row>
    <row r="64" spans="2:10" ht="15">
      <c r="B64" s="28"/>
      <c r="C64" s="9"/>
      <c r="D64" s="9"/>
      <c r="E64" s="9"/>
      <c r="F64" s="9"/>
      <c r="G64" s="4"/>
      <c r="J64" s="1">
        <f>J63+H69</f>
        <v>2594.78</v>
      </c>
    </row>
    <row r="65" spans="2:8" ht="15">
      <c r="B65" s="28"/>
      <c r="C65" s="9" t="s">
        <v>55</v>
      </c>
      <c r="D65" s="9"/>
      <c r="E65" s="9"/>
      <c r="F65" s="9" t="s">
        <v>56</v>
      </c>
      <c r="G65" s="4"/>
      <c r="H65" s="1">
        <f>SUM(H58:H63)</f>
        <v>0</v>
      </c>
    </row>
    <row r="66" spans="2:7" ht="15">
      <c r="B66" s="28"/>
      <c r="C66" s="9" t="s">
        <v>57</v>
      </c>
      <c r="D66" s="9"/>
      <c r="E66" s="9"/>
      <c r="F66" s="9" t="s">
        <v>56</v>
      </c>
      <c r="G66" s="3">
        <v>-6643.21</v>
      </c>
    </row>
    <row r="67" spans="2:7" ht="15">
      <c r="B67" s="28"/>
      <c r="C67" s="9"/>
      <c r="D67" s="9"/>
      <c r="E67" s="9"/>
      <c r="F67" s="9"/>
      <c r="G67" s="9"/>
    </row>
    <row r="68" spans="2:7" ht="15">
      <c r="B68" s="28"/>
      <c r="C68" s="9" t="s">
        <v>58</v>
      </c>
      <c r="D68" s="9"/>
      <c r="E68" s="9"/>
      <c r="F68" s="9" t="s">
        <v>56</v>
      </c>
      <c r="G68" s="9"/>
    </row>
    <row r="69" spans="2:9" ht="15">
      <c r="B69" s="43"/>
      <c r="C69" s="44" t="s">
        <v>59</v>
      </c>
      <c r="D69" s="44"/>
      <c r="E69" s="44"/>
      <c r="F69" s="44" t="s">
        <v>56</v>
      </c>
      <c r="G69" s="14">
        <f>G66+G41+J63-G43</f>
        <v>1607.9899999999998</v>
      </c>
      <c r="I69" s="1">
        <f>G63+2071.38</f>
        <v>7090.24</v>
      </c>
    </row>
    <row r="70" ht="15">
      <c r="D70" s="1" t="s">
        <v>60</v>
      </c>
    </row>
    <row r="71" ht="15.75" thickBot="1">
      <c r="D71" s="1" t="s">
        <v>61</v>
      </c>
    </row>
    <row r="72" spans="2:7" ht="15.75" thickBot="1">
      <c r="B72" s="45" t="s">
        <v>54</v>
      </c>
      <c r="C72" s="46"/>
      <c r="D72" s="46"/>
      <c r="E72" s="46" t="s">
        <v>62</v>
      </c>
      <c r="F72" s="46"/>
      <c r="G72" s="47" t="s">
        <v>63</v>
      </c>
    </row>
    <row r="73" spans="2:7" ht="15">
      <c r="B73" s="3" t="s">
        <v>64</v>
      </c>
      <c r="C73" s="3" t="s">
        <v>65</v>
      </c>
      <c r="D73" s="3" t="s">
        <v>51</v>
      </c>
      <c r="E73" s="3"/>
      <c r="F73" s="3" t="s">
        <v>52</v>
      </c>
      <c r="G73" s="3" t="s">
        <v>66</v>
      </c>
    </row>
    <row r="74" spans="2:7" ht="15">
      <c r="B74" s="3" t="s">
        <v>69</v>
      </c>
      <c r="C74" s="3">
        <v>0</v>
      </c>
      <c r="D74" s="3">
        <v>2500.2</v>
      </c>
      <c r="E74" s="3"/>
      <c r="F74" s="3">
        <v>726.51</v>
      </c>
      <c r="G74" s="3">
        <v>1773.69</v>
      </c>
    </row>
    <row r="75" spans="2:7" ht="15">
      <c r="B75" s="3" t="s">
        <v>71</v>
      </c>
      <c r="C75" s="3">
        <v>1773.69</v>
      </c>
      <c r="D75" s="3">
        <v>2500.21</v>
      </c>
      <c r="E75" s="3"/>
      <c r="F75" s="3">
        <v>1868.27</v>
      </c>
      <c r="G75" s="3">
        <v>2405.63</v>
      </c>
    </row>
    <row r="76" spans="2:7" ht="15">
      <c r="B76" s="3" t="s">
        <v>74</v>
      </c>
      <c r="C76" s="3">
        <v>2405.63</v>
      </c>
      <c r="D76" s="3">
        <v>2500.21</v>
      </c>
      <c r="E76" s="3"/>
      <c r="F76" s="3">
        <v>2974.59</v>
      </c>
      <c r="G76" s="3">
        <v>1931.24</v>
      </c>
    </row>
    <row r="77" spans="2:7" ht="15">
      <c r="B77" s="3" t="s">
        <v>76</v>
      </c>
      <c r="C77" s="3">
        <v>1931.24</v>
      </c>
      <c r="D77" s="3">
        <v>2500.2</v>
      </c>
      <c r="E77" s="3"/>
      <c r="F77" s="3">
        <v>2044.27</v>
      </c>
      <c r="G77" s="3">
        <v>2387.17</v>
      </c>
    </row>
    <row r="78" ht="15">
      <c r="F78" s="1">
        <f>SUM(F74:F77)</f>
        <v>7613.639999999999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Z84"/>
  <sheetViews>
    <sheetView view="pageBreakPreview" zoomScale="80" zoomScaleSheetLayoutView="80" zoomScalePageLayoutView="0" workbookViewId="0" topLeftCell="A51">
      <selection activeCell="I75" sqref="I75:K75"/>
    </sheetView>
  </sheetViews>
  <sheetFormatPr defaultColWidth="9.140625" defaultRowHeight="15" outlineLevelCol="1"/>
  <cols>
    <col min="1" max="1" width="6.7109375" style="251" customWidth="1"/>
    <col min="2" max="2" width="12.140625" style="305" customWidth="1"/>
    <col min="3" max="3" width="10.57421875" style="305" customWidth="1"/>
    <col min="4" max="4" width="12.57421875" style="305" customWidth="1"/>
    <col min="5" max="5" width="8.00390625" style="305" customWidth="1"/>
    <col min="6" max="6" width="4.57421875" style="305" customWidth="1"/>
    <col min="7" max="7" width="11.140625" style="305" customWidth="1"/>
    <col min="8" max="8" width="12.421875" style="305" customWidth="1"/>
    <col min="9" max="10" width="12.57421875" style="305" customWidth="1"/>
    <col min="11" max="11" width="12.421875" style="305" customWidth="1"/>
    <col min="12" max="12" width="19.00390625" style="305" customWidth="1"/>
    <col min="13" max="13" width="13.421875" style="305" hidden="1" customWidth="1" outlineLevel="1"/>
    <col min="14" max="14" width="12.57421875" style="305" hidden="1" customWidth="1" outlineLevel="1"/>
    <col min="15" max="15" width="9.7109375" style="305" hidden="1" customWidth="1" outlineLevel="1"/>
    <col min="16" max="16" width="9.00390625" style="305" hidden="1" customWidth="1" outlineLevel="1"/>
    <col min="17" max="17" width="9.28125" style="305" hidden="1" customWidth="1" outlineLevel="1"/>
    <col min="18" max="18" width="9.421875" style="305" hidden="1" customWidth="1" outlineLevel="1"/>
    <col min="19" max="21" width="9.140625" style="305" hidden="1" customWidth="1" outlineLevel="1"/>
    <col min="22" max="22" width="11.140625" style="305" bestFit="1" customWidth="1" collapsed="1"/>
    <col min="23" max="23" width="11.28125" style="305" bestFit="1" customWidth="1"/>
    <col min="24" max="25" width="11.140625" style="305" bestFit="1" customWidth="1"/>
    <col min="26" max="26" width="12.7109375" style="305" bestFit="1" customWidth="1"/>
    <col min="27" max="16384" width="9.140625" style="305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436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437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1816.8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167</v>
      </c>
      <c r="D43" s="236" t="s">
        <v>232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>
        <v>4365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29073.479999999996</v>
      </c>
      <c r="I47" s="412">
        <f t="shared" si="0"/>
        <v>0</v>
      </c>
      <c r="J47" s="412">
        <f t="shared" si="0"/>
        <v>29257.83</v>
      </c>
      <c r="K47" s="412">
        <f t="shared" si="0"/>
        <v>23058.832000000002</v>
      </c>
      <c r="L47" s="412">
        <f t="shared" si="0"/>
        <v>6198.998000000003</v>
      </c>
      <c r="N47" s="392">
        <v>68836.89000000001</v>
      </c>
      <c r="O47" s="392">
        <v>72267.96999999997</v>
      </c>
      <c r="P47" s="393">
        <v>25257.23</v>
      </c>
      <c r="Q47" s="394">
        <v>0</v>
      </c>
      <c r="R47" s="393">
        <v>0</v>
      </c>
      <c r="S47" s="393">
        <v>86.83</v>
      </c>
      <c r="T47" s="393">
        <v>317.55</v>
      </c>
      <c r="U47" s="440">
        <v>4000.6000000000004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262">
        <f>I47+J47-K47</f>
        <v>6198.998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19058.231999999996</v>
      </c>
      <c r="I49" s="259">
        <v>0</v>
      </c>
      <c r="J49" s="261">
        <f>H49</f>
        <v>19058.231999999996</v>
      </c>
      <c r="K49" s="259">
        <f>H60</f>
        <v>19058.232</v>
      </c>
      <c r="L49" s="259">
        <f>I49+J49-K49</f>
        <v>0</v>
      </c>
      <c r="P49" s="262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5650.248</v>
      </c>
      <c r="I50" s="259">
        <v>0</v>
      </c>
      <c r="J50" s="261">
        <f>P47+Q47-J49</f>
        <v>6198.998000000003</v>
      </c>
      <c r="K50" s="259">
        <f>H66-H67</f>
        <v>0</v>
      </c>
      <c r="L50" s="259">
        <f>I50+J50-K50</f>
        <v>6198.998000000003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C42*G51-(70.8*G51)</f>
        <v>4365</v>
      </c>
      <c r="I51" s="259">
        <v>0</v>
      </c>
      <c r="J51" s="261">
        <f>U47</f>
        <v>4000.6000000000004</v>
      </c>
      <c r="K51" s="259">
        <f>H67</f>
        <v>4000.6000000000004</v>
      </c>
      <c r="L51" s="259">
        <f>I51+J51-K51</f>
        <v>0</v>
      </c>
      <c r="U51" s="227"/>
      <c r="V51" s="438"/>
      <c r="W51" s="438"/>
      <c r="X51" s="438"/>
      <c r="Y51" s="438"/>
      <c r="Z51" s="438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'10 15 г'!J54</f>
        <v>404.3799999999912</v>
      </c>
      <c r="H54" s="268">
        <f>R47</f>
        <v>0</v>
      </c>
      <c r="I54" s="268">
        <f>S47</f>
        <v>86.83</v>
      </c>
      <c r="J54" s="241">
        <f>H54+G54-I54</f>
        <v>317.5499999999912</v>
      </c>
      <c r="K54" s="241">
        <f>I75+I54</f>
        <v>86.83</v>
      </c>
      <c r="L54" s="415"/>
      <c r="M54" s="305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23058.832000000002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439">
        <f>SUM(G61:G65)</f>
        <v>10.489999999999998</v>
      </c>
      <c r="H60" s="403">
        <f>SUM(H61:H65)</f>
        <v>19058.232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434" t="s">
        <v>147</v>
      </c>
      <c r="B61" s="631" t="s">
        <v>148</v>
      </c>
      <c r="C61" s="629"/>
      <c r="D61" s="629"/>
      <c r="E61" s="629"/>
      <c r="F61" s="630"/>
      <c r="G61" s="439">
        <v>2.13</v>
      </c>
      <c r="H61" s="435">
        <f>G61*$C$42</f>
        <v>3869.7839999999997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434" t="s">
        <v>149</v>
      </c>
      <c r="B62" s="632" t="s">
        <v>150</v>
      </c>
      <c r="C62" s="619"/>
      <c r="D62" s="619"/>
      <c r="E62" s="619"/>
      <c r="F62" s="619"/>
      <c r="G62" s="433">
        <v>2.5</v>
      </c>
      <c r="H62" s="435">
        <f>G62*$C$42</f>
        <v>4542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4360.32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2652.528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434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3633.6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SUM(H67:H71)</f>
        <v>4000.6000000000004</v>
      </c>
      <c r="I66" s="408"/>
      <c r="J66" s="236"/>
      <c r="K66" s="216"/>
      <c r="L66" s="216"/>
      <c r="M66" s="262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4000.6000000000004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02" t="s">
        <v>168</v>
      </c>
      <c r="C69" s="603"/>
      <c r="D69" s="603"/>
      <c r="E69" s="603"/>
      <c r="F69" s="604"/>
      <c r="G69" s="261"/>
      <c r="H69" s="290"/>
      <c r="I69" s="411"/>
      <c r="J69" s="307"/>
      <c r="K69" s="224"/>
      <c r="L69" s="216"/>
    </row>
    <row r="70" spans="1:12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262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'10 15 г'!G76:H76</f>
        <v>-3261.0400000000236</v>
      </c>
      <c r="H75" s="609"/>
      <c r="I75" s="661">
        <f>'10 15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3024.7879999999795</v>
      </c>
      <c r="H76" s="609"/>
      <c r="I76" s="639">
        <f>I75+I54-K54</f>
        <v>0</v>
      </c>
      <c r="J76" s="640"/>
      <c r="K76" s="641"/>
      <c r="L76" s="216"/>
      <c r="M76" s="299">
        <f>G76</f>
        <v>3024.7879999999795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305" t="s">
        <v>225</v>
      </c>
      <c r="N78" s="306">
        <f>G79+H47+I47-J47-I79</f>
        <v>-3615.429999999964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68836.89000000001</v>
      </c>
      <c r="H79" s="658"/>
      <c r="I79" s="650">
        <f>O47</f>
        <v>72267.96999999997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C14:D15"/>
    <mergeCell ref="A35:K36"/>
    <mergeCell ref="B47:F47"/>
    <mergeCell ref="B48:F48"/>
    <mergeCell ref="B49:F49"/>
    <mergeCell ref="B50:F50"/>
    <mergeCell ref="V50:Z50"/>
    <mergeCell ref="B51:F51"/>
    <mergeCell ref="B52:J52"/>
    <mergeCell ref="B54:F54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G73:H73"/>
    <mergeCell ref="I73:K73"/>
    <mergeCell ref="G74:H74"/>
    <mergeCell ref="I74:K74"/>
    <mergeCell ref="B75:F75"/>
    <mergeCell ref="G75:H75"/>
    <mergeCell ref="I75:K75"/>
    <mergeCell ref="B76:F76"/>
    <mergeCell ref="G76:H76"/>
    <mergeCell ref="I76:K76"/>
    <mergeCell ref="G78:H78"/>
    <mergeCell ref="I78:J78"/>
    <mergeCell ref="B79:F79"/>
    <mergeCell ref="G79:H79"/>
    <mergeCell ref="I79:J7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Z84"/>
  <sheetViews>
    <sheetView view="pageBreakPreview" zoomScale="80" zoomScaleSheetLayoutView="80" zoomScalePageLayoutView="0" workbookViewId="0" topLeftCell="A36">
      <selection activeCell="M67" sqref="M67:N67"/>
    </sheetView>
  </sheetViews>
  <sheetFormatPr defaultColWidth="9.140625" defaultRowHeight="15" outlineLevelCol="1"/>
  <cols>
    <col min="1" max="1" width="6.7109375" style="251" customWidth="1"/>
    <col min="2" max="2" width="12.140625" style="305" customWidth="1"/>
    <col min="3" max="3" width="10.57421875" style="305" customWidth="1"/>
    <col min="4" max="4" width="12.57421875" style="305" customWidth="1"/>
    <col min="5" max="5" width="8.00390625" style="305" customWidth="1"/>
    <col min="6" max="6" width="4.57421875" style="305" customWidth="1"/>
    <col min="7" max="7" width="11.140625" style="305" customWidth="1"/>
    <col min="8" max="8" width="12.421875" style="305" customWidth="1"/>
    <col min="9" max="10" width="12.57421875" style="305" customWidth="1"/>
    <col min="11" max="11" width="12.421875" style="305" customWidth="1"/>
    <col min="12" max="12" width="19.00390625" style="305" customWidth="1"/>
    <col min="13" max="13" width="13.421875" style="305" hidden="1" customWidth="1" outlineLevel="1"/>
    <col min="14" max="14" width="12.57421875" style="305" hidden="1" customWidth="1" outlineLevel="1"/>
    <col min="15" max="15" width="9.7109375" style="305" hidden="1" customWidth="1" outlineLevel="1"/>
    <col min="16" max="16" width="9.00390625" style="305" hidden="1" customWidth="1" outlineLevel="1"/>
    <col min="17" max="17" width="9.28125" style="305" hidden="1" customWidth="1" outlineLevel="1"/>
    <col min="18" max="18" width="9.421875" style="305" hidden="1" customWidth="1" outlineLevel="1"/>
    <col min="19" max="21" width="9.140625" style="305" hidden="1" customWidth="1" outlineLevel="1"/>
    <col min="22" max="22" width="11.140625" style="305" bestFit="1" customWidth="1" collapsed="1"/>
    <col min="23" max="23" width="11.28125" style="305" bestFit="1" customWidth="1"/>
    <col min="24" max="25" width="11.140625" style="305" bestFit="1" customWidth="1"/>
    <col min="26" max="26" width="12.7109375" style="305" bestFit="1" customWidth="1"/>
    <col min="27" max="16384" width="9.140625" style="305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444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445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1816.8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176</v>
      </c>
      <c r="D43" s="236" t="s">
        <v>232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>
        <v>4365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29073.479999999996</v>
      </c>
      <c r="I47" s="412">
        <f t="shared" si="0"/>
        <v>0</v>
      </c>
      <c r="J47" s="412">
        <f t="shared" si="0"/>
        <v>52771.83</v>
      </c>
      <c r="K47" s="412">
        <f t="shared" si="0"/>
        <v>23410.392</v>
      </c>
      <c r="L47" s="412">
        <f t="shared" si="0"/>
        <v>29361.43800000001</v>
      </c>
      <c r="N47" s="392">
        <v>72267.96999999997</v>
      </c>
      <c r="O47" s="392">
        <v>48569.62</v>
      </c>
      <c r="P47" s="393">
        <v>48419.69</v>
      </c>
      <c r="Q47" s="394">
        <v>-0.02</v>
      </c>
      <c r="R47" s="393">
        <v>0</v>
      </c>
      <c r="S47" s="393">
        <v>40.32</v>
      </c>
      <c r="T47" s="393">
        <v>277.23</v>
      </c>
      <c r="U47" s="440">
        <v>4352.16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262">
        <f>I47+J47-K47</f>
        <v>29361.438000000002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19058.231999999996</v>
      </c>
      <c r="I49" s="259">
        <v>0</v>
      </c>
      <c r="J49" s="261">
        <f>H49</f>
        <v>19058.231999999996</v>
      </c>
      <c r="K49" s="259">
        <f>H60</f>
        <v>19058.232</v>
      </c>
      <c r="L49" s="259">
        <f>I49+J49-K49</f>
        <v>0</v>
      </c>
      <c r="P49" s="262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5650.248</v>
      </c>
      <c r="I50" s="259">
        <v>0</v>
      </c>
      <c r="J50" s="261">
        <f>P47+Q47-J49</f>
        <v>29361.43800000001</v>
      </c>
      <c r="K50" s="259">
        <f>H66-H67</f>
        <v>0</v>
      </c>
      <c r="L50" s="259">
        <f>I50+J50-K50</f>
        <v>29361.43800000001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C42*G51-(70.8*G51)</f>
        <v>4365</v>
      </c>
      <c r="I51" s="259">
        <v>0</v>
      </c>
      <c r="J51" s="261">
        <f>U47</f>
        <v>4352.16</v>
      </c>
      <c r="K51" s="259">
        <f>H67</f>
        <v>4352.16</v>
      </c>
      <c r="L51" s="259">
        <f>I51+J51-K51</f>
        <v>0</v>
      </c>
      <c r="U51" s="227"/>
      <c r="V51" s="446"/>
      <c r="W51" s="446"/>
      <c r="X51" s="446"/>
      <c r="Y51" s="446"/>
      <c r="Z51" s="446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M53" s="456" t="s">
        <v>138</v>
      </c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'11 15 г'!J54</f>
        <v>317.5499999999912</v>
      </c>
      <c r="H54" s="268">
        <f>R47</f>
        <v>0</v>
      </c>
      <c r="I54" s="268">
        <f>S47</f>
        <v>40.32</v>
      </c>
      <c r="J54" s="241">
        <f>H54+G54-I54</f>
        <v>277.2299999999912</v>
      </c>
      <c r="K54" s="241">
        <f>I75+I54</f>
        <v>40.32</v>
      </c>
      <c r="L54" s="415"/>
      <c r="M54" s="262">
        <f>I54+'11 15 г'!I54+'10 15 г'!I54+'09 15 г'!I54+'08 15 г'!I54+'07 15 г'!I53+'03 15 г'!I53+'02 15 г'!I53+'01 15 г'!I53</f>
        <v>1450.3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23410.392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447">
        <f>SUM(G61:G65)</f>
        <v>10.489999999999998</v>
      </c>
      <c r="H60" s="403">
        <f>SUM(H61:H65)</f>
        <v>19058.232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442" t="s">
        <v>147</v>
      </c>
      <c r="B61" s="631" t="s">
        <v>148</v>
      </c>
      <c r="C61" s="629"/>
      <c r="D61" s="629"/>
      <c r="E61" s="629"/>
      <c r="F61" s="630"/>
      <c r="G61" s="447">
        <v>2.13</v>
      </c>
      <c r="H61" s="443">
        <f>G61*$C$42</f>
        <v>3869.7839999999997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442" t="s">
        <v>149</v>
      </c>
      <c r="B62" s="632" t="s">
        <v>150</v>
      </c>
      <c r="C62" s="619"/>
      <c r="D62" s="619"/>
      <c r="E62" s="619"/>
      <c r="F62" s="619"/>
      <c r="G62" s="441">
        <v>2.5</v>
      </c>
      <c r="H62" s="443">
        <f>G62*$C$42</f>
        <v>4542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4360.32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2652.528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442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3633.6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4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SUM(H67:H71)</f>
        <v>4352.16</v>
      </c>
      <c r="I66" s="408"/>
      <c r="J66" s="236"/>
      <c r="K66" s="216"/>
      <c r="L66" s="216"/>
      <c r="M66" s="455" t="s">
        <v>256</v>
      </c>
      <c r="N66" s="456" t="s">
        <v>257</v>
      </c>
    </row>
    <row r="67" spans="1:14" ht="18.75">
      <c r="A67" s="287"/>
      <c r="B67" s="618" t="s">
        <v>159</v>
      </c>
      <c r="C67" s="619"/>
      <c r="D67" s="619"/>
      <c r="E67" s="619"/>
      <c r="F67" s="619"/>
      <c r="G67" s="288"/>
      <c r="H67" s="288">
        <v>4352.16</v>
      </c>
      <c r="I67" s="263"/>
      <c r="J67" s="236"/>
      <c r="K67" s="216"/>
      <c r="L67" s="216"/>
      <c r="M67" s="262">
        <f>H67+'11 15 г'!H67+'10 15 г'!H67+'09 15 г'!H67+'08 15 г'!H67+'07 15 г'!H68+'06 15 г'!H68+'05 15 г'!H68+'04 15 г'!H68+'03 15 г'!H68+'02 15 г'!H68+'01 15 г'!H68</f>
        <v>48605.59</v>
      </c>
      <c r="N67" s="262">
        <f>H66+'11 15 г'!H66+'10 15 г'!H66+'09 15 г'!H66+'08 15 г'!H66+'07 15 г'!H67+'06 15 г'!H67+'05 15 г'!H67+'04 15 г'!H67+'03 15 г'!H67+'02 15 г'!H67+'01 15 г'!H67-M67</f>
        <v>35575.17000000001</v>
      </c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02" t="s">
        <v>168</v>
      </c>
      <c r="C69" s="603"/>
      <c r="D69" s="603"/>
      <c r="E69" s="603"/>
      <c r="F69" s="604"/>
      <c r="G69" s="261"/>
      <c r="H69" s="290"/>
      <c r="I69" s="411"/>
      <c r="J69" s="307"/>
      <c r="K69" s="224"/>
      <c r="L69" s="216"/>
    </row>
    <row r="70" spans="1:12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262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'11 15 г'!G76:H76</f>
        <v>3024.7879999999795</v>
      </c>
      <c r="H75" s="609"/>
      <c r="I75" s="661">
        <f>'11 15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32426.545999999988</v>
      </c>
      <c r="H76" s="609"/>
      <c r="I76" s="639">
        <f>I75+I54-K54</f>
        <v>0</v>
      </c>
      <c r="J76" s="640"/>
      <c r="K76" s="641"/>
      <c r="L76" s="216"/>
      <c r="M76" s="299">
        <f>G76</f>
        <v>32426.545999999988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305" t="s">
        <v>225</v>
      </c>
      <c r="N78" s="440">
        <f>G79+H47+I47-J47-I79</f>
        <v>0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72267.96999999997</v>
      </c>
      <c r="H79" s="658"/>
      <c r="I79" s="650">
        <f>O47</f>
        <v>48569.62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C14:D15"/>
    <mergeCell ref="A35:K36"/>
    <mergeCell ref="B47:F47"/>
    <mergeCell ref="B48:F48"/>
    <mergeCell ref="B49:F49"/>
    <mergeCell ref="B50:F50"/>
    <mergeCell ref="V50:Z50"/>
    <mergeCell ref="B51:F51"/>
    <mergeCell ref="B52:J52"/>
    <mergeCell ref="B54:F54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G73:H73"/>
    <mergeCell ref="I73:K73"/>
    <mergeCell ref="G74:H74"/>
    <mergeCell ref="I74:K74"/>
    <mergeCell ref="B75:F75"/>
    <mergeCell ref="G75:H75"/>
    <mergeCell ref="I75:K75"/>
    <mergeCell ref="B76:F76"/>
    <mergeCell ref="G76:H76"/>
    <mergeCell ref="I76:K76"/>
    <mergeCell ref="G78:H78"/>
    <mergeCell ref="I78:J78"/>
    <mergeCell ref="B79:F79"/>
    <mergeCell ref="G79:H79"/>
    <mergeCell ref="I79:J7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A51">
      <selection activeCell="I75" sqref="I75:K75"/>
    </sheetView>
  </sheetViews>
  <sheetFormatPr defaultColWidth="9.140625" defaultRowHeight="15" outlineLevelCol="1"/>
  <cols>
    <col min="1" max="1" width="6.7109375" style="251" customWidth="1"/>
    <col min="2" max="2" width="12.140625" style="305" customWidth="1"/>
    <col min="3" max="3" width="10.57421875" style="305" customWidth="1"/>
    <col min="4" max="4" width="12.57421875" style="305" customWidth="1"/>
    <col min="5" max="5" width="8.00390625" style="305" customWidth="1"/>
    <col min="6" max="6" width="4.57421875" style="305" customWidth="1"/>
    <col min="7" max="7" width="9.57421875" style="305" customWidth="1"/>
    <col min="8" max="8" width="13.421875" style="305" customWidth="1"/>
    <col min="9" max="10" width="12.57421875" style="305" customWidth="1"/>
    <col min="11" max="11" width="12.421875" style="305" customWidth="1"/>
    <col min="12" max="12" width="19.00390625" style="305" customWidth="1"/>
    <col min="13" max="13" width="13.421875" style="305" hidden="1" customWidth="1" outlineLevel="1"/>
    <col min="14" max="14" width="12.57421875" style="305" hidden="1" customWidth="1" outlineLevel="1"/>
    <col min="15" max="15" width="9.7109375" style="305" hidden="1" customWidth="1" outlineLevel="1"/>
    <col min="16" max="16" width="9.00390625" style="305" hidden="1" customWidth="1" outlineLevel="1"/>
    <col min="17" max="17" width="9.28125" style="305" hidden="1" customWidth="1" outlineLevel="1"/>
    <col min="18" max="18" width="9.421875" style="305" hidden="1" customWidth="1" outlineLevel="1"/>
    <col min="19" max="21" width="9.140625" style="305" hidden="1" customWidth="1" outlineLevel="1"/>
    <col min="22" max="22" width="11.140625" style="305" bestFit="1" customWidth="1" collapsed="1"/>
    <col min="23" max="23" width="11.28125" style="305" bestFit="1" customWidth="1"/>
    <col min="24" max="25" width="11.140625" style="305" bestFit="1" customWidth="1"/>
    <col min="26" max="26" width="12.7109375" style="305" bestFit="1" customWidth="1"/>
    <col min="27" max="16384" width="9.140625" style="305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451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452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1816.8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178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>
        <v>4365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29073.479999999996</v>
      </c>
      <c r="I47" s="412">
        <f t="shared" si="0"/>
        <v>0</v>
      </c>
      <c r="J47" s="412">
        <f t="shared" si="0"/>
        <v>27245.769999999997</v>
      </c>
      <c r="K47" s="412">
        <f t="shared" si="0"/>
        <v>22906.762000000002</v>
      </c>
      <c r="L47" s="412">
        <f t="shared" si="0"/>
        <v>4339.008000000002</v>
      </c>
      <c r="N47" s="392">
        <v>48569.62</v>
      </c>
      <c r="O47" s="392">
        <v>50397.32000000001</v>
      </c>
      <c r="P47" s="393">
        <v>23397.239999999998</v>
      </c>
      <c r="Q47" s="394">
        <v>0</v>
      </c>
      <c r="R47" s="393">
        <v>0</v>
      </c>
      <c r="S47" s="393">
        <v>0</v>
      </c>
      <c r="T47" s="393">
        <v>277.23</v>
      </c>
      <c r="U47" s="440">
        <v>3848.5300000000007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262">
        <f>I47+J47-K47</f>
        <v>4339.007999999994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19058.231999999996</v>
      </c>
      <c r="I49" s="259">
        <v>0</v>
      </c>
      <c r="J49" s="261">
        <f>H49</f>
        <v>19058.231999999996</v>
      </c>
      <c r="K49" s="259">
        <f>H60</f>
        <v>19058.232</v>
      </c>
      <c r="L49" s="259">
        <f>I49+J49-K49</f>
        <v>0</v>
      </c>
      <c r="P49" s="262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5650.248</v>
      </c>
      <c r="I50" s="259">
        <v>0</v>
      </c>
      <c r="J50" s="261">
        <f>P47+Q47-J49</f>
        <v>4339.008000000002</v>
      </c>
      <c r="K50" s="259">
        <f>H66-H67</f>
        <v>0</v>
      </c>
      <c r="L50" s="259">
        <f>I50+J50-K50</f>
        <v>4339.008000000002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C42*G51-(70.8*G51)</f>
        <v>4365</v>
      </c>
      <c r="I51" s="259">
        <v>0</v>
      </c>
      <c r="J51" s="261">
        <f>U47</f>
        <v>3848.5300000000007</v>
      </c>
      <c r="K51" s="259">
        <f>H67</f>
        <v>3848.5300000000007</v>
      </c>
      <c r="L51" s="259">
        <f>I51+J51-K51</f>
        <v>0</v>
      </c>
      <c r="U51" s="227"/>
      <c r="V51" s="453"/>
      <c r="W51" s="453"/>
      <c r="X51" s="453"/>
      <c r="Y51" s="453"/>
      <c r="Z51" s="453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'12 15 г'!J54</f>
        <v>277.2299999999912</v>
      </c>
      <c r="H54" s="268">
        <f>R47</f>
        <v>0</v>
      </c>
      <c r="I54" s="268">
        <f>S47</f>
        <v>0</v>
      </c>
      <c r="J54" s="241">
        <f>H54+G54-I54</f>
        <v>277.2299999999912</v>
      </c>
      <c r="K54" s="241">
        <f>I75+I54</f>
        <v>0</v>
      </c>
      <c r="L54" s="415"/>
      <c r="M54" s="305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22906.762000000002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454">
        <f>SUM(G61:G65)</f>
        <v>10.489999999999998</v>
      </c>
      <c r="H60" s="403">
        <f>SUM(H61:H65)</f>
        <v>19058.232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449" t="s">
        <v>147</v>
      </c>
      <c r="B61" s="631" t="s">
        <v>148</v>
      </c>
      <c r="C61" s="629"/>
      <c r="D61" s="629"/>
      <c r="E61" s="629"/>
      <c r="F61" s="630"/>
      <c r="G61" s="454">
        <v>2.13</v>
      </c>
      <c r="H61" s="450">
        <f>G61*$C$42</f>
        <v>3869.7839999999997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449" t="s">
        <v>149</v>
      </c>
      <c r="B62" s="632" t="s">
        <v>150</v>
      </c>
      <c r="C62" s="619"/>
      <c r="D62" s="619"/>
      <c r="E62" s="619"/>
      <c r="F62" s="619"/>
      <c r="G62" s="448">
        <v>2.5</v>
      </c>
      <c r="H62" s="450">
        <f>G62*$C$42</f>
        <v>4542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4360.32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2652.528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449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3633.6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SUM(H67:H71)</f>
        <v>3848.5300000000007</v>
      </c>
      <c r="I66" s="408"/>
      <c r="J66" s="236"/>
      <c r="K66" s="216"/>
      <c r="L66" s="216"/>
      <c r="M66" s="262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3848.5300000000007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02" t="s">
        <v>168</v>
      </c>
      <c r="C69" s="603"/>
      <c r="D69" s="603"/>
      <c r="E69" s="603"/>
      <c r="F69" s="604"/>
      <c r="G69" s="261"/>
      <c r="H69" s="290"/>
      <c r="I69" s="411"/>
      <c r="J69" s="307"/>
      <c r="K69" s="224"/>
      <c r="L69" s="216"/>
    </row>
    <row r="70" spans="1:12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262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'12 15 г'!G76:H76</f>
        <v>32426.545999999988</v>
      </c>
      <c r="H75" s="609"/>
      <c r="I75" s="661">
        <f>'12 15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36765.55399999999</v>
      </c>
      <c r="H76" s="609"/>
      <c r="I76" s="639">
        <f>I75+I54-K54</f>
        <v>0</v>
      </c>
      <c r="J76" s="640"/>
      <c r="K76" s="641"/>
      <c r="L76" s="216"/>
      <c r="M76" s="299">
        <f>G76</f>
        <v>36765.55399999999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305" t="s">
        <v>225</v>
      </c>
      <c r="N78" s="440">
        <f>G79+H47+I47-J47-I79</f>
        <v>0.010000000002037268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48569.62</v>
      </c>
      <c r="H79" s="658"/>
      <c r="I79" s="650">
        <f>O47</f>
        <v>50397.32000000001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C14:D15"/>
    <mergeCell ref="A35:K36"/>
    <mergeCell ref="B47:F47"/>
    <mergeCell ref="B48:F48"/>
    <mergeCell ref="B49:F49"/>
    <mergeCell ref="B50:F50"/>
    <mergeCell ref="V50:Z50"/>
    <mergeCell ref="B51:F51"/>
    <mergeCell ref="B52:J52"/>
    <mergeCell ref="B54:F54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G73:H73"/>
    <mergeCell ref="I73:K73"/>
    <mergeCell ref="G74:H74"/>
    <mergeCell ref="I74:K74"/>
    <mergeCell ref="B75:F75"/>
    <mergeCell ref="G75:H75"/>
    <mergeCell ref="I75:K75"/>
    <mergeCell ref="B76:F76"/>
    <mergeCell ref="G76:H76"/>
    <mergeCell ref="I76:K76"/>
    <mergeCell ref="G78:H78"/>
    <mergeCell ref="I78:J78"/>
    <mergeCell ref="B79:F79"/>
    <mergeCell ref="G79:H79"/>
    <mergeCell ref="I79:J7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A66">
      <selection activeCell="J81" sqref="J81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460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461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199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>
        <v>4365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29104.759999999995</v>
      </c>
      <c r="I47" s="412">
        <f t="shared" si="0"/>
        <v>0</v>
      </c>
      <c r="J47" s="412">
        <f t="shared" si="0"/>
        <v>31911.83</v>
      </c>
      <c r="K47" s="412">
        <f t="shared" si="0"/>
        <v>24425.998999999996</v>
      </c>
      <c r="L47" s="412">
        <f t="shared" si="0"/>
        <v>7485.831000000004</v>
      </c>
      <c r="N47" s="392">
        <v>50397.32000000001</v>
      </c>
      <c r="O47" s="392">
        <v>47590.250000000015</v>
      </c>
      <c r="P47" s="393">
        <v>27313.04</v>
      </c>
      <c r="Q47" s="394">
        <v>0</v>
      </c>
      <c r="R47" s="393">
        <v>0</v>
      </c>
      <c r="S47" s="393">
        <v>0</v>
      </c>
      <c r="T47" s="393">
        <v>277.23</v>
      </c>
      <c r="U47" s="440">
        <v>4598.79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7485.831000000006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8230.681000000004</v>
      </c>
      <c r="K50" s="259">
        <f>H66-H67</f>
        <v>744.8500000000004</v>
      </c>
      <c r="L50" s="259">
        <f>I50+J50-K50</f>
        <v>7485.831000000004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C42*G51-(73.1*G51)</f>
        <v>4365</v>
      </c>
      <c r="I51" s="259">
        <v>0</v>
      </c>
      <c r="J51" s="261">
        <f>U47</f>
        <v>4598.79</v>
      </c>
      <c r="K51" s="259">
        <f>H67</f>
        <v>4598.79</v>
      </c>
      <c r="L51" s="259">
        <f>I51+J51-K51</f>
        <v>0</v>
      </c>
      <c r="U51" s="227"/>
      <c r="V51" s="462"/>
      <c r="W51" s="462"/>
      <c r="X51" s="462"/>
      <c r="Y51" s="462"/>
      <c r="Z51" s="462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'01 16 г'!J54</f>
        <v>277.2299999999912</v>
      </c>
      <c r="H54" s="268">
        <f>R47</f>
        <v>0</v>
      </c>
      <c r="I54" s="268">
        <f>S47</f>
        <v>0</v>
      </c>
      <c r="J54" s="241">
        <f>H54+G54-I54</f>
        <v>277.2299999999912</v>
      </c>
      <c r="K54" s="241">
        <f>I75+I54</f>
        <v>0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24425.998999999996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463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458" t="s">
        <v>147</v>
      </c>
      <c r="B61" s="631" t="s">
        <v>148</v>
      </c>
      <c r="C61" s="629"/>
      <c r="D61" s="629"/>
      <c r="E61" s="629"/>
      <c r="F61" s="630"/>
      <c r="G61" s="463">
        <v>2.13</v>
      </c>
      <c r="H61" s="459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458" t="s">
        <v>149</v>
      </c>
      <c r="B62" s="632" t="s">
        <v>150</v>
      </c>
      <c r="C62" s="619"/>
      <c r="D62" s="619"/>
      <c r="E62" s="619"/>
      <c r="F62" s="619"/>
      <c r="G62" s="457">
        <v>2.5</v>
      </c>
      <c r="H62" s="459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458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SUM(H67:H71)</f>
        <v>5343.64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4598.79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02" t="s">
        <v>258</v>
      </c>
      <c r="C69" s="603"/>
      <c r="D69" s="603"/>
      <c r="E69" s="603"/>
      <c r="F69" s="604"/>
      <c r="G69" s="261"/>
      <c r="H69" s="290">
        <v>744.85</v>
      </c>
      <c r="I69" s="411"/>
      <c r="J69" s="307"/>
      <c r="K69" s="224"/>
      <c r="L69" s="216"/>
    </row>
    <row r="70" spans="1:12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'01 16 г'!G76:H76</f>
        <v>36765.55399999999</v>
      </c>
      <c r="H75" s="609"/>
      <c r="I75" s="661">
        <f>'01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44251.384999999995</v>
      </c>
      <c r="H76" s="609"/>
      <c r="I76" s="639">
        <f>I75+I54-K54</f>
        <v>0</v>
      </c>
      <c r="J76" s="640"/>
      <c r="K76" s="641"/>
      <c r="L76" s="216"/>
      <c r="M76" s="299">
        <f>G76</f>
        <v>44251.384999999995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50397.32000000001</v>
      </c>
      <c r="H79" s="658"/>
      <c r="I79" s="650">
        <f>O47</f>
        <v>47590.250000000015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C14:D15"/>
    <mergeCell ref="A35:K36"/>
    <mergeCell ref="B47:F47"/>
    <mergeCell ref="B48:F48"/>
    <mergeCell ref="B49:F49"/>
    <mergeCell ref="B50:F50"/>
    <mergeCell ref="V50:Z50"/>
    <mergeCell ref="B51:F51"/>
    <mergeCell ref="B52:J52"/>
    <mergeCell ref="B54:F54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G73:H73"/>
    <mergeCell ref="I73:K73"/>
    <mergeCell ref="G74:H74"/>
    <mergeCell ref="I74:K74"/>
    <mergeCell ref="B75:F75"/>
    <mergeCell ref="G75:H75"/>
    <mergeCell ref="I75:K75"/>
    <mergeCell ref="B76:F76"/>
    <mergeCell ref="G76:H76"/>
    <mergeCell ref="I76:K76"/>
    <mergeCell ref="G78:H78"/>
    <mergeCell ref="I78:J78"/>
    <mergeCell ref="B79:F79"/>
    <mergeCell ref="G79:H79"/>
    <mergeCell ref="I79:J7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E66">
      <selection activeCell="AC79" sqref="AC79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467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468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201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>
        <v>4365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29104.759999999995</v>
      </c>
      <c r="I47" s="412">
        <f t="shared" si="0"/>
        <v>0</v>
      </c>
      <c r="J47" s="412">
        <f t="shared" si="0"/>
        <v>24067.53</v>
      </c>
      <c r="K47" s="412">
        <f t="shared" si="0"/>
        <v>22356.189</v>
      </c>
      <c r="L47" s="412">
        <f t="shared" si="0"/>
        <v>1711.341000000004</v>
      </c>
      <c r="N47" s="392">
        <v>47590.250000000015</v>
      </c>
      <c r="O47" s="392">
        <v>52627.48000000001</v>
      </c>
      <c r="P47" s="393">
        <v>20793.7</v>
      </c>
      <c r="Q47" s="394"/>
      <c r="R47" s="393"/>
      <c r="S47" s="393"/>
      <c r="T47" s="393"/>
      <c r="U47" s="440">
        <v>3273.83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1711.3410000000003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1711.341000000004</v>
      </c>
      <c r="K50" s="259">
        <f>H66-H67</f>
        <v>0</v>
      </c>
      <c r="L50" s="259">
        <f>I50+J50-K50</f>
        <v>1711.341000000004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C42*G51-(73.1*G51)</f>
        <v>4365</v>
      </c>
      <c r="I51" s="259">
        <v>0</v>
      </c>
      <c r="J51" s="261">
        <f>U47</f>
        <v>3273.83</v>
      </c>
      <c r="K51" s="259">
        <f>H67</f>
        <v>3273.83</v>
      </c>
      <c r="L51" s="259">
        <f>I51+J51-K51</f>
        <v>0</v>
      </c>
      <c r="U51" s="227"/>
      <c r="V51" s="469"/>
      <c r="W51" s="469"/>
      <c r="X51" s="469"/>
      <c r="Y51" s="469"/>
      <c r="Z51" s="469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'02 16 г'!J54</f>
        <v>277.2299999999912</v>
      </c>
      <c r="H54" s="268">
        <f>R47</f>
        <v>0</v>
      </c>
      <c r="I54" s="268">
        <f>S47</f>
        <v>0</v>
      </c>
      <c r="J54" s="241">
        <f>H54+G54-I54</f>
        <v>277.2299999999912</v>
      </c>
      <c r="K54" s="241">
        <f>I75+I54</f>
        <v>0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22356.189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470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465" t="s">
        <v>147</v>
      </c>
      <c r="B61" s="631" t="s">
        <v>148</v>
      </c>
      <c r="C61" s="629"/>
      <c r="D61" s="629"/>
      <c r="E61" s="629"/>
      <c r="F61" s="630"/>
      <c r="G61" s="470">
        <v>2.13</v>
      </c>
      <c r="H61" s="466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465" t="s">
        <v>149</v>
      </c>
      <c r="B62" s="632" t="s">
        <v>150</v>
      </c>
      <c r="C62" s="619"/>
      <c r="D62" s="619"/>
      <c r="E62" s="619"/>
      <c r="F62" s="619"/>
      <c r="G62" s="464">
        <v>2.5</v>
      </c>
      <c r="H62" s="466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465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SUM(H67:H71)</f>
        <v>3273.83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3273.83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02" t="s">
        <v>168</v>
      </c>
      <c r="C69" s="603"/>
      <c r="D69" s="603"/>
      <c r="E69" s="603"/>
      <c r="F69" s="604"/>
      <c r="G69" s="261"/>
      <c r="H69" s="290"/>
      <c r="I69" s="411"/>
      <c r="J69" s="307"/>
      <c r="K69" s="224"/>
      <c r="L69" s="216"/>
    </row>
    <row r="70" spans="1:12" ht="18.75" customHeight="1">
      <c r="A70" s="287"/>
      <c r="B70" s="602" t="s">
        <v>168</v>
      </c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 customHeight="1">
      <c r="A71" s="287"/>
      <c r="B71" s="602" t="s">
        <v>168</v>
      </c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'02 16 г'!G76:H76</f>
        <v>44251.384999999995</v>
      </c>
      <c r="H75" s="609"/>
      <c r="I75" s="661">
        <f>'02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45962.725999999995</v>
      </c>
      <c r="H76" s="609"/>
      <c r="I76" s="639">
        <f>I75+I54-K54</f>
        <v>0</v>
      </c>
      <c r="J76" s="640"/>
      <c r="K76" s="641"/>
      <c r="L76" s="216"/>
      <c r="M76" s="299">
        <f>G76</f>
        <v>45962.725999999995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47590.250000000015</v>
      </c>
      <c r="H79" s="658"/>
      <c r="I79" s="650">
        <f>O47</f>
        <v>52627.48000000001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C14:D15"/>
    <mergeCell ref="A35:K36"/>
    <mergeCell ref="B47:F47"/>
    <mergeCell ref="B48:F48"/>
    <mergeCell ref="B49:F49"/>
    <mergeCell ref="B50:F50"/>
    <mergeCell ref="V50:Z50"/>
    <mergeCell ref="B51:F51"/>
    <mergeCell ref="B52:J52"/>
    <mergeCell ref="B54:F54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G73:H73"/>
    <mergeCell ref="I73:K73"/>
    <mergeCell ref="G74:H74"/>
    <mergeCell ref="I74:K74"/>
    <mergeCell ref="B75:F75"/>
    <mergeCell ref="G75:H75"/>
    <mergeCell ref="I75:K75"/>
    <mergeCell ref="B76:F76"/>
    <mergeCell ref="G76:H76"/>
    <mergeCell ref="I76:K76"/>
    <mergeCell ref="G78:H78"/>
    <mergeCell ref="I78:J78"/>
    <mergeCell ref="B79:F79"/>
    <mergeCell ref="G79:H79"/>
    <mergeCell ref="I79:J7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A35">
      <selection activeCell="H67" sqref="H67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474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475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208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>
        <v>4365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29104.759999999995</v>
      </c>
      <c r="I47" s="412">
        <f t="shared" si="0"/>
        <v>0</v>
      </c>
      <c r="J47" s="412">
        <f t="shared" si="0"/>
        <v>24700.510000000002</v>
      </c>
      <c r="K47" s="412">
        <f t="shared" si="0"/>
        <v>22338.818999999996</v>
      </c>
      <c r="L47" s="412">
        <f t="shared" si="0"/>
        <v>2361.691000000006</v>
      </c>
      <c r="N47" s="392">
        <v>52627.48000000001</v>
      </c>
      <c r="O47" s="392">
        <v>57031.73</v>
      </c>
      <c r="P47" s="393">
        <v>21444.050000000003</v>
      </c>
      <c r="Q47" s="394">
        <v>0</v>
      </c>
      <c r="R47" s="393">
        <v>0</v>
      </c>
      <c r="S47" s="393">
        <v>0</v>
      </c>
      <c r="T47" s="393">
        <v>277.23</v>
      </c>
      <c r="U47" s="440">
        <v>3256.4599999999996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2361.691000000006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2361.691000000006</v>
      </c>
      <c r="K50" s="259">
        <f>H66-H67</f>
        <v>0</v>
      </c>
      <c r="L50" s="259">
        <f>I50+J50-K50</f>
        <v>2361.691000000006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C42*G51-(73.1*G51)</f>
        <v>4365</v>
      </c>
      <c r="I51" s="259">
        <v>0</v>
      </c>
      <c r="J51" s="261">
        <f>U47</f>
        <v>3256.4599999999996</v>
      </c>
      <c r="K51" s="259">
        <f>H67</f>
        <v>3256.4599999999996</v>
      </c>
      <c r="L51" s="259">
        <f>I51+J51-K51</f>
        <v>0</v>
      </c>
      <c r="U51" s="227"/>
      <c r="V51" s="476"/>
      <c r="W51" s="476"/>
      <c r="X51" s="476"/>
      <c r="Y51" s="476"/>
      <c r="Z51" s="476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'03 16 г'!J54</f>
        <v>277.2299999999912</v>
      </c>
      <c r="H54" s="268">
        <f>R47</f>
        <v>0</v>
      </c>
      <c r="I54" s="268">
        <f>S47</f>
        <v>0</v>
      </c>
      <c r="J54" s="241">
        <f>H54+G54-I54</f>
        <v>277.2299999999912</v>
      </c>
      <c r="K54" s="241">
        <f>I75+I54</f>
        <v>0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22338.818999999996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477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472" t="s">
        <v>147</v>
      </c>
      <c r="B61" s="631" t="s">
        <v>148</v>
      </c>
      <c r="C61" s="629"/>
      <c r="D61" s="629"/>
      <c r="E61" s="629"/>
      <c r="F61" s="630"/>
      <c r="G61" s="477">
        <v>2.13</v>
      </c>
      <c r="H61" s="473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472" t="s">
        <v>149</v>
      </c>
      <c r="B62" s="632" t="s">
        <v>150</v>
      </c>
      <c r="C62" s="619"/>
      <c r="D62" s="619"/>
      <c r="E62" s="619"/>
      <c r="F62" s="619"/>
      <c r="G62" s="471">
        <v>2.5</v>
      </c>
      <c r="H62" s="473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472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SUM(H67:H71)</f>
        <v>3256.4599999999996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3256.4599999999996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02"/>
      <c r="C69" s="603"/>
      <c r="D69" s="603"/>
      <c r="E69" s="603"/>
      <c r="F69" s="604"/>
      <c r="G69" s="261"/>
      <c r="H69" s="290"/>
      <c r="I69" s="411"/>
      <c r="J69" s="307"/>
      <c r="K69" s="224"/>
      <c r="L69" s="216"/>
    </row>
    <row r="70" spans="1:12" ht="18.75" customHeight="1">
      <c r="A70" s="287"/>
      <c r="B70" s="602"/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 customHeight="1">
      <c r="A71" s="287"/>
      <c r="B71" s="602"/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'03 16 г'!G76:H76</f>
        <v>45962.725999999995</v>
      </c>
      <c r="H75" s="609"/>
      <c r="I75" s="661">
        <f>'03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48324.417</v>
      </c>
      <c r="H76" s="609"/>
      <c r="I76" s="639">
        <f>I75+I54-K54</f>
        <v>0</v>
      </c>
      <c r="J76" s="640"/>
      <c r="K76" s="641"/>
      <c r="L76" s="216"/>
      <c r="M76" s="299">
        <f>G76</f>
        <v>48324.417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52627.48000000001</v>
      </c>
      <c r="H79" s="658"/>
      <c r="I79" s="650">
        <f>O47</f>
        <v>57031.73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C14:D15"/>
    <mergeCell ref="A35:K36"/>
    <mergeCell ref="B47:F47"/>
    <mergeCell ref="B48:F48"/>
    <mergeCell ref="B49:F49"/>
    <mergeCell ref="B50:F50"/>
    <mergeCell ref="V50:Z50"/>
    <mergeCell ref="B51:F51"/>
    <mergeCell ref="B52:J52"/>
    <mergeCell ref="B54:F54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G73:H73"/>
    <mergeCell ref="I73:K73"/>
    <mergeCell ref="G74:H74"/>
    <mergeCell ref="I74:K74"/>
    <mergeCell ref="B75:F75"/>
    <mergeCell ref="G75:H75"/>
    <mergeCell ref="I75:K75"/>
    <mergeCell ref="B76:F76"/>
    <mergeCell ref="G76:H76"/>
    <mergeCell ref="I76:K76"/>
    <mergeCell ref="G78:H78"/>
    <mergeCell ref="I78:J78"/>
    <mergeCell ref="B79:F79"/>
    <mergeCell ref="G79:H79"/>
    <mergeCell ref="I79:J7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A35">
      <selection activeCell="J50" sqref="J50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478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479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189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>
        <v>4547.75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29287.509999999995</v>
      </c>
      <c r="I47" s="412">
        <f t="shared" si="0"/>
        <v>365.5</v>
      </c>
      <c r="J47" s="412">
        <f t="shared" si="0"/>
        <v>34669.86</v>
      </c>
      <c r="K47" s="412">
        <f t="shared" si="0"/>
        <v>38333.899</v>
      </c>
      <c r="L47" s="412">
        <f t="shared" si="0"/>
        <v>-3298.538999999999</v>
      </c>
      <c r="N47" s="392">
        <v>57031.73</v>
      </c>
      <c r="O47" s="392">
        <v>52014.880000000005</v>
      </c>
      <c r="P47" s="393">
        <v>29260.01</v>
      </c>
      <c r="Q47" s="394">
        <v>0</v>
      </c>
      <c r="R47" s="393">
        <v>0</v>
      </c>
      <c r="S47" s="393">
        <v>0</v>
      </c>
      <c r="T47" s="393">
        <v>277.23</v>
      </c>
      <c r="U47" s="440">
        <v>5409.85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-3298.538999999997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10177.651000000002</v>
      </c>
      <c r="K50" s="259">
        <f>H66-H67</f>
        <v>13841.69</v>
      </c>
      <c r="L50" s="259">
        <f>I50+J50-K50</f>
        <v>-3664.038999999999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</f>
        <v>4547.75</v>
      </c>
      <c r="I51" s="259">
        <v>365.5</v>
      </c>
      <c r="J51" s="261">
        <f>U47</f>
        <v>5409.85</v>
      </c>
      <c r="K51" s="259">
        <f>H67</f>
        <v>5409.85</v>
      </c>
      <c r="L51" s="259">
        <f>I51+J51-K51</f>
        <v>365.5</v>
      </c>
      <c r="U51" s="227"/>
      <c r="V51" s="483"/>
      <c r="W51" s="483"/>
      <c r="X51" s="483"/>
      <c r="Y51" s="483"/>
      <c r="Z51" s="483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'04 16 г'!J54</f>
        <v>277.2299999999912</v>
      </c>
      <c r="H54" s="268">
        <f>R47</f>
        <v>0</v>
      </c>
      <c r="I54" s="268">
        <f>S47</f>
        <v>0</v>
      </c>
      <c r="J54" s="241">
        <f>H54+G54-I54</f>
        <v>277.2299999999912</v>
      </c>
      <c r="K54" s="241">
        <f>I75+I54</f>
        <v>0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38333.899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484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480" t="s">
        <v>147</v>
      </c>
      <c r="B61" s="631" t="s">
        <v>148</v>
      </c>
      <c r="C61" s="629"/>
      <c r="D61" s="629"/>
      <c r="E61" s="629"/>
      <c r="F61" s="630"/>
      <c r="G61" s="484">
        <v>2.13</v>
      </c>
      <c r="H61" s="482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480" t="s">
        <v>149</v>
      </c>
      <c r="B62" s="632" t="s">
        <v>150</v>
      </c>
      <c r="C62" s="619"/>
      <c r="D62" s="619"/>
      <c r="E62" s="619"/>
      <c r="F62" s="619"/>
      <c r="G62" s="481">
        <v>2.5</v>
      </c>
      <c r="H62" s="482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480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SUM(H67:H71)</f>
        <v>19251.54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5409.85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67" t="s">
        <v>259</v>
      </c>
      <c r="C69" s="603"/>
      <c r="D69" s="603"/>
      <c r="E69" s="603"/>
      <c r="F69" s="604"/>
      <c r="G69" s="261"/>
      <c r="H69" s="290">
        <v>13349.69</v>
      </c>
      <c r="I69" s="411"/>
      <c r="J69" s="307"/>
      <c r="K69" s="224"/>
      <c r="L69" s="216"/>
    </row>
    <row r="70" spans="1:12" ht="18.75" customHeight="1">
      <c r="A70" s="287"/>
      <c r="B70" s="667" t="s">
        <v>260</v>
      </c>
      <c r="C70" s="603"/>
      <c r="D70" s="603"/>
      <c r="E70" s="603"/>
      <c r="F70" s="604"/>
      <c r="G70" s="261"/>
      <c r="H70" s="290">
        <v>492</v>
      </c>
      <c r="I70" s="411"/>
      <c r="J70" s="236"/>
      <c r="K70" s="216"/>
      <c r="L70" s="216"/>
    </row>
    <row r="71" spans="1:15" ht="18.75" customHeight="1">
      <c r="A71" s="287"/>
      <c r="B71" s="602"/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'04 16 г'!G76:H76</f>
        <v>48324.417</v>
      </c>
      <c r="H75" s="609"/>
      <c r="I75" s="661">
        <f>'04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44660.378000000004</v>
      </c>
      <c r="H76" s="609"/>
      <c r="I76" s="639">
        <f>I75+I54-K54</f>
        <v>0</v>
      </c>
      <c r="J76" s="640"/>
      <c r="K76" s="641"/>
      <c r="L76" s="216"/>
      <c r="M76" s="299">
        <f>G76</f>
        <v>44660.378000000004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57031.73</v>
      </c>
      <c r="H79" s="658"/>
      <c r="I79" s="650">
        <f>O47</f>
        <v>52014.880000000005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B76:F76"/>
    <mergeCell ref="G76:H76"/>
    <mergeCell ref="I76:K76"/>
    <mergeCell ref="G78:H78"/>
    <mergeCell ref="I78:J78"/>
    <mergeCell ref="B79:F79"/>
    <mergeCell ref="G79:H79"/>
    <mergeCell ref="I79:J79"/>
    <mergeCell ref="I73:K73"/>
    <mergeCell ref="G74:H74"/>
    <mergeCell ref="I74:K74"/>
    <mergeCell ref="B75:F75"/>
    <mergeCell ref="G75:H75"/>
    <mergeCell ref="I75:K75"/>
    <mergeCell ref="B67:F67"/>
    <mergeCell ref="B68:F68"/>
    <mergeCell ref="B69:F69"/>
    <mergeCell ref="B70:F70"/>
    <mergeCell ref="B71:F71"/>
    <mergeCell ref="G73:H73"/>
    <mergeCell ref="B61:F61"/>
    <mergeCell ref="B62:F62"/>
    <mergeCell ref="B63:F63"/>
    <mergeCell ref="B64:F64"/>
    <mergeCell ref="B65:F65"/>
    <mergeCell ref="B66:F66"/>
    <mergeCell ref="V50:Z50"/>
    <mergeCell ref="B51:F51"/>
    <mergeCell ref="B52:J52"/>
    <mergeCell ref="B54:F54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A42">
      <selection activeCell="J50" sqref="J50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485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486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213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>
        <v>4547.75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29287.509999999995</v>
      </c>
      <c r="I47" s="412">
        <f t="shared" si="0"/>
        <v>0</v>
      </c>
      <c r="J47" s="412">
        <f t="shared" si="0"/>
        <v>29301.620000000003</v>
      </c>
      <c r="K47" s="412">
        <f t="shared" si="0"/>
        <v>24352.038999999997</v>
      </c>
      <c r="L47" s="412">
        <f t="shared" si="0"/>
        <v>4949.5810000000065</v>
      </c>
      <c r="N47" s="392">
        <v>52014.880000000005</v>
      </c>
      <c r="O47" s="392">
        <v>52000.770000000004</v>
      </c>
      <c r="P47" s="393">
        <v>24836.640000000003</v>
      </c>
      <c r="Q47" s="394">
        <v>0</v>
      </c>
      <c r="R47" s="393">
        <v>0</v>
      </c>
      <c r="S47" s="393">
        <v>0</v>
      </c>
      <c r="T47" s="393">
        <v>277.23</v>
      </c>
      <c r="U47" s="440">
        <v>4464.98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4949.581000000006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5754.281000000006</v>
      </c>
      <c r="K50" s="259">
        <f>H66-H67</f>
        <v>804.6999999999998</v>
      </c>
      <c r="L50" s="259">
        <f>I50+J50-K50</f>
        <v>4949.5810000000065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</f>
        <v>4547.75</v>
      </c>
      <c r="I51" s="259">
        <v>0</v>
      </c>
      <c r="J51" s="261">
        <f>U47</f>
        <v>4464.98</v>
      </c>
      <c r="K51" s="259">
        <f>H67</f>
        <v>4464.98</v>
      </c>
      <c r="L51" s="259">
        <f>I51+J51-K51</f>
        <v>0</v>
      </c>
      <c r="U51" s="227"/>
      <c r="V51" s="490"/>
      <c r="W51" s="490"/>
      <c r="X51" s="490"/>
      <c r="Y51" s="490"/>
      <c r="Z51" s="490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'05 16 г'!J54</f>
        <v>277.2299999999912</v>
      </c>
      <c r="H54" s="268">
        <f>R47</f>
        <v>0</v>
      </c>
      <c r="I54" s="268">
        <f>S47</f>
        <v>0</v>
      </c>
      <c r="J54" s="241">
        <f>H54+G54-I54</f>
        <v>277.2299999999912</v>
      </c>
      <c r="K54" s="241">
        <f>I75+I54</f>
        <v>0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24352.038999999997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491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487" t="s">
        <v>147</v>
      </c>
      <c r="B61" s="631" t="s">
        <v>148</v>
      </c>
      <c r="C61" s="629"/>
      <c r="D61" s="629"/>
      <c r="E61" s="629"/>
      <c r="F61" s="630"/>
      <c r="G61" s="491">
        <v>2.13</v>
      </c>
      <c r="H61" s="489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487" t="s">
        <v>149</v>
      </c>
      <c r="B62" s="632" t="s">
        <v>150</v>
      </c>
      <c r="C62" s="619"/>
      <c r="D62" s="619"/>
      <c r="E62" s="619"/>
      <c r="F62" s="619"/>
      <c r="G62" s="488">
        <v>2.5</v>
      </c>
      <c r="H62" s="489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487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SUM(H67:H71)</f>
        <v>5269.679999999999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4464.98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67" t="s">
        <v>261</v>
      </c>
      <c r="C69" s="603"/>
      <c r="D69" s="603"/>
      <c r="E69" s="603"/>
      <c r="F69" s="604"/>
      <c r="G69" s="261"/>
      <c r="H69" s="290">
        <v>804.7</v>
      </c>
      <c r="I69" s="411"/>
      <c r="J69" s="307"/>
      <c r="K69" s="224"/>
      <c r="L69" s="216"/>
    </row>
    <row r="70" spans="1:12" ht="18.75" customHeight="1">
      <c r="A70" s="287"/>
      <c r="B70" s="667"/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 customHeight="1">
      <c r="A71" s="287"/>
      <c r="B71" s="602"/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'05 16 г'!G76:H76</f>
        <v>44660.378000000004</v>
      </c>
      <c r="H75" s="609"/>
      <c r="I75" s="661">
        <f>'05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49609.95900000001</v>
      </c>
      <c r="H76" s="609"/>
      <c r="I76" s="639">
        <f>I75+I54-K54</f>
        <v>0</v>
      </c>
      <c r="J76" s="640"/>
      <c r="K76" s="641"/>
      <c r="L76" s="216"/>
      <c r="M76" s="299">
        <f>G76</f>
        <v>49609.95900000001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52014.880000000005</v>
      </c>
      <c r="H79" s="658"/>
      <c r="I79" s="650">
        <f>O47</f>
        <v>52000.770000000004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8">
    <mergeCell ref="B76:F76"/>
    <mergeCell ref="G76:H76"/>
    <mergeCell ref="I76:K76"/>
    <mergeCell ref="G78:H78"/>
    <mergeCell ref="I78:J78"/>
    <mergeCell ref="B79:F79"/>
    <mergeCell ref="G79:H79"/>
    <mergeCell ref="I79:J79"/>
    <mergeCell ref="I73:K73"/>
    <mergeCell ref="G74:H74"/>
    <mergeCell ref="I74:K74"/>
    <mergeCell ref="B75:F75"/>
    <mergeCell ref="G75:H75"/>
    <mergeCell ref="I75:K75"/>
    <mergeCell ref="B67:F67"/>
    <mergeCell ref="B68:F68"/>
    <mergeCell ref="B69:F69"/>
    <mergeCell ref="B70:F70"/>
    <mergeCell ref="B71:F71"/>
    <mergeCell ref="G73:H73"/>
    <mergeCell ref="B61:F61"/>
    <mergeCell ref="B62:F62"/>
    <mergeCell ref="B63:F63"/>
    <mergeCell ref="B64:F64"/>
    <mergeCell ref="B65:F65"/>
    <mergeCell ref="B66:F66"/>
    <mergeCell ref="V50:Z50"/>
    <mergeCell ref="B51:F51"/>
    <mergeCell ref="B52:J52"/>
    <mergeCell ref="B54:F54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A42">
      <selection activeCell="J50" sqref="J50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492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493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215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>
        <v>4547.74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29287.509999999995</v>
      </c>
      <c r="I47" s="412">
        <f t="shared" si="0"/>
        <v>0</v>
      </c>
      <c r="J47" s="412">
        <f t="shared" si="0"/>
        <v>27499.590000000007</v>
      </c>
      <c r="K47" s="412">
        <f t="shared" si="0"/>
        <v>26368.978999999996</v>
      </c>
      <c r="L47" s="412">
        <f t="shared" si="0"/>
        <v>1130.6110000000103</v>
      </c>
      <c r="N47" s="392">
        <v>52000.770000000004</v>
      </c>
      <c r="O47" s="392">
        <v>53788.67000000002</v>
      </c>
      <c r="P47" s="393">
        <v>23545.940000000006</v>
      </c>
      <c r="Q47" s="394">
        <v>0</v>
      </c>
      <c r="R47" s="393">
        <v>0</v>
      </c>
      <c r="S47" s="393">
        <v>0</v>
      </c>
      <c r="T47" s="393">
        <v>277.23</v>
      </c>
      <c r="U47" s="440">
        <v>3953.65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1130.6110000000117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4463.581000000009</v>
      </c>
      <c r="K50" s="259">
        <f>H66-H67</f>
        <v>3332.969999999999</v>
      </c>
      <c r="L50" s="259">
        <f>I50+J50-K50</f>
        <v>1130.6110000000103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</f>
        <v>4547.75</v>
      </c>
      <c r="I51" s="259">
        <v>0</v>
      </c>
      <c r="J51" s="261">
        <f>U47</f>
        <v>3953.65</v>
      </c>
      <c r="K51" s="259">
        <f>H67</f>
        <v>3953.65</v>
      </c>
      <c r="L51" s="259">
        <f>I51+J51-K51</f>
        <v>0</v>
      </c>
      <c r="U51" s="227"/>
      <c r="V51" s="497"/>
      <c r="W51" s="497"/>
      <c r="X51" s="497"/>
      <c r="Y51" s="497"/>
      <c r="Z51" s="497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'06 16 г'!J54</f>
        <v>277.2299999999912</v>
      </c>
      <c r="H54" s="268">
        <f>R47</f>
        <v>0</v>
      </c>
      <c r="I54" s="268">
        <f>S47</f>
        <v>0</v>
      </c>
      <c r="J54" s="241">
        <f>H54+G54-I54</f>
        <v>277.2299999999912</v>
      </c>
      <c r="K54" s="241">
        <f>I75+I54</f>
        <v>0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26368.978999999996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498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494" t="s">
        <v>147</v>
      </c>
      <c r="B61" s="631" t="s">
        <v>148</v>
      </c>
      <c r="C61" s="629"/>
      <c r="D61" s="629"/>
      <c r="E61" s="629"/>
      <c r="F61" s="630"/>
      <c r="G61" s="498">
        <v>2.13</v>
      </c>
      <c r="H61" s="496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494" t="s">
        <v>149</v>
      </c>
      <c r="B62" s="632" t="s">
        <v>150</v>
      </c>
      <c r="C62" s="619"/>
      <c r="D62" s="619"/>
      <c r="E62" s="619"/>
      <c r="F62" s="619"/>
      <c r="G62" s="495">
        <v>2.5</v>
      </c>
      <c r="H62" s="496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494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SUM(H67:H71)</f>
        <v>7286.619999999999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3953.65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67" t="s">
        <v>262</v>
      </c>
      <c r="C69" s="603"/>
      <c r="D69" s="603"/>
      <c r="E69" s="603"/>
      <c r="F69" s="604"/>
      <c r="G69" s="261"/>
      <c r="H69" s="290">
        <v>2063.49</v>
      </c>
      <c r="I69" s="411"/>
      <c r="J69" s="307"/>
      <c r="K69" s="224"/>
      <c r="L69" s="216"/>
    </row>
    <row r="70" spans="1:12" ht="18.75" customHeight="1">
      <c r="A70" s="287"/>
      <c r="B70" s="667" t="s">
        <v>263</v>
      </c>
      <c r="C70" s="603"/>
      <c r="D70" s="603"/>
      <c r="E70" s="603"/>
      <c r="F70" s="604"/>
      <c r="G70" s="261"/>
      <c r="H70" s="290">
        <v>1269.48</v>
      </c>
      <c r="I70" s="411"/>
      <c r="J70" s="236"/>
      <c r="K70" s="216"/>
      <c r="L70" s="216"/>
    </row>
    <row r="71" spans="1:15" ht="18.75" customHeight="1">
      <c r="A71" s="287"/>
      <c r="B71" s="602"/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'05 16 г'!G76:H76</f>
        <v>44660.378000000004</v>
      </c>
      <c r="H75" s="609"/>
      <c r="I75" s="661">
        <f>'05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45790.989000000016</v>
      </c>
      <c r="H76" s="609"/>
      <c r="I76" s="639">
        <f>I75+I54-K54</f>
        <v>0</v>
      </c>
      <c r="J76" s="640"/>
      <c r="K76" s="641"/>
      <c r="L76" s="216"/>
      <c r="M76" s="299">
        <f>G76</f>
        <v>45790.989000000016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0.019999999967694748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52000.770000000004</v>
      </c>
      <c r="H79" s="658"/>
      <c r="I79" s="650">
        <f>O47</f>
        <v>53788.67000000002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8">
    <mergeCell ref="B76:F76"/>
    <mergeCell ref="G76:H76"/>
    <mergeCell ref="I76:K76"/>
    <mergeCell ref="G78:H78"/>
    <mergeCell ref="I78:J78"/>
    <mergeCell ref="B79:F79"/>
    <mergeCell ref="G79:H79"/>
    <mergeCell ref="I79:J79"/>
    <mergeCell ref="I73:K73"/>
    <mergeCell ref="G74:H74"/>
    <mergeCell ref="I74:K74"/>
    <mergeCell ref="B75:F75"/>
    <mergeCell ref="G75:H75"/>
    <mergeCell ref="I75:K75"/>
    <mergeCell ref="B67:F67"/>
    <mergeCell ref="B68:F68"/>
    <mergeCell ref="B69:F69"/>
    <mergeCell ref="B70:F70"/>
    <mergeCell ref="B71:F71"/>
    <mergeCell ref="G73:H73"/>
    <mergeCell ref="B61:F61"/>
    <mergeCell ref="B62:F62"/>
    <mergeCell ref="B63:F63"/>
    <mergeCell ref="B64:F64"/>
    <mergeCell ref="B65:F65"/>
    <mergeCell ref="B66:F66"/>
    <mergeCell ref="V50:Z50"/>
    <mergeCell ref="B51:F51"/>
    <mergeCell ref="B52:J52"/>
    <mergeCell ref="B54:F54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A36">
      <selection activeCell="J50" sqref="J50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502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503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217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>
        <v>4547.74</v>
      </c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29287.509999999995</v>
      </c>
      <c r="I47" s="412">
        <f t="shared" si="0"/>
        <v>0</v>
      </c>
      <c r="J47" s="412">
        <f t="shared" si="0"/>
        <v>27446.369999999995</v>
      </c>
      <c r="K47" s="412">
        <f t="shared" si="0"/>
        <v>23317.508999999995</v>
      </c>
      <c r="L47" s="412">
        <f t="shared" si="0"/>
        <v>4128.861000000001</v>
      </c>
      <c r="N47" s="392">
        <v>53788.67000000002</v>
      </c>
      <c r="O47" s="392">
        <v>55629.80999999999</v>
      </c>
      <c r="P47" s="393">
        <v>23211.219999999998</v>
      </c>
      <c r="Q47" s="394">
        <v>0</v>
      </c>
      <c r="R47" s="393">
        <v>0</v>
      </c>
      <c r="S47" s="393">
        <v>0</v>
      </c>
      <c r="T47" s="393">
        <v>277.23</v>
      </c>
      <c r="U47" s="440">
        <v>4235.149999999999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4128.861000000001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4128.861000000001</v>
      </c>
      <c r="K50" s="259">
        <f>H66-H67</f>
        <v>0</v>
      </c>
      <c r="L50" s="259">
        <f>I50+J50-K50</f>
        <v>4128.861000000001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</f>
        <v>4547.75</v>
      </c>
      <c r="I51" s="259">
        <v>0</v>
      </c>
      <c r="J51" s="261">
        <f>U47</f>
        <v>4235.149999999999</v>
      </c>
      <c r="K51" s="259">
        <f>H67</f>
        <v>4235.149999999999</v>
      </c>
      <c r="L51" s="259">
        <f>I51+J51-K51</f>
        <v>0</v>
      </c>
      <c r="U51" s="227"/>
      <c r="V51" s="504"/>
      <c r="W51" s="504"/>
      <c r="X51" s="504"/>
      <c r="Y51" s="504"/>
      <c r="Z51" s="504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'07 16 г'!J54</f>
        <v>277.2299999999912</v>
      </c>
      <c r="H54" s="268">
        <f>R47</f>
        <v>0</v>
      </c>
      <c r="I54" s="268">
        <f>S47</f>
        <v>0</v>
      </c>
      <c r="J54" s="241">
        <f>H54+G54-I54</f>
        <v>277.2299999999912</v>
      </c>
      <c r="K54" s="241">
        <f>I75+I54</f>
        <v>0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23317.508999999995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505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500" t="s">
        <v>147</v>
      </c>
      <c r="B61" s="631" t="s">
        <v>148</v>
      </c>
      <c r="C61" s="629"/>
      <c r="D61" s="629"/>
      <c r="E61" s="629"/>
      <c r="F61" s="630"/>
      <c r="G61" s="505">
        <v>2.13</v>
      </c>
      <c r="H61" s="501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500" t="s">
        <v>149</v>
      </c>
      <c r="B62" s="632" t="s">
        <v>150</v>
      </c>
      <c r="C62" s="619"/>
      <c r="D62" s="619"/>
      <c r="E62" s="619"/>
      <c r="F62" s="619"/>
      <c r="G62" s="499">
        <v>2.5</v>
      </c>
      <c r="H62" s="501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500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SUM(H67:H71)</f>
        <v>4235.149999999999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4235.149999999999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67"/>
      <c r="C69" s="603"/>
      <c r="D69" s="603"/>
      <c r="E69" s="603"/>
      <c r="F69" s="604"/>
      <c r="G69" s="261"/>
      <c r="H69" s="290"/>
      <c r="I69" s="411"/>
      <c r="J69" s="307"/>
      <c r="K69" s="224"/>
      <c r="L69" s="216"/>
    </row>
    <row r="70" spans="1:12" ht="18.75" customHeight="1">
      <c r="A70" s="287"/>
      <c r="B70" s="667"/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 customHeight="1">
      <c r="A71" s="287"/>
      <c r="B71" s="602"/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291"/>
      <c r="C72" s="292"/>
      <c r="D72" s="292"/>
      <c r="E72" s="292"/>
      <c r="F72" s="292"/>
      <c r="G72" s="294"/>
      <c r="H72" s="236"/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'07 16 г'!G76:H76</f>
        <v>45790.989000000016</v>
      </c>
      <c r="H75" s="609"/>
      <c r="I75" s="661">
        <f>'07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49919.85000000002</v>
      </c>
      <c r="H76" s="609"/>
      <c r="I76" s="639">
        <f>I75+I54-K54</f>
        <v>0</v>
      </c>
      <c r="J76" s="640"/>
      <c r="K76" s="641"/>
      <c r="L76" s="216"/>
      <c r="M76" s="299">
        <f>G76</f>
        <v>49919.85000000002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53788.67000000002</v>
      </c>
      <c r="H79" s="658"/>
      <c r="I79" s="650">
        <f>O47</f>
        <v>55629.80999999999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8">
    <mergeCell ref="C14:D15"/>
    <mergeCell ref="A35:K36"/>
    <mergeCell ref="B47:F47"/>
    <mergeCell ref="B48:F48"/>
    <mergeCell ref="B49:F49"/>
    <mergeCell ref="B50:F50"/>
    <mergeCell ref="V50:Z50"/>
    <mergeCell ref="B51:F51"/>
    <mergeCell ref="B52:J52"/>
    <mergeCell ref="B54:F54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G73:H73"/>
    <mergeCell ref="I73:K73"/>
    <mergeCell ref="G74:H74"/>
    <mergeCell ref="I74:K74"/>
    <mergeCell ref="B75:F75"/>
    <mergeCell ref="G75:H75"/>
    <mergeCell ref="I75:K75"/>
    <mergeCell ref="B76:F76"/>
    <mergeCell ref="G76:H76"/>
    <mergeCell ref="I76:K76"/>
    <mergeCell ref="G78:H78"/>
    <mergeCell ref="I78:J78"/>
    <mergeCell ref="B79:F79"/>
    <mergeCell ref="G79:H79"/>
    <mergeCell ref="I79:J7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75"/>
  <sheetViews>
    <sheetView zoomScalePageLayoutView="0" workbookViewId="0" topLeftCell="A4">
      <selection activeCell="G76" sqref="G76:H76"/>
    </sheetView>
  </sheetViews>
  <sheetFormatPr defaultColWidth="9.140625" defaultRowHeight="15"/>
  <cols>
    <col min="1" max="6" width="9.140625" style="1" customWidth="1"/>
    <col min="7" max="8" width="11.28125" style="1" customWidth="1"/>
    <col min="9" max="16384" width="9.140625" style="1" customWidth="1"/>
  </cols>
  <sheetData>
    <row r="3" spans="3:4" ht="15">
      <c r="C3" s="2" t="s">
        <v>67</v>
      </c>
      <c r="D3" s="1" t="s">
        <v>81</v>
      </c>
    </row>
    <row r="7" spans="2:8" ht="15">
      <c r="B7" s="3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 t="s">
        <v>8</v>
      </c>
      <c r="G8" s="3" t="s">
        <v>9</v>
      </c>
      <c r="H8" s="3" t="s">
        <v>10</v>
      </c>
    </row>
    <row r="9" spans="2:8" ht="15">
      <c r="B9" s="3" t="s">
        <v>11</v>
      </c>
      <c r="C9" s="4">
        <v>13000.16</v>
      </c>
      <c r="D9" s="4">
        <v>10477.43</v>
      </c>
      <c r="E9" s="4">
        <v>7861.5</v>
      </c>
      <c r="F9" s="3"/>
      <c r="G9" s="4">
        <f>E9</f>
        <v>7861.5</v>
      </c>
      <c r="H9" s="4">
        <f>C9+D9-E9</f>
        <v>15616.09</v>
      </c>
    </row>
    <row r="10" spans="2:8" ht="15">
      <c r="B10" s="3" t="s">
        <v>12</v>
      </c>
      <c r="C10" s="4">
        <v>14694.54</v>
      </c>
      <c r="D10" s="4">
        <v>13733.5</v>
      </c>
      <c r="E10" s="4">
        <v>11015.55</v>
      </c>
      <c r="F10" s="3"/>
      <c r="G10" s="5">
        <v>11015.55</v>
      </c>
      <c r="H10" s="4">
        <v>17412.49</v>
      </c>
    </row>
    <row r="11" spans="2:8" ht="15">
      <c r="B11" s="3" t="s">
        <v>13</v>
      </c>
      <c r="C11" s="3"/>
      <c r="D11" s="4">
        <f>SUM(D9:D10)</f>
        <v>24210.93</v>
      </c>
      <c r="E11" s="3"/>
      <c r="F11" s="3"/>
      <c r="G11" s="4">
        <f>SUM(G9:G10)</f>
        <v>18877.05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6" spans="2:13" ht="15">
      <c r="B16" s="541" t="s">
        <v>14</v>
      </c>
      <c r="C16" s="543" t="s">
        <v>15</v>
      </c>
      <c r="D16" s="544"/>
      <c r="E16" s="547" t="s">
        <v>16</v>
      </c>
      <c r="F16" s="548"/>
      <c r="G16" s="548"/>
      <c r="H16" s="548"/>
      <c r="I16" s="549"/>
      <c r="J16" s="549"/>
      <c r="K16" s="549"/>
      <c r="L16" s="549"/>
      <c r="M16" s="549"/>
    </row>
    <row r="17" spans="2:13" ht="15">
      <c r="B17" s="542"/>
      <c r="C17" s="545"/>
      <c r="D17" s="546"/>
      <c r="E17" s="3" t="s">
        <v>17</v>
      </c>
      <c r="F17" s="3" t="s">
        <v>18</v>
      </c>
      <c r="G17" s="3" t="s">
        <v>19</v>
      </c>
      <c r="H17" s="3" t="s">
        <v>20</v>
      </c>
      <c r="I17" s="6"/>
      <c r="J17" s="6"/>
      <c r="K17" s="6"/>
      <c r="L17" s="6"/>
      <c r="M17" s="6"/>
    </row>
    <row r="18" spans="2:13" ht="15">
      <c r="B18" s="3"/>
      <c r="C18" s="547" t="s">
        <v>21</v>
      </c>
      <c r="D18" s="550"/>
      <c r="E18" s="3"/>
      <c r="F18" s="3"/>
      <c r="G18" s="3"/>
      <c r="H18" s="3"/>
      <c r="I18" s="6"/>
      <c r="J18" s="6"/>
      <c r="K18" s="6"/>
      <c r="L18" s="6"/>
      <c r="M18" s="6"/>
    </row>
    <row r="19" spans="2:13" ht="15">
      <c r="B19" s="3"/>
      <c r="C19" s="3"/>
      <c r="D19" s="3"/>
      <c r="E19" s="3"/>
      <c r="F19" s="3"/>
      <c r="G19" s="9"/>
      <c r="H19" s="3"/>
      <c r="I19" s="6"/>
      <c r="J19" s="6"/>
      <c r="K19" s="6"/>
      <c r="L19" s="6"/>
      <c r="M19" s="6"/>
    </row>
    <row r="20" spans="2:13" ht="15">
      <c r="B20" s="3"/>
      <c r="C20" s="3"/>
      <c r="D20" s="3"/>
      <c r="E20" s="3"/>
      <c r="F20" s="3"/>
      <c r="G20" s="3" t="s">
        <v>22</v>
      </c>
      <c r="H20" s="3"/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</row>
    <row r="23" spans="2:13" ht="15">
      <c r="B23" s="3"/>
      <c r="C23" s="10" t="s">
        <v>23</v>
      </c>
      <c r="D23" s="11"/>
      <c r="E23" s="11"/>
      <c r="F23" s="4">
        <v>1819</v>
      </c>
      <c r="G23" s="3">
        <v>7.55</v>
      </c>
      <c r="H23" s="12">
        <f>F23*G23</f>
        <v>13733.449999999999</v>
      </c>
      <c r="I23" s="6"/>
      <c r="J23" s="6"/>
      <c r="K23" s="6"/>
      <c r="L23" s="6"/>
      <c r="M23" s="6"/>
    </row>
    <row r="24" spans="2:13" ht="15">
      <c r="B24" s="3"/>
      <c r="C24" s="10" t="s">
        <v>24</v>
      </c>
      <c r="D24" s="11"/>
      <c r="E24" s="11"/>
      <c r="F24" s="4"/>
      <c r="G24" s="3"/>
      <c r="H24" s="5"/>
      <c r="I24" s="6"/>
      <c r="J24" s="6"/>
      <c r="K24" s="6"/>
      <c r="L24" s="6"/>
      <c r="M24" s="6"/>
    </row>
    <row r="25" spans="2:13" ht="15">
      <c r="B25" s="3"/>
      <c r="C25" s="10" t="s">
        <v>25</v>
      </c>
      <c r="D25" s="10" t="s">
        <v>26</v>
      </c>
      <c r="E25" s="11"/>
      <c r="F25" s="4"/>
      <c r="G25" s="3"/>
      <c r="H25" s="5"/>
      <c r="I25" s="6"/>
      <c r="J25" s="6"/>
      <c r="K25" s="6"/>
      <c r="L25" s="6"/>
      <c r="M25" s="6">
        <f>SUM(M21:M24)</f>
        <v>0</v>
      </c>
    </row>
    <row r="26" spans="2:13" ht="15">
      <c r="B26" s="3"/>
      <c r="C26" s="10" t="s">
        <v>27</v>
      </c>
      <c r="D26" s="11"/>
      <c r="E26" s="11"/>
      <c r="F26" s="4"/>
      <c r="G26" s="3"/>
      <c r="H26" s="5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3"/>
      <c r="D29" s="3"/>
      <c r="E29" s="3"/>
      <c r="F29" s="3"/>
      <c r="G29" s="13" t="s">
        <v>22</v>
      </c>
      <c r="H29" s="14">
        <f>SUM(H19:H28)</f>
        <v>13733.449999999999</v>
      </c>
      <c r="I29" s="15"/>
      <c r="J29" s="6"/>
      <c r="K29" s="6"/>
      <c r="L29" s="6"/>
      <c r="M29" s="6"/>
    </row>
    <row r="30" spans="9:13" ht="15">
      <c r="I30" s="6"/>
      <c r="J30" s="6"/>
      <c r="K30" s="6"/>
      <c r="L30" s="6"/>
      <c r="M30" s="6"/>
    </row>
    <row r="31" spans="3:13" ht="15">
      <c r="C31" s="1" t="s">
        <v>28</v>
      </c>
      <c r="I31" s="6"/>
      <c r="J31" s="6"/>
      <c r="K31" s="6"/>
      <c r="L31" s="6"/>
      <c r="M31" s="6"/>
    </row>
    <row r="32" spans="2:13" ht="15">
      <c r="B32" s="6"/>
      <c r="C32" s="6" t="s">
        <v>29</v>
      </c>
      <c r="I32" s="6"/>
      <c r="J32" s="6"/>
      <c r="K32" s="6"/>
      <c r="L32" s="6"/>
      <c r="M32" s="6"/>
    </row>
    <row r="36" spans="3:7" ht="18.75">
      <c r="C36" s="16" t="s">
        <v>30</v>
      </c>
      <c r="D36" s="16" t="s">
        <v>31</v>
      </c>
      <c r="E36" s="16"/>
      <c r="F36" s="16" t="s">
        <v>68</v>
      </c>
      <c r="G36" s="17"/>
    </row>
    <row r="37" spans="2:7" ht="18.75">
      <c r="B37" s="18">
        <v>1819</v>
      </c>
      <c r="C37" s="16"/>
      <c r="D37" s="16" t="str">
        <f>D3</f>
        <v>январь 2013г</v>
      </c>
      <c r="E37" s="16"/>
      <c r="F37" s="16"/>
      <c r="G37" s="16"/>
    </row>
    <row r="38" spans="2:7" ht="15">
      <c r="B38" s="19" t="s">
        <v>32</v>
      </c>
      <c r="C38" s="19" t="s">
        <v>33</v>
      </c>
      <c r="D38" s="19"/>
      <c r="E38" s="19"/>
      <c r="F38" s="19" t="s">
        <v>34</v>
      </c>
      <c r="G38" s="19" t="s">
        <v>35</v>
      </c>
    </row>
    <row r="39" spans="2:7" ht="18.75">
      <c r="B39" s="20">
        <v>1</v>
      </c>
      <c r="C39" s="21" t="s">
        <v>36</v>
      </c>
      <c r="D39" s="22"/>
      <c r="E39" s="22"/>
      <c r="F39" s="23"/>
      <c r="G39" s="4">
        <v>24210.93</v>
      </c>
    </row>
    <row r="40" spans="2:7" ht="15">
      <c r="B40" s="24"/>
      <c r="C40" s="9"/>
      <c r="D40" s="9"/>
      <c r="E40" s="9"/>
      <c r="F40" s="23"/>
      <c r="G40" s="9"/>
    </row>
    <row r="41" spans="2:7" ht="18.75">
      <c r="B41" s="25">
        <v>2</v>
      </c>
      <c r="C41" s="26" t="s">
        <v>3</v>
      </c>
      <c r="D41" s="27"/>
      <c r="E41" s="27"/>
      <c r="F41" s="23"/>
      <c r="G41" s="4">
        <v>18877.05</v>
      </c>
    </row>
    <row r="42" spans="2:7" ht="15">
      <c r="B42" s="24"/>
      <c r="C42" s="9"/>
      <c r="D42" s="9"/>
      <c r="E42" s="9"/>
      <c r="F42" s="23"/>
      <c r="G42" s="9"/>
    </row>
    <row r="43" spans="2:8" ht="18.75">
      <c r="B43" s="25">
        <v>4</v>
      </c>
      <c r="C43" s="26" t="s">
        <v>37</v>
      </c>
      <c r="D43" s="27"/>
      <c r="E43" s="27"/>
      <c r="F43" s="23"/>
      <c r="G43" s="14">
        <v>13733.45</v>
      </c>
      <c r="H43" s="1">
        <f>G43-H29</f>
        <v>0</v>
      </c>
    </row>
    <row r="44" spans="2:7" ht="15.75">
      <c r="B44" s="28"/>
      <c r="C44" s="29" t="s">
        <v>23</v>
      </c>
      <c r="D44" s="30"/>
      <c r="E44" s="30"/>
      <c r="F44" s="31">
        <v>7.55</v>
      </c>
      <c r="G44" s="4">
        <f>B37*F44</f>
        <v>13733.449999999999</v>
      </c>
    </row>
    <row r="45" spans="2:7" ht="15">
      <c r="B45" s="28"/>
      <c r="C45" s="29" t="s">
        <v>24</v>
      </c>
      <c r="D45" s="30"/>
      <c r="E45" s="30"/>
      <c r="F45" s="9"/>
      <c r="G45" s="9"/>
    </row>
    <row r="46" spans="2:7" ht="15">
      <c r="B46" s="28"/>
      <c r="C46" s="29" t="s">
        <v>25</v>
      </c>
      <c r="D46" s="29" t="s">
        <v>26</v>
      </c>
      <c r="E46" s="30"/>
      <c r="F46" s="9" t="s">
        <v>38</v>
      </c>
      <c r="G46" s="5">
        <f>H24</f>
        <v>0</v>
      </c>
    </row>
    <row r="47" spans="2:7" ht="15">
      <c r="B47" s="28"/>
      <c r="C47" s="10" t="s">
        <v>27</v>
      </c>
      <c r="D47" s="11"/>
      <c r="E47" s="11"/>
      <c r="F47" s="9" t="s">
        <v>39</v>
      </c>
      <c r="G47" s="9"/>
    </row>
    <row r="48" spans="2:7" ht="15">
      <c r="B48" s="28"/>
      <c r="C48" s="10" t="s">
        <v>40</v>
      </c>
      <c r="D48" s="11" t="s">
        <v>41</v>
      </c>
      <c r="E48" s="11"/>
      <c r="F48" s="9">
        <v>1.68</v>
      </c>
      <c r="G48" s="9">
        <f>B37*F48</f>
        <v>3055.92</v>
      </c>
    </row>
    <row r="49" spans="2:7" ht="15">
      <c r="B49" s="28"/>
      <c r="C49" s="10" t="s">
        <v>42</v>
      </c>
      <c r="D49" s="11"/>
      <c r="E49" s="11"/>
      <c r="F49" s="9">
        <v>2.22</v>
      </c>
      <c r="G49" s="9">
        <f>B37*F49</f>
        <v>4038.1800000000003</v>
      </c>
    </row>
    <row r="50" spans="2:7" ht="15">
      <c r="B50" s="28"/>
      <c r="C50" s="10" t="s">
        <v>43</v>
      </c>
      <c r="D50" s="11"/>
      <c r="E50" s="11"/>
      <c r="F50" s="9"/>
      <c r="G50" s="9"/>
    </row>
    <row r="51" spans="2:7" ht="15">
      <c r="B51" s="28"/>
      <c r="C51" s="10" t="s">
        <v>44</v>
      </c>
      <c r="D51" s="11"/>
      <c r="E51" s="11"/>
      <c r="F51" s="9">
        <v>0.69</v>
      </c>
      <c r="G51" s="9">
        <f>B37*F51</f>
        <v>1255.11</v>
      </c>
    </row>
    <row r="52" spans="2:7" ht="15">
      <c r="B52" s="28"/>
      <c r="C52" s="10" t="s">
        <v>45</v>
      </c>
      <c r="D52" s="11"/>
      <c r="E52" s="11"/>
      <c r="F52" s="9"/>
      <c r="G52" s="9"/>
    </row>
    <row r="53" spans="2:7" ht="15">
      <c r="B53" s="28"/>
      <c r="C53" s="10" t="s">
        <v>46</v>
      </c>
      <c r="D53" s="11"/>
      <c r="E53" s="11"/>
      <c r="F53" s="9">
        <v>2</v>
      </c>
      <c r="G53" s="9">
        <f>B37*F53</f>
        <v>3638</v>
      </c>
    </row>
    <row r="54" spans="2:7" ht="15">
      <c r="B54" s="28"/>
      <c r="C54" s="10" t="s">
        <v>47</v>
      </c>
      <c r="D54" s="11"/>
      <c r="E54" s="11" t="s">
        <v>48</v>
      </c>
      <c r="F54" s="9"/>
      <c r="G54" s="9"/>
    </row>
    <row r="55" spans="2:7" ht="15">
      <c r="B55" s="28"/>
      <c r="C55" s="10" t="s">
        <v>44</v>
      </c>
      <c r="D55" s="11"/>
      <c r="E55" s="11"/>
      <c r="F55" s="9">
        <v>0.57</v>
      </c>
      <c r="G55" s="9">
        <f>B37*F55</f>
        <v>1036.83</v>
      </c>
    </row>
    <row r="56" spans="2:7" ht="15">
      <c r="B56" s="28"/>
      <c r="C56" s="10" t="s">
        <v>49</v>
      </c>
      <c r="D56" s="11"/>
      <c r="E56" s="11"/>
      <c r="F56" s="9"/>
      <c r="G56" s="9"/>
    </row>
    <row r="57" spans="2:7" ht="15">
      <c r="B57" s="28"/>
      <c r="C57" s="10" t="s">
        <v>50</v>
      </c>
      <c r="D57" s="11"/>
      <c r="E57" s="11"/>
      <c r="F57" s="9">
        <v>0.39</v>
      </c>
      <c r="G57" s="9">
        <f>B37*F57</f>
        <v>709.41</v>
      </c>
    </row>
    <row r="58" spans="2:9" ht="18.75">
      <c r="B58" s="32"/>
      <c r="C58" s="21" t="s">
        <v>21</v>
      </c>
      <c r="D58" s="22"/>
      <c r="E58" s="33" t="s">
        <v>51</v>
      </c>
      <c r="F58" s="34">
        <v>5.76</v>
      </c>
      <c r="G58" s="5">
        <f>B37*F58</f>
        <v>10477.44</v>
      </c>
      <c r="I58" s="6"/>
    </row>
    <row r="59" spans="2:9" ht="15">
      <c r="B59" s="35"/>
      <c r="C59" s="36"/>
      <c r="D59" s="33"/>
      <c r="E59" s="33" t="s">
        <v>52</v>
      </c>
      <c r="F59" s="9"/>
      <c r="G59" s="5">
        <f>G41-G44</f>
        <v>5143.6</v>
      </c>
      <c r="I59" s="6"/>
    </row>
    <row r="60" spans="2:9" ht="15.75">
      <c r="B60" s="37" t="s">
        <v>53</v>
      </c>
      <c r="C60" s="37"/>
      <c r="D60" s="37"/>
      <c r="E60" s="37"/>
      <c r="F60" s="38"/>
      <c r="G60" s="38"/>
      <c r="I60" s="6"/>
    </row>
    <row r="61" spans="2:9" ht="15">
      <c r="B61" s="28"/>
      <c r="C61" s="3"/>
      <c r="D61" s="3"/>
      <c r="E61" s="9"/>
      <c r="F61" s="9"/>
      <c r="G61" s="3"/>
      <c r="I61" s="6"/>
    </row>
    <row r="62" spans="2:7" ht="15">
      <c r="B62" s="24"/>
      <c r="C62" s="39"/>
      <c r="D62" s="23"/>
      <c r="E62" s="23"/>
      <c r="F62" s="40"/>
      <c r="G62" s="9"/>
    </row>
    <row r="63" spans="2:12" ht="15">
      <c r="B63" s="41"/>
      <c r="C63" s="42" t="s">
        <v>54</v>
      </c>
      <c r="D63" s="42"/>
      <c r="E63" s="42"/>
      <c r="F63" s="9"/>
      <c r="G63" s="4">
        <v>7090.22</v>
      </c>
      <c r="J63" s="1">
        <v>2594.78</v>
      </c>
      <c r="K63" s="1" t="s">
        <v>75</v>
      </c>
      <c r="L63" s="1" t="s">
        <v>76</v>
      </c>
    </row>
    <row r="64" spans="2:7" ht="15">
      <c r="B64" s="28"/>
      <c r="C64" s="9"/>
      <c r="D64" s="9"/>
      <c r="E64" s="9"/>
      <c r="F64" s="9"/>
      <c r="G64" s="4"/>
    </row>
    <row r="65" spans="2:8" ht="15">
      <c r="B65" s="28"/>
      <c r="C65" s="9" t="s">
        <v>55</v>
      </c>
      <c r="D65" s="9"/>
      <c r="E65" s="9"/>
      <c r="F65" s="9" t="s">
        <v>56</v>
      </c>
      <c r="G65" s="4">
        <v>1607.99</v>
      </c>
      <c r="H65" s="1">
        <f>SUM(H58:H63)</f>
        <v>0</v>
      </c>
    </row>
    <row r="66" spans="2:7" ht="15">
      <c r="B66" s="28"/>
      <c r="C66" s="9" t="s">
        <v>57</v>
      </c>
      <c r="D66" s="9"/>
      <c r="E66" s="9"/>
      <c r="F66" s="9" t="s">
        <v>56</v>
      </c>
      <c r="G66" s="3"/>
    </row>
    <row r="67" spans="2:7" ht="15">
      <c r="B67" s="28"/>
      <c r="C67" s="9"/>
      <c r="D67" s="9"/>
      <c r="E67" s="9"/>
      <c r="F67" s="9"/>
      <c r="G67" s="9"/>
    </row>
    <row r="68" spans="2:7" ht="15">
      <c r="B68" s="28"/>
      <c r="C68" s="9" t="s">
        <v>58</v>
      </c>
      <c r="D68" s="9"/>
      <c r="E68" s="9"/>
      <c r="F68" s="9" t="s">
        <v>56</v>
      </c>
      <c r="G68" s="9"/>
    </row>
    <row r="69" spans="2:7" ht="15">
      <c r="B69" s="43"/>
      <c r="C69" s="44" t="s">
        <v>59</v>
      </c>
      <c r="D69" s="44"/>
      <c r="E69" s="44"/>
      <c r="F69" s="44" t="s">
        <v>56</v>
      </c>
      <c r="G69" s="14">
        <f>G65+G41-G43</f>
        <v>6751.59</v>
      </c>
    </row>
    <row r="70" ht="15">
      <c r="D70" s="1" t="s">
        <v>60</v>
      </c>
    </row>
    <row r="71" ht="15.75" thickBot="1">
      <c r="D71" s="1" t="s">
        <v>61</v>
      </c>
    </row>
    <row r="72" spans="2:7" ht="15.75" thickBot="1">
      <c r="B72" s="45" t="s">
        <v>54</v>
      </c>
      <c r="C72" s="46"/>
      <c r="D72" s="46"/>
      <c r="E72" s="46" t="s">
        <v>62</v>
      </c>
      <c r="F72" s="46"/>
      <c r="G72" s="47" t="s">
        <v>63</v>
      </c>
    </row>
    <row r="73" spans="2:7" ht="15">
      <c r="B73" s="3" t="s">
        <v>64</v>
      </c>
      <c r="C73" s="3" t="s">
        <v>65</v>
      </c>
      <c r="D73" s="3" t="s">
        <v>51</v>
      </c>
      <c r="E73" s="3"/>
      <c r="F73" s="3" t="s">
        <v>52</v>
      </c>
      <c r="G73" s="3" t="s">
        <v>66</v>
      </c>
    </row>
    <row r="74" spans="2:7" ht="15">
      <c r="B74" s="3" t="s">
        <v>78</v>
      </c>
      <c r="C74" s="3">
        <v>2387.17</v>
      </c>
      <c r="D74" s="3">
        <v>2500.2</v>
      </c>
      <c r="E74" s="3"/>
      <c r="F74" s="3">
        <v>2071.38</v>
      </c>
      <c r="G74" s="3">
        <v>2815.99</v>
      </c>
    </row>
    <row r="75" spans="2:7" ht="15">
      <c r="B75" s="3"/>
      <c r="C75" s="3"/>
      <c r="D75" s="3"/>
      <c r="E75" s="3"/>
      <c r="F75" s="3"/>
      <c r="G75" s="3"/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A40">
      <selection activeCell="J50" sqref="J50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506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507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226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/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29287.509999999995</v>
      </c>
      <c r="I47" s="412">
        <f t="shared" si="0"/>
        <v>0</v>
      </c>
      <c r="J47" s="412">
        <f t="shared" si="0"/>
        <v>26820.37</v>
      </c>
      <c r="K47" s="412">
        <f t="shared" si="0"/>
        <v>27185.308999999994</v>
      </c>
      <c r="L47" s="412">
        <f t="shared" si="0"/>
        <v>-364.93899999999667</v>
      </c>
      <c r="N47" s="392">
        <v>55629.80999999999</v>
      </c>
      <c r="O47" s="392">
        <v>58096.95</v>
      </c>
      <c r="P47" s="393">
        <v>23034.41</v>
      </c>
      <c r="Q47" s="394">
        <v>0</v>
      </c>
      <c r="R47" s="393">
        <v>0</v>
      </c>
      <c r="S47" s="393">
        <v>0</v>
      </c>
      <c r="T47" s="393">
        <v>277.23</v>
      </c>
      <c r="U47" s="440">
        <v>3785.96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-364.93899999999485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3952.051000000003</v>
      </c>
      <c r="K50" s="259">
        <f>H66-H67</f>
        <v>4316.99</v>
      </c>
      <c r="L50" s="259">
        <f>I50+J50-K50</f>
        <v>-364.93899999999667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</f>
        <v>4547.75</v>
      </c>
      <c r="I51" s="259">
        <v>0</v>
      </c>
      <c r="J51" s="261">
        <f>U47</f>
        <v>3785.96</v>
      </c>
      <c r="K51" s="259">
        <f>H67</f>
        <v>3785.96</v>
      </c>
      <c r="L51" s="259">
        <f>I51+J51-K51</f>
        <v>0</v>
      </c>
      <c r="U51" s="227"/>
      <c r="V51" s="511"/>
      <c r="W51" s="511"/>
      <c r="X51" s="511"/>
      <c r="Y51" s="511"/>
      <c r="Z51" s="511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'08 16 г'!J54</f>
        <v>277.2299999999912</v>
      </c>
      <c r="H54" s="268">
        <f>R47</f>
        <v>0</v>
      </c>
      <c r="I54" s="268">
        <f>S47</f>
        <v>0</v>
      </c>
      <c r="J54" s="241">
        <f>H54+G54-I54</f>
        <v>277.2299999999912</v>
      </c>
      <c r="K54" s="241">
        <f>I75+I54</f>
        <v>0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27185.308999999997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512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508" t="s">
        <v>147</v>
      </c>
      <c r="B61" s="631" t="s">
        <v>148</v>
      </c>
      <c r="C61" s="629"/>
      <c r="D61" s="629"/>
      <c r="E61" s="629"/>
      <c r="F61" s="630"/>
      <c r="G61" s="512">
        <v>2.13</v>
      </c>
      <c r="H61" s="510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508" t="s">
        <v>149</v>
      </c>
      <c r="B62" s="632" t="s">
        <v>150</v>
      </c>
      <c r="C62" s="619"/>
      <c r="D62" s="619"/>
      <c r="E62" s="619"/>
      <c r="F62" s="619"/>
      <c r="G62" s="509">
        <v>2.5</v>
      </c>
      <c r="H62" s="510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508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SUM(H67:H72)</f>
        <v>8102.95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3785.96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67" t="s">
        <v>264</v>
      </c>
      <c r="C69" s="603"/>
      <c r="D69" s="603"/>
      <c r="E69" s="603"/>
      <c r="F69" s="604"/>
      <c r="G69" s="261"/>
      <c r="H69" s="290">
        <v>1562.18</v>
      </c>
      <c r="I69" s="411"/>
      <c r="J69" s="307"/>
      <c r="K69" s="224"/>
      <c r="L69" s="216"/>
    </row>
    <row r="70" spans="1:12" ht="18.75" customHeight="1">
      <c r="A70" s="287"/>
      <c r="B70" s="667" t="s">
        <v>265</v>
      </c>
      <c r="C70" s="603"/>
      <c r="D70" s="603"/>
      <c r="E70" s="603"/>
      <c r="F70" s="604"/>
      <c r="G70" s="261"/>
      <c r="H70" s="290">
        <v>1538.7</v>
      </c>
      <c r="I70" s="411"/>
      <c r="J70" s="236"/>
      <c r="K70" s="216"/>
      <c r="L70" s="216"/>
    </row>
    <row r="71" spans="1:15" ht="18.75" customHeight="1">
      <c r="A71" s="287"/>
      <c r="B71" s="602" t="s">
        <v>266</v>
      </c>
      <c r="C71" s="603"/>
      <c r="D71" s="603"/>
      <c r="E71" s="603"/>
      <c r="F71" s="604"/>
      <c r="G71" s="261"/>
      <c r="H71" s="290">
        <v>204</v>
      </c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602" t="s">
        <v>262</v>
      </c>
      <c r="C72" s="603"/>
      <c r="D72" s="603"/>
      <c r="E72" s="603"/>
      <c r="F72" s="604"/>
      <c r="G72" s="261"/>
      <c r="H72" s="290">
        <v>1012.11</v>
      </c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'08 16 г'!G76:H76</f>
        <v>49919.85000000002</v>
      </c>
      <c r="H75" s="609"/>
      <c r="I75" s="661">
        <f>'08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49554.91100000002</v>
      </c>
      <c r="H76" s="609"/>
      <c r="I76" s="639">
        <f>I75+I54-K54</f>
        <v>0</v>
      </c>
      <c r="J76" s="640"/>
      <c r="K76" s="641"/>
      <c r="L76" s="216"/>
      <c r="M76" s="299">
        <f>G76</f>
        <v>49554.91100000002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55629.80999999999</v>
      </c>
      <c r="H79" s="658"/>
      <c r="I79" s="650">
        <f>O47</f>
        <v>58096.95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9">
    <mergeCell ref="B76:F76"/>
    <mergeCell ref="G76:H76"/>
    <mergeCell ref="I76:K76"/>
    <mergeCell ref="G78:H78"/>
    <mergeCell ref="I78:J78"/>
    <mergeCell ref="B79:F79"/>
    <mergeCell ref="G79:H79"/>
    <mergeCell ref="I79:J79"/>
    <mergeCell ref="I73:K73"/>
    <mergeCell ref="G74:H74"/>
    <mergeCell ref="I74:K74"/>
    <mergeCell ref="B75:F75"/>
    <mergeCell ref="G75:H75"/>
    <mergeCell ref="I75:K75"/>
    <mergeCell ref="B67:F67"/>
    <mergeCell ref="B68:F68"/>
    <mergeCell ref="B69:F69"/>
    <mergeCell ref="B70:F70"/>
    <mergeCell ref="B71:F71"/>
    <mergeCell ref="G73:H73"/>
    <mergeCell ref="B72:F72"/>
    <mergeCell ref="B61:F61"/>
    <mergeCell ref="B62:F62"/>
    <mergeCell ref="B63:F63"/>
    <mergeCell ref="B64:F64"/>
    <mergeCell ref="B65:F65"/>
    <mergeCell ref="B66:F66"/>
    <mergeCell ref="V50:Z50"/>
    <mergeCell ref="B51:F51"/>
    <mergeCell ref="B52:J52"/>
    <mergeCell ref="B54:F54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A45">
      <selection activeCell="J50" sqref="J50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513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514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129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/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29287.509999999995</v>
      </c>
      <c r="I47" s="412">
        <f t="shared" si="0"/>
        <v>0</v>
      </c>
      <c r="J47" s="412">
        <f t="shared" si="0"/>
        <v>31295.350000000006</v>
      </c>
      <c r="K47" s="412">
        <f t="shared" si="0"/>
        <v>37008.458999999995</v>
      </c>
      <c r="L47" s="412">
        <f t="shared" si="0"/>
        <v>-5713.108999999991</v>
      </c>
      <c r="N47" s="392">
        <v>58096.95</v>
      </c>
      <c r="O47" s="392">
        <v>56089.11</v>
      </c>
      <c r="P47" s="393">
        <v>26272.630000000005</v>
      </c>
      <c r="Q47" s="394">
        <v>0</v>
      </c>
      <c r="R47" s="393">
        <v>0</v>
      </c>
      <c r="S47" s="393">
        <v>0</v>
      </c>
      <c r="T47" s="393">
        <v>277.23</v>
      </c>
      <c r="U47" s="440">
        <v>5022.719999999999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-5713.1089999999895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7190.271000000008</v>
      </c>
      <c r="K50" s="259">
        <f>H66-H67</f>
        <v>12903.38</v>
      </c>
      <c r="L50" s="259">
        <f>I50+J50-K50</f>
        <v>-5713.108999999991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</f>
        <v>4547.75</v>
      </c>
      <c r="I51" s="259">
        <v>0</v>
      </c>
      <c r="J51" s="261">
        <f>U47</f>
        <v>5022.719999999999</v>
      </c>
      <c r="K51" s="259">
        <f>H67</f>
        <v>5022.719999999999</v>
      </c>
      <c r="L51" s="259">
        <f>I51+J51-K51</f>
        <v>0</v>
      </c>
      <c r="U51" s="227"/>
      <c r="V51" s="518"/>
      <c r="W51" s="518"/>
      <c r="X51" s="518"/>
      <c r="Y51" s="518"/>
      <c r="Z51" s="518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'09 16 г'!J54</f>
        <v>277.2299999999912</v>
      </c>
      <c r="H54" s="268">
        <f>R47</f>
        <v>0</v>
      </c>
      <c r="I54" s="268">
        <f>S47</f>
        <v>0</v>
      </c>
      <c r="J54" s="241">
        <f>H54+G54-I54</f>
        <v>277.2299999999912</v>
      </c>
      <c r="K54" s="241">
        <f>I75+I54</f>
        <v>0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37008.458999999995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519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515" t="s">
        <v>147</v>
      </c>
      <c r="B61" s="631" t="s">
        <v>148</v>
      </c>
      <c r="C61" s="629"/>
      <c r="D61" s="629"/>
      <c r="E61" s="629"/>
      <c r="F61" s="630"/>
      <c r="G61" s="519">
        <v>2.13</v>
      </c>
      <c r="H61" s="517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515" t="s">
        <v>149</v>
      </c>
      <c r="B62" s="632" t="s">
        <v>150</v>
      </c>
      <c r="C62" s="619"/>
      <c r="D62" s="619"/>
      <c r="E62" s="619"/>
      <c r="F62" s="619"/>
      <c r="G62" s="516">
        <v>2.5</v>
      </c>
      <c r="H62" s="517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515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SUM(H67:H72)</f>
        <v>17926.1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5022.719999999999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67" t="s">
        <v>72</v>
      </c>
      <c r="C69" s="603"/>
      <c r="D69" s="603"/>
      <c r="E69" s="603"/>
      <c r="F69" s="604"/>
      <c r="G69" s="261"/>
      <c r="H69" s="290">
        <v>12903.38</v>
      </c>
      <c r="I69" s="411"/>
      <c r="J69" s="307"/>
      <c r="K69" s="224"/>
      <c r="L69" s="216"/>
    </row>
    <row r="70" spans="1:12" ht="18.75" customHeight="1">
      <c r="A70" s="287"/>
      <c r="B70" s="667"/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 customHeight="1">
      <c r="A71" s="287"/>
      <c r="B71" s="602"/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602"/>
      <c r="C72" s="603"/>
      <c r="D72" s="603"/>
      <c r="E72" s="603"/>
      <c r="F72" s="604"/>
      <c r="G72" s="261"/>
      <c r="H72" s="290"/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'09 16 г'!G76:H76</f>
        <v>49554.91100000002</v>
      </c>
      <c r="H75" s="609"/>
      <c r="I75" s="661">
        <f>'09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43841.80200000003</v>
      </c>
      <c r="H76" s="609"/>
      <c r="I76" s="639">
        <f>I75+I54-K54</f>
        <v>0</v>
      </c>
      <c r="J76" s="640"/>
      <c r="K76" s="641"/>
      <c r="L76" s="216"/>
      <c r="M76" s="299">
        <f>G76</f>
        <v>43841.80200000003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58096.95</v>
      </c>
      <c r="H79" s="658"/>
      <c r="I79" s="650">
        <f>O47</f>
        <v>56089.11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9">
    <mergeCell ref="B76:F76"/>
    <mergeCell ref="G76:H76"/>
    <mergeCell ref="I76:K76"/>
    <mergeCell ref="G78:H78"/>
    <mergeCell ref="I78:J78"/>
    <mergeCell ref="B79:F79"/>
    <mergeCell ref="G79:H79"/>
    <mergeCell ref="I79:J79"/>
    <mergeCell ref="G73:H73"/>
    <mergeCell ref="I73:K73"/>
    <mergeCell ref="G74:H74"/>
    <mergeCell ref="I74:K74"/>
    <mergeCell ref="B75:F75"/>
    <mergeCell ref="G75:H75"/>
    <mergeCell ref="I75:K75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V50:Z50"/>
    <mergeCell ref="B51:F51"/>
    <mergeCell ref="B52:J52"/>
    <mergeCell ref="B54:F54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A36">
      <selection activeCell="J50" sqref="J50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523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524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167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/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29287.509999999995</v>
      </c>
      <c r="I47" s="412">
        <f t="shared" si="0"/>
        <v>0</v>
      </c>
      <c r="J47" s="412">
        <f t="shared" si="0"/>
        <v>30507.8</v>
      </c>
      <c r="K47" s="412">
        <f t="shared" si="0"/>
        <v>23709.928999999996</v>
      </c>
      <c r="L47" s="412">
        <f t="shared" si="0"/>
        <v>6797.871000000003</v>
      </c>
      <c r="N47" s="392">
        <v>56089.11</v>
      </c>
      <c r="O47" s="392">
        <v>54868.81999999999</v>
      </c>
      <c r="P47" s="393">
        <v>25880.23</v>
      </c>
      <c r="Q47" s="394">
        <v>0</v>
      </c>
      <c r="R47" s="393">
        <v>0</v>
      </c>
      <c r="S47" s="393">
        <v>0</v>
      </c>
      <c r="T47" s="393">
        <v>277.2299999999912</v>
      </c>
      <c r="U47" s="440">
        <v>4627.57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6797.871000000003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6797.871000000003</v>
      </c>
      <c r="K50" s="259">
        <f>H66-H67</f>
        <v>0</v>
      </c>
      <c r="L50" s="259">
        <f>I50+J50-K50</f>
        <v>6797.871000000003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</f>
        <v>4547.75</v>
      </c>
      <c r="I51" s="259">
        <v>0</v>
      </c>
      <c r="J51" s="261">
        <f>U47</f>
        <v>4627.57</v>
      </c>
      <c r="K51" s="259">
        <f>H67</f>
        <v>4627.57</v>
      </c>
      <c r="L51" s="259">
        <f>I51+J51-K51</f>
        <v>0</v>
      </c>
      <c r="U51" s="227"/>
      <c r="V51" s="525"/>
      <c r="W51" s="525"/>
      <c r="X51" s="525"/>
      <c r="Y51" s="525"/>
      <c r="Z51" s="525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'10 16 г'!J54</f>
        <v>277.2299999999912</v>
      </c>
      <c r="H54" s="268">
        <f>R47</f>
        <v>0</v>
      </c>
      <c r="I54" s="268">
        <f>S47</f>
        <v>0</v>
      </c>
      <c r="J54" s="241">
        <f>H54+G54-I54</f>
        <v>277.2299999999912</v>
      </c>
      <c r="K54" s="241">
        <f>I75+I54</f>
        <v>0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23709.928999999996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526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521" t="s">
        <v>147</v>
      </c>
      <c r="B61" s="631" t="s">
        <v>148</v>
      </c>
      <c r="C61" s="629"/>
      <c r="D61" s="629"/>
      <c r="E61" s="629"/>
      <c r="F61" s="630"/>
      <c r="G61" s="526">
        <v>2.13</v>
      </c>
      <c r="H61" s="522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521" t="s">
        <v>149</v>
      </c>
      <c r="B62" s="632" t="s">
        <v>150</v>
      </c>
      <c r="C62" s="619"/>
      <c r="D62" s="619"/>
      <c r="E62" s="619"/>
      <c r="F62" s="619"/>
      <c r="G62" s="520">
        <v>2.5</v>
      </c>
      <c r="H62" s="522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521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SUM(H67:H72)</f>
        <v>4627.57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4627.57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67"/>
      <c r="C69" s="603"/>
      <c r="D69" s="603"/>
      <c r="E69" s="603"/>
      <c r="F69" s="604"/>
      <c r="G69" s="261"/>
      <c r="H69" s="290"/>
      <c r="I69" s="411"/>
      <c r="J69" s="307"/>
      <c r="K69" s="224"/>
      <c r="L69" s="216"/>
    </row>
    <row r="70" spans="1:12" ht="18.75" customHeight="1">
      <c r="A70" s="287"/>
      <c r="B70" s="667"/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 customHeight="1">
      <c r="A71" s="287"/>
      <c r="B71" s="602"/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602"/>
      <c r="C72" s="603"/>
      <c r="D72" s="603"/>
      <c r="E72" s="603"/>
      <c r="F72" s="604"/>
      <c r="G72" s="261"/>
      <c r="H72" s="290"/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'10 16 г'!G76:H76</f>
        <v>43841.80200000003</v>
      </c>
      <c r="H75" s="609"/>
      <c r="I75" s="661">
        <f>'10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50639.67300000004</v>
      </c>
      <c r="H76" s="609"/>
      <c r="I76" s="639">
        <f>I75+I54-K54</f>
        <v>0</v>
      </c>
      <c r="J76" s="640"/>
      <c r="K76" s="641"/>
      <c r="L76" s="216"/>
      <c r="M76" s="299">
        <f>G76</f>
        <v>50639.67300000004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56089.11</v>
      </c>
      <c r="H79" s="658"/>
      <c r="I79" s="650">
        <f>O47</f>
        <v>54868.81999999999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9">
    <mergeCell ref="C14:D15"/>
    <mergeCell ref="A35:K36"/>
    <mergeCell ref="B47:F47"/>
    <mergeCell ref="B48:F48"/>
    <mergeCell ref="B49:F49"/>
    <mergeCell ref="B50:F50"/>
    <mergeCell ref="V50:Z50"/>
    <mergeCell ref="B51:F51"/>
    <mergeCell ref="B52:J52"/>
    <mergeCell ref="B54:F54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G73:H73"/>
    <mergeCell ref="I73:K73"/>
    <mergeCell ref="G74:H74"/>
    <mergeCell ref="I74:K74"/>
    <mergeCell ref="B75:F75"/>
    <mergeCell ref="G75:H75"/>
    <mergeCell ref="I75:K75"/>
    <mergeCell ref="B76:F76"/>
    <mergeCell ref="G76:H76"/>
    <mergeCell ref="I76:K76"/>
    <mergeCell ref="G78:H78"/>
    <mergeCell ref="I78:J78"/>
    <mergeCell ref="B79:F79"/>
    <mergeCell ref="G79:H79"/>
    <mergeCell ref="I79:J7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view="pageBreakPreview" zoomScale="80" zoomScaleSheetLayoutView="80" zoomScalePageLayoutView="0" workbookViewId="0" topLeftCell="A57">
      <selection activeCell="J50" sqref="J50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530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531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176</v>
      </c>
      <c r="D43" s="236" t="s">
        <v>255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/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29287.509999999995</v>
      </c>
      <c r="I47" s="412">
        <f t="shared" si="0"/>
        <v>0</v>
      </c>
      <c r="J47" s="412">
        <f t="shared" si="0"/>
        <v>42331.299999999996</v>
      </c>
      <c r="K47" s="412">
        <f t="shared" si="0"/>
        <v>28543.968999999997</v>
      </c>
      <c r="L47" s="412">
        <f t="shared" si="0"/>
        <v>13787.331000000002</v>
      </c>
      <c r="N47" s="392">
        <v>54868.81999999999</v>
      </c>
      <c r="O47" s="392">
        <v>41825.009999999995</v>
      </c>
      <c r="P47" s="393">
        <v>35537.56</v>
      </c>
      <c r="Q47" s="394">
        <v>0</v>
      </c>
      <c r="R47" s="393">
        <v>0</v>
      </c>
      <c r="S47" s="393">
        <v>23.89</v>
      </c>
      <c r="T47" s="393">
        <v>253.34</v>
      </c>
      <c r="U47" s="440">
        <v>6793.740000000001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13787.330999999998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16455.201</v>
      </c>
      <c r="K50" s="259">
        <f>H66-H67</f>
        <v>2667.87</v>
      </c>
      <c r="L50" s="259">
        <f>I50+J50-K50</f>
        <v>13787.331000000002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</f>
        <v>4547.75</v>
      </c>
      <c r="I51" s="259">
        <v>0</v>
      </c>
      <c r="J51" s="261">
        <f>U47</f>
        <v>6793.740000000001</v>
      </c>
      <c r="K51" s="259">
        <f>H67</f>
        <v>6793.740000000001</v>
      </c>
      <c r="L51" s="259">
        <f>I51+J51-K51</f>
        <v>0</v>
      </c>
      <c r="U51" s="227"/>
      <c r="V51" s="532"/>
      <c r="W51" s="532"/>
      <c r="X51" s="532"/>
      <c r="Y51" s="532"/>
      <c r="Z51" s="532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'11 16 г'!J54</f>
        <v>277.2299999999912</v>
      </c>
      <c r="H54" s="268">
        <f>R47</f>
        <v>0</v>
      </c>
      <c r="I54" s="268">
        <f>S47</f>
        <v>23.89</v>
      </c>
      <c r="J54" s="241">
        <f>H54+G54-I54</f>
        <v>253.33999999999122</v>
      </c>
      <c r="K54" s="241">
        <f>I75+I54</f>
        <v>23.89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28543.968999999997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533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528" t="s">
        <v>147</v>
      </c>
      <c r="B61" s="631" t="s">
        <v>148</v>
      </c>
      <c r="C61" s="629"/>
      <c r="D61" s="629"/>
      <c r="E61" s="629"/>
      <c r="F61" s="630"/>
      <c r="G61" s="533">
        <v>2.13</v>
      </c>
      <c r="H61" s="529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528" t="s">
        <v>149</v>
      </c>
      <c r="B62" s="632" t="s">
        <v>150</v>
      </c>
      <c r="C62" s="619"/>
      <c r="D62" s="619"/>
      <c r="E62" s="619"/>
      <c r="F62" s="619"/>
      <c r="G62" s="527">
        <v>2.5</v>
      </c>
      <c r="H62" s="529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528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SUM(H67:H72)</f>
        <v>9461.61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6793.740000000001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67" t="s">
        <v>267</v>
      </c>
      <c r="C69" s="603"/>
      <c r="D69" s="603"/>
      <c r="E69" s="603"/>
      <c r="F69" s="604"/>
      <c r="G69" s="261"/>
      <c r="H69" s="290">
        <v>1548.53</v>
      </c>
      <c r="I69" s="411"/>
      <c r="J69" s="307"/>
      <c r="K69" s="224"/>
      <c r="L69" s="216"/>
    </row>
    <row r="70" spans="1:12" ht="18.75" customHeight="1">
      <c r="A70" s="287"/>
      <c r="B70" s="667" t="s">
        <v>268</v>
      </c>
      <c r="C70" s="603"/>
      <c r="D70" s="603"/>
      <c r="E70" s="603"/>
      <c r="F70" s="604"/>
      <c r="G70" s="261"/>
      <c r="H70" s="290">
        <v>1119.34</v>
      </c>
      <c r="I70" s="411"/>
      <c r="J70" s="236"/>
      <c r="K70" s="216"/>
      <c r="L70" s="216"/>
    </row>
    <row r="71" spans="1:15" ht="18.75" customHeight="1">
      <c r="A71" s="287"/>
      <c r="B71" s="602"/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602"/>
      <c r="C72" s="603"/>
      <c r="D72" s="603"/>
      <c r="E72" s="603"/>
      <c r="F72" s="604"/>
      <c r="G72" s="261"/>
      <c r="H72" s="290"/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'11 16 г'!G76:H76</f>
        <v>50639.67300000004</v>
      </c>
      <c r="H75" s="609"/>
      <c r="I75" s="661">
        <f>'11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64450.894000000044</v>
      </c>
      <c r="H76" s="609"/>
      <c r="I76" s="639">
        <f>I75+I54-K54</f>
        <v>0</v>
      </c>
      <c r="J76" s="640"/>
      <c r="K76" s="641"/>
      <c r="L76" s="216"/>
      <c r="M76" s="299">
        <f>G76</f>
        <v>64450.894000000044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0.01999999999679858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54868.81999999999</v>
      </c>
      <c r="H79" s="658"/>
      <c r="I79" s="650">
        <f>O47</f>
        <v>41825.009999999995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9">
    <mergeCell ref="C14:D15"/>
    <mergeCell ref="A35:K36"/>
    <mergeCell ref="B47:F47"/>
    <mergeCell ref="B48:F48"/>
    <mergeCell ref="B49:F49"/>
    <mergeCell ref="B50:F50"/>
    <mergeCell ref="V50:Z50"/>
    <mergeCell ref="B51:F51"/>
    <mergeCell ref="B52:J52"/>
    <mergeCell ref="B54:F54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G73:H73"/>
    <mergeCell ref="I73:K73"/>
    <mergeCell ref="G74:H74"/>
    <mergeCell ref="I74:K74"/>
    <mergeCell ref="B75:F75"/>
    <mergeCell ref="G75:H75"/>
    <mergeCell ref="I75:K75"/>
    <mergeCell ref="B76:F76"/>
    <mergeCell ref="G76:H76"/>
    <mergeCell ref="I76:K76"/>
    <mergeCell ref="G78:H78"/>
    <mergeCell ref="I78:J78"/>
    <mergeCell ref="B79:F79"/>
    <mergeCell ref="G79:H79"/>
    <mergeCell ref="I79:J7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Z84"/>
  <sheetViews>
    <sheetView tabSelected="1" view="pageBreakPreview" zoomScale="80" zoomScaleSheetLayoutView="80" zoomScalePageLayoutView="0" workbookViewId="0" topLeftCell="A35">
      <selection activeCell="K68" sqref="K68"/>
    </sheetView>
  </sheetViews>
  <sheetFormatPr defaultColWidth="9.140625" defaultRowHeight="15" outlineLevelCol="1"/>
  <cols>
    <col min="1" max="1" width="6.7109375" style="251" customWidth="1"/>
    <col min="2" max="2" width="12.140625" style="456" customWidth="1"/>
    <col min="3" max="3" width="10.57421875" style="456" customWidth="1"/>
    <col min="4" max="4" width="12.57421875" style="456" customWidth="1"/>
    <col min="5" max="5" width="8.00390625" style="456" customWidth="1"/>
    <col min="6" max="6" width="4.57421875" style="456" customWidth="1"/>
    <col min="7" max="7" width="9.57421875" style="456" customWidth="1"/>
    <col min="8" max="8" width="13.421875" style="456" customWidth="1"/>
    <col min="9" max="10" width="12.57421875" style="456" customWidth="1"/>
    <col min="11" max="11" width="12.421875" style="456" customWidth="1"/>
    <col min="12" max="12" width="19.00390625" style="456" customWidth="1"/>
    <col min="13" max="13" width="13.421875" style="456" hidden="1" customWidth="1" outlineLevel="1"/>
    <col min="14" max="14" width="12.57421875" style="456" hidden="1" customWidth="1" outlineLevel="1"/>
    <col min="15" max="15" width="9.7109375" style="456" hidden="1" customWidth="1" outlineLevel="1"/>
    <col min="16" max="16" width="9.00390625" style="456" hidden="1" customWidth="1" outlineLevel="1"/>
    <col min="17" max="17" width="9.28125" style="456" hidden="1" customWidth="1" outlineLevel="1"/>
    <col min="18" max="18" width="9.421875" style="456" hidden="1" customWidth="1" outlineLevel="1"/>
    <col min="19" max="21" width="9.140625" style="456" hidden="1" customWidth="1" outlineLevel="1"/>
    <col min="22" max="22" width="11.140625" style="456" bestFit="1" customWidth="1" collapsed="1"/>
    <col min="23" max="23" width="11.28125" style="456" bestFit="1" customWidth="1"/>
    <col min="24" max="25" width="11.140625" style="456" bestFit="1" customWidth="1"/>
    <col min="26" max="26" width="12.7109375" style="456" bestFit="1" customWidth="1"/>
    <col min="27" max="16384" width="9.140625" style="456" customWidth="1"/>
  </cols>
  <sheetData>
    <row r="1" spans="1:12" ht="12.75" customHeight="1" hidden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 hidden="1">
      <c r="A2" s="216"/>
      <c r="B2" s="218" t="s">
        <v>113</v>
      </c>
      <c r="C2" s="218"/>
      <c r="D2" s="218" t="s">
        <v>114</v>
      </c>
      <c r="E2" s="218"/>
      <c r="F2" s="218" t="s">
        <v>115</v>
      </c>
      <c r="G2" s="218"/>
      <c r="H2" s="218"/>
      <c r="I2" s="218"/>
      <c r="J2" s="216"/>
      <c r="K2" s="216"/>
      <c r="L2" s="216"/>
    </row>
    <row r="3" spans="1:12" ht="18.75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.5" customHeight="1" hidden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hidden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hidden="1">
      <c r="A6" s="216"/>
      <c r="B6" s="219"/>
      <c r="C6" s="220" t="s">
        <v>1</v>
      </c>
      <c r="D6" s="220" t="s">
        <v>2</v>
      </c>
      <c r="E6" s="220"/>
      <c r="F6" s="220" t="s">
        <v>3</v>
      </c>
      <c r="G6" s="220" t="s">
        <v>4</v>
      </c>
      <c r="H6" s="220" t="s">
        <v>5</v>
      </c>
      <c r="I6" s="220"/>
      <c r="J6" s="220" t="s">
        <v>6</v>
      </c>
      <c r="K6" s="220"/>
      <c r="L6" s="221"/>
    </row>
    <row r="7" spans="1:12" ht="18.75" hidden="1">
      <c r="A7" s="216"/>
      <c r="B7" s="219"/>
      <c r="C7" s="220" t="s">
        <v>7</v>
      </c>
      <c r="D7" s="220"/>
      <c r="E7" s="220"/>
      <c r="F7" s="220"/>
      <c r="G7" s="220" t="s">
        <v>8</v>
      </c>
      <c r="H7" s="220" t="s">
        <v>9</v>
      </c>
      <c r="I7" s="220"/>
      <c r="J7" s="220" t="s">
        <v>10</v>
      </c>
      <c r="K7" s="220"/>
      <c r="L7" s="221"/>
    </row>
    <row r="8" spans="1:12" ht="18.75" hidden="1">
      <c r="A8" s="216"/>
      <c r="B8" s="219" t="s">
        <v>116</v>
      </c>
      <c r="C8" s="222">
        <v>48.28</v>
      </c>
      <c r="D8" s="222">
        <v>0</v>
      </c>
      <c r="E8" s="222"/>
      <c r="F8" s="223"/>
      <c r="G8" s="219"/>
      <c r="H8" s="222">
        <v>0</v>
      </c>
      <c r="I8" s="222"/>
      <c r="J8" s="223">
        <v>48.28</v>
      </c>
      <c r="K8" s="219"/>
      <c r="L8" s="224"/>
    </row>
    <row r="9" spans="1:12" ht="18.75" hidden="1">
      <c r="A9" s="216"/>
      <c r="B9" s="219" t="s">
        <v>12</v>
      </c>
      <c r="C9" s="222">
        <v>4790.06</v>
      </c>
      <c r="D9" s="222">
        <v>3707.55</v>
      </c>
      <c r="E9" s="222"/>
      <c r="F9" s="223">
        <v>2795.32</v>
      </c>
      <c r="G9" s="219"/>
      <c r="H9" s="222">
        <v>2795.32</v>
      </c>
      <c r="I9" s="222"/>
      <c r="J9" s="223">
        <v>5702.29</v>
      </c>
      <c r="K9" s="219"/>
      <c r="L9" s="224"/>
    </row>
    <row r="10" spans="1:12" ht="18.75" hidden="1">
      <c r="A10" s="216"/>
      <c r="B10" s="219" t="s">
        <v>13</v>
      </c>
      <c r="C10" s="219"/>
      <c r="D10" s="222">
        <f>SUM(D8:D9)</f>
        <v>3707.55</v>
      </c>
      <c r="E10" s="222"/>
      <c r="F10" s="219"/>
      <c r="G10" s="219"/>
      <c r="H10" s="222">
        <f>SUM(H8:H9)</f>
        <v>2795.32</v>
      </c>
      <c r="I10" s="222"/>
      <c r="J10" s="219"/>
      <c r="K10" s="219"/>
      <c r="L10" s="224"/>
    </row>
    <row r="11" spans="1:12" ht="18.75" hidden="1">
      <c r="A11" s="216"/>
      <c r="B11" s="216" t="s">
        <v>117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7.5" customHeight="1" hidden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8.25" customHeight="1" hidden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8" ht="18.75" hidden="1">
      <c r="A14" s="216"/>
      <c r="B14" s="225" t="s">
        <v>118</v>
      </c>
      <c r="C14" s="633" t="s">
        <v>15</v>
      </c>
      <c r="D14" s="634"/>
      <c r="E14" s="534"/>
      <c r="F14" s="220"/>
      <c r="G14" s="220"/>
      <c r="H14" s="220"/>
      <c r="I14" s="220"/>
      <c r="J14" s="220" t="s">
        <v>20</v>
      </c>
      <c r="K14" s="224"/>
      <c r="L14" s="224"/>
      <c r="M14" s="227"/>
      <c r="N14" s="227"/>
      <c r="O14" s="227"/>
      <c r="P14" s="227"/>
      <c r="Q14" s="227"/>
      <c r="R14" s="227"/>
    </row>
    <row r="15" spans="1:18" ht="14.25" customHeight="1" hidden="1">
      <c r="A15" s="216"/>
      <c r="B15" s="228"/>
      <c r="C15" s="635"/>
      <c r="D15" s="636"/>
      <c r="E15" s="535"/>
      <c r="F15" s="220"/>
      <c r="G15" s="220"/>
      <c r="H15" s="220" t="s">
        <v>119</v>
      </c>
      <c r="I15" s="220"/>
      <c r="J15" s="220"/>
      <c r="K15" s="224"/>
      <c r="L15" s="224"/>
      <c r="M15" s="227"/>
      <c r="N15" s="227"/>
      <c r="O15" s="227"/>
      <c r="P15" s="227"/>
      <c r="Q15" s="227"/>
      <c r="R15" s="227"/>
    </row>
    <row r="16" spans="1:18" ht="3.75" customHeight="1" hidden="1">
      <c r="A16" s="216"/>
      <c r="B16" s="230"/>
      <c r="C16" s="219"/>
      <c r="D16" s="219"/>
      <c r="E16" s="219"/>
      <c r="F16" s="219"/>
      <c r="G16" s="219"/>
      <c r="H16" s="219"/>
      <c r="I16" s="219"/>
      <c r="J16" s="219"/>
      <c r="K16" s="224"/>
      <c r="L16" s="224"/>
      <c r="M16" s="227"/>
      <c r="N16" s="227"/>
      <c r="O16" s="227"/>
      <c r="P16" s="227"/>
      <c r="Q16" s="227"/>
      <c r="R16" s="227"/>
    </row>
    <row r="17" spans="1:18" ht="13.5" customHeight="1" hidden="1">
      <c r="A17" s="216"/>
      <c r="B17" s="219"/>
      <c r="C17" s="219"/>
      <c r="D17" s="219"/>
      <c r="E17" s="219"/>
      <c r="F17" s="219"/>
      <c r="G17" s="219"/>
      <c r="H17" s="219"/>
      <c r="I17" s="219"/>
      <c r="J17" s="219"/>
      <c r="K17" s="224"/>
      <c r="L17" s="224"/>
      <c r="M17" s="227"/>
      <c r="N17" s="227"/>
      <c r="O17" s="227"/>
      <c r="P17" s="227"/>
      <c r="Q17" s="227"/>
      <c r="R17" s="227"/>
    </row>
    <row r="18" spans="1:18" ht="0.75" customHeight="1" hidden="1">
      <c r="A18" s="216"/>
      <c r="B18" s="219"/>
      <c r="C18" s="219"/>
      <c r="D18" s="219"/>
      <c r="E18" s="219"/>
      <c r="F18" s="219"/>
      <c r="G18" s="219"/>
      <c r="H18" s="219"/>
      <c r="I18" s="219"/>
      <c r="J18" s="219"/>
      <c r="K18" s="224"/>
      <c r="L18" s="224"/>
      <c r="M18" s="227"/>
      <c r="N18" s="227"/>
      <c r="O18" s="227"/>
      <c r="P18" s="227"/>
      <c r="Q18" s="227"/>
      <c r="R18" s="227"/>
    </row>
    <row r="19" spans="1:18" ht="14.25" customHeight="1" hidden="1" thickBot="1">
      <c r="A19" s="216"/>
      <c r="B19" s="219"/>
      <c r="C19" s="219"/>
      <c r="D19" s="219"/>
      <c r="E19" s="219"/>
      <c r="F19" s="219"/>
      <c r="G19" s="219"/>
      <c r="H19" s="219"/>
      <c r="I19" s="219"/>
      <c r="J19" s="219"/>
      <c r="K19" s="224"/>
      <c r="L19" s="224"/>
      <c r="M19" s="227"/>
      <c r="N19" s="227"/>
      <c r="O19" s="227"/>
      <c r="P19" s="227"/>
      <c r="Q19" s="227"/>
      <c r="R19" s="227"/>
    </row>
    <row r="20" spans="1:18" ht="0.75" customHeight="1" hidden="1">
      <c r="A20" s="216"/>
      <c r="B20" s="219"/>
      <c r="C20" s="219"/>
      <c r="D20" s="219"/>
      <c r="E20" s="219"/>
      <c r="F20" s="219"/>
      <c r="G20" s="219"/>
      <c r="H20" s="219"/>
      <c r="I20" s="219"/>
      <c r="J20" s="219"/>
      <c r="K20" s="224"/>
      <c r="L20" s="224"/>
      <c r="M20" s="227"/>
      <c r="N20" s="227"/>
      <c r="O20" s="227"/>
      <c r="P20" s="227"/>
      <c r="Q20" s="227"/>
      <c r="R20" s="227"/>
    </row>
    <row r="21" spans="1:18" ht="19.5" hidden="1" thickBot="1">
      <c r="A21" s="216"/>
      <c r="B21" s="219"/>
      <c r="C21" s="219"/>
      <c r="D21" s="219"/>
      <c r="E21" s="219"/>
      <c r="F21" s="219"/>
      <c r="G21" s="231" t="s">
        <v>120</v>
      </c>
      <c r="H21" s="232" t="s">
        <v>121</v>
      </c>
      <c r="I21" s="405"/>
      <c r="J21" s="219"/>
      <c r="K21" s="224"/>
      <c r="L21" s="224"/>
      <c r="M21" s="227"/>
      <c r="N21" s="227"/>
      <c r="O21" s="227"/>
      <c r="P21" s="227"/>
      <c r="Q21" s="227"/>
      <c r="R21" s="227"/>
    </row>
    <row r="22" spans="1:18" ht="18.75" hidden="1">
      <c r="A22" s="216"/>
      <c r="B22" s="233" t="s">
        <v>23</v>
      </c>
      <c r="C22" s="233"/>
      <c r="D22" s="233"/>
      <c r="E22" s="233"/>
      <c r="F22" s="222"/>
      <c r="G22" s="219">
        <v>347.8</v>
      </c>
      <c r="H22" s="219">
        <v>7.55</v>
      </c>
      <c r="I22" s="219"/>
      <c r="J22" s="223">
        <f>G22*H22</f>
        <v>2625.89</v>
      </c>
      <c r="K22" s="224"/>
      <c r="L22" s="224"/>
      <c r="M22" s="227"/>
      <c r="N22" s="227"/>
      <c r="O22" s="227"/>
      <c r="P22" s="227"/>
      <c r="Q22" s="227"/>
      <c r="R22" s="227"/>
    </row>
    <row r="23" spans="1:18" ht="18.75" hidden="1">
      <c r="A23" s="216"/>
      <c r="B23" s="233" t="s">
        <v>24</v>
      </c>
      <c r="C23" s="233"/>
      <c r="D23" s="233"/>
      <c r="E23" s="233"/>
      <c r="F23" s="219"/>
      <c r="G23" s="219"/>
      <c r="H23" s="219"/>
      <c r="I23" s="219"/>
      <c r="J23" s="219"/>
      <c r="K23" s="224"/>
      <c r="L23" s="224"/>
      <c r="M23" s="227"/>
      <c r="N23" s="227"/>
      <c r="O23" s="227"/>
      <c r="P23" s="227"/>
      <c r="Q23" s="227"/>
      <c r="R23" s="227"/>
    </row>
    <row r="24" spans="1:18" ht="2.25" customHeight="1" hidden="1">
      <c r="A24" s="216"/>
      <c r="B24" s="233" t="s">
        <v>25</v>
      </c>
      <c r="C24" s="233" t="s">
        <v>26</v>
      </c>
      <c r="D24" s="233"/>
      <c r="E24" s="233"/>
      <c r="F24" s="219"/>
      <c r="G24" s="219"/>
      <c r="H24" s="219"/>
      <c r="I24" s="219"/>
      <c r="J24" s="219"/>
      <c r="K24" s="224"/>
      <c r="L24" s="224"/>
      <c r="M24" s="227"/>
      <c r="N24" s="227"/>
      <c r="O24" s="227"/>
      <c r="P24" s="227"/>
      <c r="Q24" s="227"/>
      <c r="R24" s="227"/>
    </row>
    <row r="25" spans="1:18" ht="14.25" customHeight="1" hidden="1">
      <c r="A25" s="216"/>
      <c r="B25" s="233" t="s">
        <v>27</v>
      </c>
      <c r="C25" s="233"/>
      <c r="D25" s="233"/>
      <c r="E25" s="233"/>
      <c r="F25" s="219"/>
      <c r="G25" s="219"/>
      <c r="H25" s="219"/>
      <c r="I25" s="219"/>
      <c r="J25" s="219"/>
      <c r="K25" s="224"/>
      <c r="L25" s="224"/>
      <c r="M25" s="227"/>
      <c r="N25" s="227"/>
      <c r="O25" s="227"/>
      <c r="P25" s="227"/>
      <c r="Q25" s="227"/>
      <c r="R25" s="227"/>
    </row>
    <row r="26" spans="1:18" ht="18.75" hidden="1">
      <c r="A26" s="216"/>
      <c r="B26" s="219"/>
      <c r="C26" s="219"/>
      <c r="D26" s="219"/>
      <c r="E26" s="219"/>
      <c r="F26" s="219"/>
      <c r="G26" s="219"/>
      <c r="H26" s="219"/>
      <c r="I26" s="219"/>
      <c r="J26" s="219"/>
      <c r="K26" s="224"/>
      <c r="L26" s="224"/>
      <c r="M26" s="227"/>
      <c r="N26" s="227"/>
      <c r="O26" s="227"/>
      <c r="P26" s="227"/>
      <c r="Q26" s="227"/>
      <c r="R26" s="227"/>
    </row>
    <row r="27" spans="1:18" ht="0.75" customHeight="1" hidden="1">
      <c r="A27" s="216"/>
      <c r="B27" s="219"/>
      <c r="C27" s="219"/>
      <c r="D27" s="219"/>
      <c r="E27" s="219"/>
      <c r="F27" s="219"/>
      <c r="G27" s="219"/>
      <c r="H27" s="219"/>
      <c r="I27" s="219"/>
      <c r="J27" s="219"/>
      <c r="K27" s="224"/>
      <c r="L27" s="224"/>
      <c r="M27" s="227"/>
      <c r="N27" s="227"/>
      <c r="O27" s="227"/>
      <c r="P27" s="227"/>
      <c r="Q27" s="227"/>
      <c r="R27" s="227"/>
    </row>
    <row r="28" spans="1:18" ht="3.75" customHeight="1" hidden="1">
      <c r="A28" s="216"/>
      <c r="B28" s="219"/>
      <c r="C28" s="219"/>
      <c r="D28" s="219"/>
      <c r="E28" s="219"/>
      <c r="F28" s="219"/>
      <c r="G28" s="219"/>
      <c r="H28" s="219"/>
      <c r="I28" s="219"/>
      <c r="J28" s="219"/>
      <c r="K28" s="224"/>
      <c r="L28" s="224"/>
      <c r="M28" s="227"/>
      <c r="N28" s="227"/>
      <c r="O28" s="227"/>
      <c r="P28" s="227"/>
      <c r="Q28" s="227"/>
      <c r="R28" s="227"/>
    </row>
    <row r="29" spans="1:18" ht="18.75" hidden="1">
      <c r="A29" s="216"/>
      <c r="B29" s="219"/>
      <c r="C29" s="219"/>
      <c r="D29" s="219"/>
      <c r="E29" s="219"/>
      <c r="F29" s="219"/>
      <c r="G29" s="219"/>
      <c r="H29" s="219"/>
      <c r="I29" s="219"/>
      <c r="J29" s="219"/>
      <c r="K29" s="224"/>
      <c r="L29" s="224"/>
      <c r="M29" s="227"/>
      <c r="N29" s="227"/>
      <c r="O29" s="227"/>
      <c r="P29" s="227"/>
      <c r="Q29" s="227"/>
      <c r="R29" s="227"/>
    </row>
    <row r="30" spans="1:18" ht="0.75" customHeight="1" hidden="1">
      <c r="A30" s="216"/>
      <c r="B30" s="219"/>
      <c r="C30" s="219"/>
      <c r="D30" s="219"/>
      <c r="E30" s="219"/>
      <c r="F30" s="219"/>
      <c r="G30" s="219"/>
      <c r="H30" s="219"/>
      <c r="I30" s="219"/>
      <c r="J30" s="219"/>
      <c r="K30" s="224"/>
      <c r="L30" s="224"/>
      <c r="M30" s="227"/>
      <c r="N30" s="227"/>
      <c r="O30" s="227"/>
      <c r="P30" s="227"/>
      <c r="Q30" s="227"/>
      <c r="R30" s="227"/>
    </row>
    <row r="31" spans="1:18" ht="18.75" hidden="1">
      <c r="A31" s="216"/>
      <c r="B31" s="219"/>
      <c r="C31" s="219"/>
      <c r="D31" s="219"/>
      <c r="E31" s="219"/>
      <c r="F31" s="219"/>
      <c r="G31" s="219"/>
      <c r="H31" s="219"/>
      <c r="I31" s="219"/>
      <c r="J31" s="219"/>
      <c r="K31" s="224"/>
      <c r="L31" s="224"/>
      <c r="M31" s="227"/>
      <c r="N31" s="227"/>
      <c r="O31" s="227"/>
      <c r="P31" s="227"/>
      <c r="Q31" s="227"/>
      <c r="R31" s="227"/>
    </row>
    <row r="32" spans="1:18" ht="18.75" hidden="1">
      <c r="A32" s="216"/>
      <c r="B32" s="219"/>
      <c r="C32" s="219"/>
      <c r="D32" s="219"/>
      <c r="E32" s="219"/>
      <c r="F32" s="219"/>
      <c r="G32" s="219"/>
      <c r="H32" s="219"/>
      <c r="I32" s="219"/>
      <c r="J32" s="219"/>
      <c r="K32" s="224"/>
      <c r="L32" s="224"/>
      <c r="M32" s="227"/>
      <c r="N32" s="227"/>
      <c r="O32" s="227"/>
      <c r="P32" s="227"/>
      <c r="Q32" s="227"/>
      <c r="R32" s="227"/>
    </row>
    <row r="33" spans="1:18" ht="18.75" hidden="1">
      <c r="A33" s="216"/>
      <c r="B33" s="219"/>
      <c r="C33" s="219"/>
      <c r="D33" s="219"/>
      <c r="E33" s="219"/>
      <c r="F33" s="219"/>
      <c r="G33" s="220"/>
      <c r="H33" s="220"/>
      <c r="I33" s="220"/>
      <c r="J33" s="234"/>
      <c r="K33" s="224"/>
      <c r="L33" s="224"/>
      <c r="M33" s="227"/>
      <c r="N33" s="227"/>
      <c r="O33" s="227"/>
      <c r="P33" s="227"/>
      <c r="Q33" s="227"/>
      <c r="R33" s="227"/>
    </row>
    <row r="34" spans="1:18" ht="18.75" hidden="1">
      <c r="A34" s="216"/>
      <c r="B34" s="219"/>
      <c r="C34" s="219"/>
      <c r="D34" s="219"/>
      <c r="E34" s="219"/>
      <c r="F34" s="219"/>
      <c r="G34" s="219"/>
      <c r="H34" s="219" t="s">
        <v>22</v>
      </c>
      <c r="I34" s="219"/>
      <c r="J34" s="235">
        <f>SUM(J17:J33)</f>
        <v>2625.89</v>
      </c>
      <c r="K34" s="224"/>
      <c r="L34" s="224"/>
      <c r="M34" s="227"/>
      <c r="N34" s="227"/>
      <c r="O34" s="227"/>
      <c r="P34" s="227"/>
      <c r="Q34" s="227"/>
      <c r="R34" s="227"/>
    </row>
    <row r="35" spans="1:12" ht="18.75">
      <c r="A35" s="637" t="s">
        <v>122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216"/>
    </row>
    <row r="36" spans="1:12" ht="18.75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216"/>
    </row>
    <row r="37" spans="1:12" ht="18.75" hidden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8.75" hidden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</row>
    <row r="39" spans="1:12" ht="18.75">
      <c r="A39" s="236"/>
      <c r="B39" s="237"/>
      <c r="C39" s="237"/>
      <c r="D39" s="237"/>
      <c r="E39" s="237"/>
      <c r="F39" s="237"/>
      <c r="G39" s="237"/>
      <c r="H39" s="236"/>
      <c r="I39" s="236"/>
      <c r="J39" s="236"/>
      <c r="K39" s="216"/>
      <c r="L39" s="216"/>
    </row>
    <row r="40" spans="1:12" ht="18.75">
      <c r="A40" s="236"/>
      <c r="B40" s="236" t="s">
        <v>218</v>
      </c>
      <c r="C40" s="237"/>
      <c r="D40" s="237"/>
      <c r="E40" s="237"/>
      <c r="F40" s="237"/>
      <c r="G40" s="236"/>
      <c r="H40" s="237"/>
      <c r="I40" s="237"/>
      <c r="J40" s="236"/>
      <c r="K40" s="216"/>
      <c r="L40" s="216"/>
    </row>
    <row r="41" spans="1:12" ht="18.75">
      <c r="A41" s="236"/>
      <c r="B41" s="237" t="s">
        <v>124</v>
      </c>
      <c r="C41" s="236" t="s">
        <v>125</v>
      </c>
      <c r="D41" s="236"/>
      <c r="E41" s="236"/>
      <c r="F41" s="237"/>
      <c r="G41" s="236"/>
      <c r="H41" s="237"/>
      <c r="I41" s="237"/>
      <c r="J41" s="236"/>
      <c r="K41" s="216"/>
      <c r="L41" s="216"/>
    </row>
    <row r="42" spans="1:12" ht="18.75">
      <c r="A42" s="236"/>
      <c r="B42" s="237" t="s">
        <v>126</v>
      </c>
      <c r="C42" s="238">
        <v>1819.1</v>
      </c>
      <c r="D42" s="236" t="s">
        <v>127</v>
      </c>
      <c r="E42" s="236"/>
      <c r="F42" s="237"/>
      <c r="G42" s="236"/>
      <c r="H42" s="237"/>
      <c r="I42" s="237"/>
      <c r="J42" s="236"/>
      <c r="K42" s="216"/>
      <c r="L42" s="216"/>
    </row>
    <row r="43" spans="1:12" ht="18" customHeight="1">
      <c r="A43" s="236"/>
      <c r="B43" s="237" t="s">
        <v>128</v>
      </c>
      <c r="C43" s="239" t="s">
        <v>178</v>
      </c>
      <c r="D43" s="236" t="s">
        <v>269</v>
      </c>
      <c r="E43" s="236"/>
      <c r="F43" s="236"/>
      <c r="G43" s="237"/>
      <c r="H43" s="237"/>
      <c r="I43" s="237"/>
      <c r="J43" s="236"/>
      <c r="K43" s="216"/>
      <c r="L43" s="216"/>
    </row>
    <row r="44" spans="1:12" ht="11.25" customHeight="1">
      <c r="A44" s="236"/>
      <c r="B44" s="237"/>
      <c r="C44" s="239"/>
      <c r="D44" s="236"/>
      <c r="E44" s="236"/>
      <c r="F44" s="236"/>
      <c r="G44" s="237"/>
      <c r="H44" s="237"/>
      <c r="I44" s="237"/>
      <c r="J44" s="236"/>
      <c r="K44" s="216"/>
      <c r="L44" s="216"/>
    </row>
    <row r="45" spans="1:21" ht="72" customHeight="1">
      <c r="A45" s="236"/>
      <c r="B45" s="237"/>
      <c r="C45" s="239"/>
      <c r="D45" s="236"/>
      <c r="E45" s="236"/>
      <c r="F45" s="236"/>
      <c r="G45" s="240" t="s">
        <v>132</v>
      </c>
      <c r="H45" s="413" t="s">
        <v>2</v>
      </c>
      <c r="I45" s="413" t="s">
        <v>245</v>
      </c>
      <c r="J45" s="241" t="s">
        <v>3</v>
      </c>
      <c r="K45" s="242" t="s">
        <v>133</v>
      </c>
      <c r="L45" s="242" t="s">
        <v>244</v>
      </c>
      <c r="O45" s="245"/>
      <c r="P45" s="245"/>
      <c r="Q45" s="245"/>
      <c r="R45" s="245"/>
      <c r="U45" s="440"/>
    </row>
    <row r="46" spans="1:21" s="251" customFormat="1" ht="12.75" customHeight="1">
      <c r="A46" s="246"/>
      <c r="B46" s="247"/>
      <c r="C46" s="248"/>
      <c r="D46" s="246"/>
      <c r="E46" s="246"/>
      <c r="F46" s="246"/>
      <c r="G46" s="249" t="s">
        <v>56</v>
      </c>
      <c r="H46" s="249" t="s">
        <v>56</v>
      </c>
      <c r="I46" s="249" t="s">
        <v>56</v>
      </c>
      <c r="J46" s="249" t="s">
        <v>56</v>
      </c>
      <c r="K46" s="249" t="s">
        <v>56</v>
      </c>
      <c r="L46" s="249" t="s">
        <v>56</v>
      </c>
      <c r="N46" s="250" t="s">
        <v>221</v>
      </c>
      <c r="O46" s="250" t="s">
        <v>222</v>
      </c>
      <c r="P46" s="252" t="s">
        <v>235</v>
      </c>
      <c r="Q46" s="252" t="s">
        <v>136</v>
      </c>
      <c r="R46" s="252" t="s">
        <v>236</v>
      </c>
      <c r="S46" s="252" t="s">
        <v>237</v>
      </c>
      <c r="T46" s="252" t="s">
        <v>238</v>
      </c>
      <c r="U46" s="252" t="s">
        <v>243</v>
      </c>
    </row>
    <row r="47" spans="1:21" ht="33" customHeight="1">
      <c r="A47" s="236"/>
      <c r="B47" s="638" t="s">
        <v>139</v>
      </c>
      <c r="C47" s="638"/>
      <c r="D47" s="638"/>
      <c r="E47" s="638"/>
      <c r="F47" s="638"/>
      <c r="G47" s="253">
        <f aca="true" t="shared" si="0" ref="G47:L47">G49+G50+G51</f>
        <v>16.099999999999998</v>
      </c>
      <c r="H47" s="412">
        <f t="shared" si="0"/>
        <v>29287.509999999995</v>
      </c>
      <c r="I47" s="412">
        <f t="shared" si="0"/>
        <v>0</v>
      </c>
      <c r="J47" s="412">
        <f t="shared" si="0"/>
        <v>28491.58</v>
      </c>
      <c r="K47" s="412">
        <f t="shared" si="0"/>
        <v>23624.988999999998</v>
      </c>
      <c r="L47" s="412">
        <f t="shared" si="0"/>
        <v>4866.591000000004</v>
      </c>
      <c r="N47" s="392">
        <v>41825.009999999995</v>
      </c>
      <c r="O47" s="392">
        <v>42620.94</v>
      </c>
      <c r="P47" s="393">
        <v>23948.95</v>
      </c>
      <c r="Q47" s="394">
        <v>0</v>
      </c>
      <c r="R47" s="393">
        <v>0</v>
      </c>
      <c r="S47" s="393">
        <v>146.06</v>
      </c>
      <c r="T47" s="393">
        <v>107.28</v>
      </c>
      <c r="U47" s="440">
        <v>4542.63</v>
      </c>
    </row>
    <row r="48" spans="1:13" ht="18" customHeight="1">
      <c r="A48" s="236"/>
      <c r="B48" s="639" t="s">
        <v>140</v>
      </c>
      <c r="C48" s="640"/>
      <c r="D48" s="640"/>
      <c r="E48" s="640"/>
      <c r="F48" s="641"/>
      <c r="G48" s="258"/>
      <c r="H48" s="259"/>
      <c r="I48" s="259"/>
      <c r="J48" s="259"/>
      <c r="K48" s="219"/>
      <c r="L48" s="219"/>
      <c r="M48" s="455">
        <f>I47+J47-K47</f>
        <v>4866.591000000004</v>
      </c>
    </row>
    <row r="49" spans="1:26" ht="18" customHeight="1">
      <c r="A49" s="236"/>
      <c r="B49" s="620" t="s">
        <v>12</v>
      </c>
      <c r="C49" s="620"/>
      <c r="D49" s="620"/>
      <c r="E49" s="620"/>
      <c r="F49" s="620"/>
      <c r="G49" s="258">
        <f>G60</f>
        <v>10.489999999999998</v>
      </c>
      <c r="H49" s="259">
        <f>G49*C42</f>
        <v>19082.358999999997</v>
      </c>
      <c r="I49" s="259">
        <v>0</v>
      </c>
      <c r="J49" s="261">
        <f>H49</f>
        <v>19082.358999999997</v>
      </c>
      <c r="K49" s="259">
        <f>H60</f>
        <v>19082.358999999997</v>
      </c>
      <c r="L49" s="259">
        <f>I49+J49-K49</f>
        <v>0</v>
      </c>
      <c r="P49" s="455"/>
      <c r="U49" s="227"/>
      <c r="V49" s="227"/>
      <c r="W49" s="227"/>
      <c r="X49" s="227"/>
      <c r="Y49" s="227"/>
      <c r="Z49" s="227"/>
    </row>
    <row r="50" spans="1:26" ht="18" customHeight="1">
      <c r="A50" s="236"/>
      <c r="B50" s="620" t="s">
        <v>21</v>
      </c>
      <c r="C50" s="620"/>
      <c r="D50" s="620"/>
      <c r="E50" s="620"/>
      <c r="F50" s="620"/>
      <c r="G50" s="258">
        <v>3.11</v>
      </c>
      <c r="H50" s="259">
        <f>G50*C42</f>
        <v>5657.401</v>
      </c>
      <c r="I50" s="259">
        <v>0</v>
      </c>
      <c r="J50" s="261">
        <f>P47+Q47-J49</f>
        <v>4866.591000000004</v>
      </c>
      <c r="K50" s="259">
        <f>H66-H67</f>
        <v>0</v>
      </c>
      <c r="L50" s="259">
        <f>I50+J50-K50</f>
        <v>4866.591000000004</v>
      </c>
      <c r="U50" s="227"/>
      <c r="V50" s="649"/>
      <c r="W50" s="649"/>
      <c r="X50" s="649"/>
      <c r="Y50" s="649"/>
      <c r="Z50" s="649"/>
    </row>
    <row r="51" spans="1:26" ht="18" customHeight="1">
      <c r="A51" s="236"/>
      <c r="B51" s="651" t="s">
        <v>246</v>
      </c>
      <c r="C51" s="651"/>
      <c r="D51" s="651"/>
      <c r="E51" s="651"/>
      <c r="F51" s="651"/>
      <c r="G51" s="418">
        <v>2.5</v>
      </c>
      <c r="H51" s="259">
        <f>C42*G51</f>
        <v>4547.75</v>
      </c>
      <c r="I51" s="259">
        <v>0</v>
      </c>
      <c r="J51" s="261">
        <f>U47</f>
        <v>4542.63</v>
      </c>
      <c r="K51" s="259">
        <f>H67</f>
        <v>4542.63</v>
      </c>
      <c r="L51" s="259">
        <f>I51+J51-K51</f>
        <v>0</v>
      </c>
      <c r="U51" s="227"/>
      <c r="V51" s="539"/>
      <c r="W51" s="539"/>
      <c r="X51" s="539"/>
      <c r="Y51" s="539"/>
      <c r="Z51" s="539"/>
    </row>
    <row r="52" spans="1:26" ht="28.5" customHeight="1">
      <c r="A52" s="236"/>
      <c r="B52" s="652" t="s">
        <v>247</v>
      </c>
      <c r="C52" s="652"/>
      <c r="D52" s="652"/>
      <c r="E52" s="652"/>
      <c r="F52" s="652"/>
      <c r="G52" s="652"/>
      <c r="H52" s="653"/>
      <c r="I52" s="653"/>
      <c r="J52" s="653"/>
      <c r="K52" s="216"/>
      <c r="L52" s="263"/>
      <c r="U52" s="344"/>
      <c r="V52" s="345"/>
      <c r="W52" s="345"/>
      <c r="X52" s="345"/>
      <c r="Y52" s="345"/>
      <c r="Z52" s="345"/>
    </row>
    <row r="53" spans="1:26" ht="18" customHeight="1">
      <c r="A53" s="216"/>
      <c r="G53" s="265" t="s">
        <v>172</v>
      </c>
      <c r="H53" s="265" t="s">
        <v>2</v>
      </c>
      <c r="I53" s="265" t="s">
        <v>3</v>
      </c>
      <c r="J53" s="266" t="s">
        <v>173</v>
      </c>
      <c r="K53" s="265" t="s">
        <v>251</v>
      </c>
      <c r="L53" s="414"/>
      <c r="O53" s="267"/>
      <c r="P53" s="245"/>
      <c r="U53" s="346"/>
      <c r="V53" s="347"/>
      <c r="W53" s="347"/>
      <c r="X53" s="347"/>
      <c r="Y53" s="347"/>
      <c r="Z53" s="347"/>
    </row>
    <row r="54" spans="1:26" ht="18" customHeight="1">
      <c r="A54" s="216"/>
      <c r="B54" s="624" t="s">
        <v>171</v>
      </c>
      <c r="C54" s="624"/>
      <c r="D54" s="624"/>
      <c r="E54" s="624"/>
      <c r="F54" s="625"/>
      <c r="G54" s="268">
        <f>'12 16 г'!J54</f>
        <v>253.33999999999122</v>
      </c>
      <c r="H54" s="268">
        <f>R47</f>
        <v>0</v>
      </c>
      <c r="I54" s="268">
        <f>S47</f>
        <v>146.06</v>
      </c>
      <c r="J54" s="241">
        <f>H54+G54-I54</f>
        <v>107.27999999999122</v>
      </c>
      <c r="K54" s="241">
        <f>I75+I54</f>
        <v>146.06</v>
      </c>
      <c r="L54" s="415"/>
      <c r="M54" s="456" t="s">
        <v>210</v>
      </c>
      <c r="U54" s="346"/>
      <c r="V54" s="348"/>
      <c r="W54" s="348"/>
      <c r="X54" s="348"/>
      <c r="Y54" s="347"/>
      <c r="Z54" s="349"/>
    </row>
    <row r="55" spans="1:26" ht="18" customHeight="1">
      <c r="A55" s="216"/>
      <c r="B55" s="237"/>
      <c r="C55" s="239"/>
      <c r="D55" s="236"/>
      <c r="E55" s="236"/>
      <c r="F55" s="236"/>
      <c r="G55" s="287" t="s">
        <v>250</v>
      </c>
      <c r="H55" s="237"/>
      <c r="I55" s="237"/>
      <c r="J55" s="236"/>
      <c r="K55" s="216"/>
      <c r="L55" s="224"/>
      <c r="U55" s="346"/>
      <c r="V55" s="348"/>
      <c r="W55" s="348"/>
      <c r="X55" s="348"/>
      <c r="Y55" s="347"/>
      <c r="Z55" s="349"/>
    </row>
    <row r="56" spans="1:26" ht="18" customHeight="1">
      <c r="A56" s="216"/>
      <c r="B56" s="237"/>
      <c r="C56" s="239"/>
      <c r="D56" s="236"/>
      <c r="E56" s="236"/>
      <c r="F56" s="236"/>
      <c r="G56" s="237"/>
      <c r="H56" s="237"/>
      <c r="I56" s="237"/>
      <c r="J56" s="236"/>
      <c r="K56" s="216"/>
      <c r="L56" s="216"/>
      <c r="U56" s="346"/>
      <c r="V56" s="348"/>
      <c r="W56" s="350"/>
      <c r="X56" s="350"/>
      <c r="Y56" s="347"/>
      <c r="Z56" s="350"/>
    </row>
    <row r="57" spans="1:26" ht="18.75">
      <c r="A57" s="236"/>
      <c r="B57" s="269"/>
      <c r="C57" s="270"/>
      <c r="D57" s="271"/>
      <c r="E57" s="271"/>
      <c r="F57" s="271"/>
      <c r="G57" s="272" t="s">
        <v>132</v>
      </c>
      <c r="H57" s="272" t="s">
        <v>142</v>
      </c>
      <c r="I57" s="406"/>
      <c r="J57" s="236"/>
      <c r="K57" s="216"/>
      <c r="L57" s="216"/>
      <c r="U57" s="346"/>
      <c r="V57" s="348"/>
      <c r="W57" s="348"/>
      <c r="X57" s="348"/>
      <c r="Y57" s="347"/>
      <c r="Z57" s="351"/>
    </row>
    <row r="58" spans="1:26" s="251" customFormat="1" ht="11.25" customHeight="1">
      <c r="A58" s="273"/>
      <c r="B58" s="274"/>
      <c r="C58" s="275"/>
      <c r="D58" s="276"/>
      <c r="E58" s="276"/>
      <c r="F58" s="276"/>
      <c r="G58" s="249" t="s">
        <v>56</v>
      </c>
      <c r="H58" s="249" t="s">
        <v>56</v>
      </c>
      <c r="I58" s="407"/>
      <c r="J58" s="246"/>
      <c r="P58" s="323"/>
      <c r="U58" s="346"/>
      <c r="V58" s="348"/>
      <c r="W58" s="348"/>
      <c r="X58" s="348"/>
      <c r="Y58" s="347"/>
      <c r="Z58" s="349"/>
    </row>
    <row r="59" spans="1:26" ht="34.5" customHeight="1">
      <c r="A59" s="277" t="s">
        <v>143</v>
      </c>
      <c r="B59" s="626" t="s">
        <v>169</v>
      </c>
      <c r="C59" s="627"/>
      <c r="D59" s="627"/>
      <c r="E59" s="627"/>
      <c r="F59" s="627"/>
      <c r="G59" s="219"/>
      <c r="H59" s="278">
        <f>H60+H66</f>
        <v>23624.988999999998</v>
      </c>
      <c r="I59" s="408"/>
      <c r="J59" s="236"/>
      <c r="K59" s="216"/>
      <c r="L59" s="216"/>
      <c r="P59" s="324"/>
      <c r="U59" s="346"/>
      <c r="V59" s="348"/>
      <c r="W59" s="348"/>
      <c r="X59" s="348"/>
      <c r="Y59" s="347"/>
      <c r="Z59" s="349"/>
    </row>
    <row r="60" spans="1:26" ht="18.75">
      <c r="A60" s="279" t="s">
        <v>145</v>
      </c>
      <c r="B60" s="628" t="s">
        <v>146</v>
      </c>
      <c r="C60" s="629"/>
      <c r="D60" s="629"/>
      <c r="E60" s="629"/>
      <c r="F60" s="630"/>
      <c r="G60" s="540">
        <f>SUM(G61:G65)</f>
        <v>10.489999999999998</v>
      </c>
      <c r="H60" s="403">
        <f>SUM(H61:H65)</f>
        <v>19082.358999999997</v>
      </c>
      <c r="I60" s="409"/>
      <c r="J60" s="236"/>
      <c r="K60" s="216"/>
      <c r="L60" s="282"/>
      <c r="P60" s="325"/>
      <c r="U60" s="346"/>
      <c r="V60" s="348"/>
      <c r="W60" s="348"/>
      <c r="X60" s="348"/>
      <c r="Y60" s="347"/>
      <c r="Z60" s="349"/>
    </row>
    <row r="61" spans="1:26" ht="37.5">
      <c r="A61" s="536" t="s">
        <v>147</v>
      </c>
      <c r="B61" s="631" t="s">
        <v>148</v>
      </c>
      <c r="C61" s="629"/>
      <c r="D61" s="629"/>
      <c r="E61" s="629"/>
      <c r="F61" s="630"/>
      <c r="G61" s="540">
        <v>2.13</v>
      </c>
      <c r="H61" s="538">
        <f>G61*$C$42</f>
        <v>3874.6829999999995</v>
      </c>
      <c r="I61" s="291"/>
      <c r="J61" s="236"/>
      <c r="K61" s="216"/>
      <c r="L61" s="282"/>
      <c r="P61" s="326"/>
      <c r="U61" s="346"/>
      <c r="V61" s="348"/>
      <c r="W61" s="348"/>
      <c r="X61" s="348"/>
      <c r="Y61" s="347"/>
      <c r="Z61" s="349"/>
    </row>
    <row r="62" spans="1:26" ht="37.5" customHeight="1">
      <c r="A62" s="536" t="s">
        <v>149</v>
      </c>
      <c r="B62" s="632" t="s">
        <v>150</v>
      </c>
      <c r="C62" s="619"/>
      <c r="D62" s="619"/>
      <c r="E62" s="619"/>
      <c r="F62" s="619"/>
      <c r="G62" s="537">
        <v>2.5</v>
      </c>
      <c r="H62" s="538">
        <f>G62*$C$42</f>
        <v>4547.75</v>
      </c>
      <c r="I62" s="291"/>
      <c r="J62" s="236"/>
      <c r="K62" s="216"/>
      <c r="L62" s="282"/>
      <c r="P62" s="326"/>
      <c r="U62" s="346"/>
      <c r="V62" s="348"/>
      <c r="W62" s="348"/>
      <c r="X62" s="348"/>
      <c r="Y62" s="347"/>
      <c r="Z62" s="349"/>
    </row>
    <row r="63" spans="1:26" ht="57" customHeight="1">
      <c r="A63" s="400" t="s">
        <v>151</v>
      </c>
      <c r="B63" s="664" t="s">
        <v>152</v>
      </c>
      <c r="C63" s="665"/>
      <c r="D63" s="665"/>
      <c r="E63" s="665"/>
      <c r="F63" s="666"/>
      <c r="G63" s="402">
        <v>2.4</v>
      </c>
      <c r="H63" s="401">
        <f>G63*$C$42</f>
        <v>4365.839999999999</v>
      </c>
      <c r="I63" s="291"/>
      <c r="J63" s="236"/>
      <c r="K63" s="216"/>
      <c r="L63" s="216"/>
      <c r="P63" s="326"/>
      <c r="U63" s="346"/>
      <c r="V63" s="348"/>
      <c r="W63" s="348"/>
      <c r="X63" s="348"/>
      <c r="Y63" s="347"/>
      <c r="Z63" s="349"/>
    </row>
    <row r="64" spans="1:26" ht="34.5" customHeight="1">
      <c r="A64" s="400" t="s">
        <v>153</v>
      </c>
      <c r="B64" s="664" t="s">
        <v>154</v>
      </c>
      <c r="C64" s="665"/>
      <c r="D64" s="665"/>
      <c r="E64" s="665"/>
      <c r="F64" s="666"/>
      <c r="G64" s="402">
        <v>1.46</v>
      </c>
      <c r="H64" s="401">
        <f>G64*$C$42</f>
        <v>2655.886</v>
      </c>
      <c r="I64" s="291"/>
      <c r="J64" s="236"/>
      <c r="K64" s="216"/>
      <c r="L64" s="216"/>
      <c r="U64" s="352"/>
      <c r="V64" s="353"/>
      <c r="W64" s="353"/>
      <c r="X64" s="353"/>
      <c r="Y64" s="353"/>
      <c r="Z64" s="353"/>
    </row>
    <row r="65" spans="1:26" ht="37.5">
      <c r="A65" s="536" t="s">
        <v>155</v>
      </c>
      <c r="B65" s="616" t="s">
        <v>156</v>
      </c>
      <c r="C65" s="616"/>
      <c r="D65" s="616"/>
      <c r="E65" s="616"/>
      <c r="F65" s="616"/>
      <c r="G65" s="272">
        <v>2</v>
      </c>
      <c r="H65" s="261">
        <f>G65*$C$42</f>
        <v>3638.2</v>
      </c>
      <c r="I65" s="263"/>
      <c r="J65" s="236"/>
      <c r="K65" s="216"/>
      <c r="L65" s="216"/>
      <c r="U65" s="227"/>
      <c r="V65" s="227"/>
      <c r="W65" s="227"/>
      <c r="X65" s="227"/>
      <c r="Y65" s="227"/>
      <c r="Z65" s="227"/>
    </row>
    <row r="66" spans="1:13" ht="18.75">
      <c r="A66" s="278" t="s">
        <v>157</v>
      </c>
      <c r="B66" s="617" t="s">
        <v>158</v>
      </c>
      <c r="C66" s="606"/>
      <c r="D66" s="606"/>
      <c r="E66" s="606"/>
      <c r="F66" s="606"/>
      <c r="G66" s="278"/>
      <c r="H66" s="278">
        <f>SUM(H67:H72)</f>
        <v>4542.63</v>
      </c>
      <c r="I66" s="408"/>
      <c r="J66" s="236"/>
      <c r="K66" s="216"/>
      <c r="L66" s="216"/>
      <c r="M66" s="455"/>
    </row>
    <row r="67" spans="1:12" ht="18.75">
      <c r="A67" s="287"/>
      <c r="B67" s="618" t="s">
        <v>159</v>
      </c>
      <c r="C67" s="619"/>
      <c r="D67" s="619"/>
      <c r="E67" s="619"/>
      <c r="F67" s="619"/>
      <c r="G67" s="288"/>
      <c r="H67" s="288">
        <v>4542.63</v>
      </c>
      <c r="I67" s="263"/>
      <c r="J67" s="236"/>
      <c r="K67" s="216"/>
      <c r="L67" s="216"/>
    </row>
    <row r="68" spans="1:12" ht="18.75" customHeight="1">
      <c r="A68" s="287"/>
      <c r="B68" s="618" t="s">
        <v>177</v>
      </c>
      <c r="C68" s="619"/>
      <c r="D68" s="619"/>
      <c r="E68" s="619"/>
      <c r="F68" s="619"/>
      <c r="G68" s="261"/>
      <c r="H68" s="261"/>
      <c r="I68" s="410"/>
      <c r="J68" s="287"/>
      <c r="K68" s="224"/>
      <c r="L68" s="216"/>
    </row>
    <row r="69" spans="1:12" ht="18.75" customHeight="1">
      <c r="A69" s="287"/>
      <c r="B69" s="667"/>
      <c r="C69" s="603"/>
      <c r="D69" s="603"/>
      <c r="E69" s="603"/>
      <c r="F69" s="604"/>
      <c r="G69" s="261"/>
      <c r="H69" s="290"/>
      <c r="I69" s="411"/>
      <c r="J69" s="307"/>
      <c r="K69" s="224"/>
      <c r="L69" s="216"/>
    </row>
    <row r="70" spans="1:12" ht="18.75" customHeight="1">
      <c r="A70" s="287"/>
      <c r="B70" s="667"/>
      <c r="C70" s="603"/>
      <c r="D70" s="603"/>
      <c r="E70" s="603"/>
      <c r="F70" s="604"/>
      <c r="G70" s="261"/>
      <c r="H70" s="290"/>
      <c r="I70" s="411"/>
      <c r="J70" s="236"/>
      <c r="K70" s="216"/>
      <c r="L70" s="216"/>
    </row>
    <row r="71" spans="1:15" ht="18.75" customHeight="1">
      <c r="A71" s="287"/>
      <c r="B71" s="602"/>
      <c r="C71" s="603"/>
      <c r="D71" s="603"/>
      <c r="E71" s="603"/>
      <c r="F71" s="604"/>
      <c r="G71" s="261"/>
      <c r="H71" s="290"/>
      <c r="I71" s="263"/>
      <c r="J71" s="236"/>
      <c r="K71" s="216"/>
      <c r="L71" s="216"/>
      <c r="M71" s="293"/>
      <c r="N71" s="293"/>
      <c r="O71" s="293"/>
    </row>
    <row r="72" spans="1:13" ht="18.75">
      <c r="A72" s="287"/>
      <c r="B72" s="602"/>
      <c r="C72" s="603"/>
      <c r="D72" s="603"/>
      <c r="E72" s="603"/>
      <c r="F72" s="604"/>
      <c r="G72" s="261"/>
      <c r="H72" s="290"/>
      <c r="I72" s="236"/>
      <c r="J72" s="236"/>
      <c r="K72" s="216"/>
      <c r="L72" s="216"/>
      <c r="M72" s="455"/>
    </row>
    <row r="73" spans="1:12" ht="18.75" customHeight="1">
      <c r="A73" s="287"/>
      <c r="B73" s="291"/>
      <c r="C73" s="292"/>
      <c r="D73" s="292"/>
      <c r="E73" s="292"/>
      <c r="F73" s="292"/>
      <c r="G73" s="611" t="s">
        <v>21</v>
      </c>
      <c r="H73" s="612"/>
      <c r="I73" s="654" t="s">
        <v>141</v>
      </c>
      <c r="J73" s="655"/>
      <c r="K73" s="656"/>
      <c r="L73" s="216"/>
    </row>
    <row r="74" spans="1:11" s="251" customFormat="1" ht="15" customHeight="1">
      <c r="A74" s="295"/>
      <c r="B74" s="296"/>
      <c r="C74" s="297"/>
      <c r="D74" s="297"/>
      <c r="E74" s="297"/>
      <c r="F74" s="297"/>
      <c r="G74" s="614" t="s">
        <v>56</v>
      </c>
      <c r="H74" s="615"/>
      <c r="I74" s="614" t="s">
        <v>56</v>
      </c>
      <c r="J74" s="659"/>
      <c r="K74" s="660"/>
    </row>
    <row r="75" spans="1:14" s="227" customFormat="1" ht="18.75">
      <c r="A75" s="287"/>
      <c r="B75" s="646" t="s">
        <v>229</v>
      </c>
      <c r="C75" s="647"/>
      <c r="D75" s="647"/>
      <c r="E75" s="647"/>
      <c r="F75" s="648"/>
      <c r="G75" s="608">
        <f>'12 16 г'!G76:H76</f>
        <v>64450.894000000044</v>
      </c>
      <c r="H75" s="609"/>
      <c r="I75" s="661">
        <f>'12 16 г'!I76:K76</f>
        <v>0</v>
      </c>
      <c r="J75" s="662"/>
      <c r="K75" s="663"/>
      <c r="L75" s="224"/>
      <c r="M75" s="298" t="s">
        <v>164</v>
      </c>
      <c r="N75" s="298" t="s">
        <v>165</v>
      </c>
    </row>
    <row r="76" spans="1:14" ht="18.75">
      <c r="A76" s="237"/>
      <c r="B76" s="646" t="s">
        <v>230</v>
      </c>
      <c r="C76" s="647"/>
      <c r="D76" s="647"/>
      <c r="E76" s="647"/>
      <c r="F76" s="648"/>
      <c r="G76" s="608">
        <f>G75+L49+L50+K54</f>
        <v>69463.54500000004</v>
      </c>
      <c r="H76" s="609"/>
      <c r="I76" s="639">
        <f>I75+I54-K54</f>
        <v>0</v>
      </c>
      <c r="J76" s="640"/>
      <c r="K76" s="641"/>
      <c r="L76" s="216"/>
      <c r="M76" s="299">
        <f>G76</f>
        <v>69463.54500000004</v>
      </c>
      <c r="N76" s="299">
        <f>I76</f>
        <v>0</v>
      </c>
    </row>
    <row r="77" spans="1:12" ht="18.75">
      <c r="A77" s="236"/>
      <c r="B77" s="236"/>
      <c r="C77" s="236"/>
      <c r="D77" s="236"/>
      <c r="E77" s="236"/>
      <c r="F77" s="236"/>
      <c r="G77" s="300"/>
      <c r="H77" s="236"/>
      <c r="I77" s="236"/>
      <c r="J77" s="236"/>
      <c r="K77" s="216"/>
      <c r="L77" s="216"/>
    </row>
    <row r="78" spans="1:14" ht="18.75" customHeight="1">
      <c r="A78" s="236"/>
      <c r="B78" s="296"/>
      <c r="C78" s="297"/>
      <c r="D78" s="297"/>
      <c r="E78" s="297"/>
      <c r="F78" s="297"/>
      <c r="G78" s="642" t="s">
        <v>223</v>
      </c>
      <c r="H78" s="657"/>
      <c r="I78" s="611" t="s">
        <v>224</v>
      </c>
      <c r="J78" s="611"/>
      <c r="K78" s="416"/>
      <c r="L78" s="216"/>
      <c r="M78" s="456" t="s">
        <v>225</v>
      </c>
      <c r="N78" s="440">
        <f>G79+H47+I47-J47-I79</f>
        <v>0</v>
      </c>
    </row>
    <row r="79" spans="1:12" ht="18.75">
      <c r="A79" s="236"/>
      <c r="B79" s="605" t="s">
        <v>249</v>
      </c>
      <c r="C79" s="606"/>
      <c r="D79" s="606"/>
      <c r="E79" s="606"/>
      <c r="F79" s="607"/>
      <c r="G79" s="644">
        <f>N47</f>
        <v>41825.009999999995</v>
      </c>
      <c r="H79" s="658"/>
      <c r="I79" s="650">
        <f>O47</f>
        <v>42620.94</v>
      </c>
      <c r="J79" s="650"/>
      <c r="K79" s="417"/>
      <c r="L79" s="216"/>
    </row>
    <row r="80" spans="1:12" ht="18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</row>
    <row r="81" spans="1:12" ht="18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</row>
    <row r="82" spans="1:12" ht="18.75">
      <c r="A82" s="301" t="s">
        <v>241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</row>
    <row r="83" spans="1:12" ht="18.75">
      <c r="A83" s="301" t="s">
        <v>204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</row>
    <row r="84" spans="6:12" s="216" customFormat="1" ht="18.75">
      <c r="F84" s="216" t="s">
        <v>60</v>
      </c>
      <c r="L84" s="216" t="s">
        <v>61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9">
    <mergeCell ref="B76:F76"/>
    <mergeCell ref="G76:H76"/>
    <mergeCell ref="I76:K76"/>
    <mergeCell ref="G78:H78"/>
    <mergeCell ref="I78:J78"/>
    <mergeCell ref="B79:F79"/>
    <mergeCell ref="G79:H79"/>
    <mergeCell ref="I79:J79"/>
    <mergeCell ref="G73:H73"/>
    <mergeCell ref="I73:K73"/>
    <mergeCell ref="G74:H74"/>
    <mergeCell ref="I74:K74"/>
    <mergeCell ref="B75:F75"/>
    <mergeCell ref="G75:H75"/>
    <mergeCell ref="I75:K75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V50:Z50"/>
    <mergeCell ref="B51:F51"/>
    <mergeCell ref="B52:J52"/>
    <mergeCell ref="B54:F54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M75"/>
  <sheetViews>
    <sheetView zoomScalePageLayoutView="0" workbookViewId="0" topLeftCell="A16">
      <selection activeCell="C41" sqref="C41"/>
    </sheetView>
  </sheetViews>
  <sheetFormatPr defaultColWidth="9.140625" defaultRowHeight="15"/>
  <cols>
    <col min="1" max="6" width="9.140625" style="1" customWidth="1"/>
    <col min="7" max="8" width="11.28125" style="1" customWidth="1"/>
    <col min="9" max="16384" width="9.140625" style="1" customWidth="1"/>
  </cols>
  <sheetData>
    <row r="3" spans="3:4" ht="15">
      <c r="C3" s="2" t="s">
        <v>67</v>
      </c>
      <c r="D3" s="1" t="s">
        <v>80</v>
      </c>
    </row>
    <row r="7" spans="2:8" ht="15">
      <c r="B7" s="3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 t="s">
        <v>8</v>
      </c>
      <c r="G8" s="3" t="s">
        <v>9</v>
      </c>
      <c r="H8" s="3" t="s">
        <v>10</v>
      </c>
    </row>
    <row r="9" spans="2:8" ht="15">
      <c r="B9" s="3" t="s">
        <v>11</v>
      </c>
      <c r="C9" s="4">
        <v>15616.09</v>
      </c>
      <c r="D9" s="4">
        <v>10477.43</v>
      </c>
      <c r="E9" s="4">
        <v>8898.13</v>
      </c>
      <c r="F9" s="3"/>
      <c r="G9" s="4">
        <f>E9</f>
        <v>8898.13</v>
      </c>
      <c r="H9" s="4">
        <v>17195.39</v>
      </c>
    </row>
    <row r="10" spans="2:8" ht="15">
      <c r="B10" s="3" t="s">
        <v>12</v>
      </c>
      <c r="C10" s="4">
        <v>17412.49</v>
      </c>
      <c r="D10" s="4">
        <v>13733.5</v>
      </c>
      <c r="E10" s="4">
        <v>12345.54</v>
      </c>
      <c r="F10" s="3"/>
      <c r="G10" s="5">
        <v>12345.54</v>
      </c>
      <c r="H10" s="4">
        <v>18800.45</v>
      </c>
    </row>
    <row r="11" spans="2:8" ht="15">
      <c r="B11" s="3" t="s">
        <v>13</v>
      </c>
      <c r="C11" s="3"/>
      <c r="D11" s="4">
        <f>SUM(D9:D10)</f>
        <v>24210.93</v>
      </c>
      <c r="E11" s="3"/>
      <c r="F11" s="3"/>
      <c r="G11" s="4">
        <f>SUM(G9:G10)</f>
        <v>21243.67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6" spans="2:13" ht="15">
      <c r="B16" s="541" t="s">
        <v>14</v>
      </c>
      <c r="C16" s="543" t="s">
        <v>15</v>
      </c>
      <c r="D16" s="544"/>
      <c r="E16" s="547" t="s">
        <v>16</v>
      </c>
      <c r="F16" s="548"/>
      <c r="G16" s="548"/>
      <c r="H16" s="548"/>
      <c r="I16" s="549"/>
      <c r="J16" s="549"/>
      <c r="K16" s="549"/>
      <c r="L16" s="549"/>
      <c r="M16" s="549"/>
    </row>
    <row r="17" spans="2:13" ht="15">
      <c r="B17" s="542"/>
      <c r="C17" s="545"/>
      <c r="D17" s="546"/>
      <c r="E17" s="3" t="s">
        <v>17</v>
      </c>
      <c r="F17" s="3" t="s">
        <v>18</v>
      </c>
      <c r="G17" s="3" t="s">
        <v>19</v>
      </c>
      <c r="H17" s="3" t="s">
        <v>20</v>
      </c>
      <c r="I17" s="6"/>
      <c r="J17" s="6"/>
      <c r="K17" s="6"/>
      <c r="L17" s="6"/>
      <c r="M17" s="6"/>
    </row>
    <row r="18" spans="2:13" ht="15">
      <c r="B18" s="3"/>
      <c r="C18" s="547" t="s">
        <v>21</v>
      </c>
      <c r="D18" s="550"/>
      <c r="E18" s="3"/>
      <c r="F18" s="3"/>
      <c r="G18" s="3"/>
      <c r="H18" s="3"/>
      <c r="I18" s="6"/>
      <c r="J18" s="6"/>
      <c r="K18" s="6"/>
      <c r="L18" s="6"/>
      <c r="M18" s="6"/>
    </row>
    <row r="19" spans="2:13" ht="15">
      <c r="B19" s="3" t="s">
        <v>79</v>
      </c>
      <c r="C19" s="3" t="s">
        <v>82</v>
      </c>
      <c r="D19" s="3"/>
      <c r="E19" s="3"/>
      <c r="F19" s="3"/>
      <c r="G19" s="9"/>
      <c r="H19" s="3">
        <v>8167.8</v>
      </c>
      <c r="I19" s="6"/>
      <c r="J19" s="6"/>
      <c r="K19" s="6"/>
      <c r="L19" s="6"/>
      <c r="M19" s="6"/>
    </row>
    <row r="20" spans="2:13" ht="15">
      <c r="B20" s="3"/>
      <c r="C20" s="3" t="s">
        <v>83</v>
      </c>
      <c r="D20" s="3"/>
      <c r="E20" s="3"/>
      <c r="F20" s="3"/>
      <c r="G20" s="3" t="s">
        <v>22</v>
      </c>
      <c r="H20" s="3"/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</row>
    <row r="23" spans="2:13" ht="15">
      <c r="B23" s="3"/>
      <c r="C23" s="10" t="s">
        <v>23</v>
      </c>
      <c r="D23" s="11"/>
      <c r="E23" s="11"/>
      <c r="F23" s="4">
        <v>1819</v>
      </c>
      <c r="G23" s="3">
        <v>7.55</v>
      </c>
      <c r="H23" s="12">
        <f>F23*G23</f>
        <v>13733.449999999999</v>
      </c>
      <c r="I23" s="6"/>
      <c r="J23" s="6"/>
      <c r="K23" s="6"/>
      <c r="L23" s="6"/>
      <c r="M23" s="6"/>
    </row>
    <row r="24" spans="2:13" ht="15">
      <c r="B24" s="3"/>
      <c r="C24" s="10" t="s">
        <v>24</v>
      </c>
      <c r="D24" s="11"/>
      <c r="E24" s="11"/>
      <c r="F24" s="4"/>
      <c r="G24" s="3"/>
      <c r="H24" s="5"/>
      <c r="I24" s="6"/>
      <c r="J24" s="6"/>
      <c r="K24" s="6"/>
      <c r="L24" s="6"/>
      <c r="M24" s="6"/>
    </row>
    <row r="25" spans="2:13" ht="15">
      <c r="B25" s="3"/>
      <c r="C25" s="10" t="s">
        <v>25</v>
      </c>
      <c r="D25" s="10" t="s">
        <v>26</v>
      </c>
      <c r="E25" s="11"/>
      <c r="F25" s="4"/>
      <c r="G25" s="3"/>
      <c r="H25" s="5"/>
      <c r="I25" s="6"/>
      <c r="J25" s="6"/>
      <c r="K25" s="6"/>
      <c r="L25" s="6"/>
      <c r="M25" s="6">
        <f>SUM(M21:M24)</f>
        <v>0</v>
      </c>
    </row>
    <row r="26" spans="2:13" ht="15">
      <c r="B26" s="3"/>
      <c r="C26" s="10" t="s">
        <v>27</v>
      </c>
      <c r="D26" s="11"/>
      <c r="E26" s="11"/>
      <c r="F26" s="4"/>
      <c r="G26" s="3"/>
      <c r="H26" s="5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3"/>
      <c r="D29" s="3"/>
      <c r="E29" s="3"/>
      <c r="F29" s="3"/>
      <c r="G29" s="13" t="s">
        <v>22</v>
      </c>
      <c r="H29" s="14">
        <f>SUM(H19:H28)</f>
        <v>21901.25</v>
      </c>
      <c r="I29" s="15"/>
      <c r="J29" s="6"/>
      <c r="K29" s="6"/>
      <c r="L29" s="6"/>
      <c r="M29" s="6"/>
    </row>
    <row r="30" spans="9:13" ht="15">
      <c r="I30" s="6"/>
      <c r="J30" s="6"/>
      <c r="K30" s="6"/>
      <c r="L30" s="6"/>
      <c r="M30" s="6"/>
    </row>
    <row r="31" spans="3:13" ht="15">
      <c r="C31" s="1" t="s">
        <v>28</v>
      </c>
      <c r="I31" s="6"/>
      <c r="J31" s="6"/>
      <c r="K31" s="6"/>
      <c r="L31" s="6"/>
      <c r="M31" s="6"/>
    </row>
    <row r="32" spans="2:13" ht="15">
      <c r="B32" s="6"/>
      <c r="C32" s="6" t="s">
        <v>29</v>
      </c>
      <c r="I32" s="6"/>
      <c r="J32" s="6"/>
      <c r="K32" s="6"/>
      <c r="L32" s="6"/>
      <c r="M32" s="6"/>
    </row>
    <row r="36" spans="3:7" ht="18.75">
      <c r="C36" s="16" t="s">
        <v>30</v>
      </c>
      <c r="D36" s="16" t="s">
        <v>31</v>
      </c>
      <c r="E36" s="16"/>
      <c r="F36" s="16" t="s">
        <v>68</v>
      </c>
      <c r="G36" s="17"/>
    </row>
    <row r="37" spans="2:7" ht="18.75">
      <c r="B37" s="18">
        <v>1819</v>
      </c>
      <c r="C37" s="16"/>
      <c r="D37" s="16" t="str">
        <f>D3</f>
        <v>февраль  2013г</v>
      </c>
      <c r="E37" s="16"/>
      <c r="F37" s="16"/>
      <c r="G37" s="16"/>
    </row>
    <row r="38" spans="2:7" ht="15">
      <c r="B38" s="19" t="s">
        <v>32</v>
      </c>
      <c r="C38" s="19" t="s">
        <v>33</v>
      </c>
      <c r="D38" s="19"/>
      <c r="E38" s="19"/>
      <c r="F38" s="19" t="s">
        <v>34</v>
      </c>
      <c r="G38" s="19" t="s">
        <v>35</v>
      </c>
    </row>
    <row r="39" spans="2:7" ht="18.75">
      <c r="B39" s="20">
        <v>1</v>
      </c>
      <c r="C39" s="21" t="s">
        <v>36</v>
      </c>
      <c r="D39" s="22"/>
      <c r="E39" s="22"/>
      <c r="F39" s="23"/>
      <c r="G39" s="4">
        <v>24210.93</v>
      </c>
    </row>
    <row r="40" spans="2:7" ht="15">
      <c r="B40" s="24"/>
      <c r="C40" s="9"/>
      <c r="D40" s="9"/>
      <c r="E40" s="9"/>
      <c r="F40" s="23"/>
      <c r="G40" s="9"/>
    </row>
    <row r="41" spans="2:7" ht="18.75">
      <c r="B41" s="25">
        <v>2</v>
      </c>
      <c r="C41" s="26" t="s">
        <v>3</v>
      </c>
      <c r="D41" s="27"/>
      <c r="E41" s="27"/>
      <c r="F41" s="23"/>
      <c r="G41" s="4">
        <v>21243.67</v>
      </c>
    </row>
    <row r="42" spans="2:7" ht="15">
      <c r="B42" s="24"/>
      <c r="C42" s="9"/>
      <c r="D42" s="9"/>
      <c r="E42" s="9"/>
      <c r="F42" s="23"/>
      <c r="G42" s="9"/>
    </row>
    <row r="43" spans="2:8" ht="18.75">
      <c r="B43" s="25">
        <v>4</v>
      </c>
      <c r="C43" s="26" t="s">
        <v>37</v>
      </c>
      <c r="D43" s="27"/>
      <c r="E43" s="27"/>
      <c r="F43" s="23"/>
      <c r="G43" s="14">
        <v>21901.25</v>
      </c>
      <c r="H43" s="1">
        <f>G43-H29</f>
        <v>0</v>
      </c>
    </row>
    <row r="44" spans="2:7" ht="15.75">
      <c r="B44" s="28"/>
      <c r="C44" s="29" t="s">
        <v>23</v>
      </c>
      <c r="D44" s="30"/>
      <c r="E44" s="30"/>
      <c r="F44" s="31">
        <v>7.55</v>
      </c>
      <c r="G44" s="4">
        <f>B37*F44</f>
        <v>13733.449999999999</v>
      </c>
    </row>
    <row r="45" spans="2:7" ht="15">
      <c r="B45" s="28"/>
      <c r="C45" s="29" t="s">
        <v>24</v>
      </c>
      <c r="D45" s="30"/>
      <c r="E45" s="30"/>
      <c r="F45" s="9"/>
      <c r="G45" s="9"/>
    </row>
    <row r="46" spans="2:7" ht="15">
      <c r="B46" s="28"/>
      <c r="C46" s="29" t="s">
        <v>25</v>
      </c>
      <c r="D46" s="29" t="s">
        <v>26</v>
      </c>
      <c r="E46" s="30"/>
      <c r="F46" s="9" t="s">
        <v>38</v>
      </c>
      <c r="G46" s="5">
        <f>H24</f>
        <v>0</v>
      </c>
    </row>
    <row r="47" spans="2:7" ht="15">
      <c r="B47" s="28"/>
      <c r="C47" s="10" t="s">
        <v>27</v>
      </c>
      <c r="D47" s="11"/>
      <c r="E47" s="11"/>
      <c r="F47" s="9" t="s">
        <v>39</v>
      </c>
      <c r="G47" s="9"/>
    </row>
    <row r="48" spans="2:7" ht="15">
      <c r="B48" s="28"/>
      <c r="C48" s="10" t="s">
        <v>40</v>
      </c>
      <c r="D48" s="11" t="s">
        <v>41</v>
      </c>
      <c r="E48" s="11"/>
      <c r="F48" s="9">
        <v>1.68</v>
      </c>
      <c r="G48" s="9">
        <f>B37*F48</f>
        <v>3055.92</v>
      </c>
    </row>
    <row r="49" spans="2:7" ht="15">
      <c r="B49" s="28"/>
      <c r="C49" s="10" t="s">
        <v>42</v>
      </c>
      <c r="D49" s="11"/>
      <c r="E49" s="11"/>
      <c r="F49" s="9">
        <v>2.22</v>
      </c>
      <c r="G49" s="9">
        <f>B37*F49</f>
        <v>4038.1800000000003</v>
      </c>
    </row>
    <row r="50" spans="2:7" ht="15">
      <c r="B50" s="28"/>
      <c r="C50" s="10" t="s">
        <v>43</v>
      </c>
      <c r="D50" s="11"/>
      <c r="E50" s="11"/>
      <c r="F50" s="9"/>
      <c r="G50" s="9"/>
    </row>
    <row r="51" spans="2:7" ht="15">
      <c r="B51" s="28"/>
      <c r="C51" s="10" t="s">
        <v>44</v>
      </c>
      <c r="D51" s="11"/>
      <c r="E51" s="11"/>
      <c r="F51" s="9">
        <v>0.69</v>
      </c>
      <c r="G51" s="9">
        <f>B37*F51</f>
        <v>1255.11</v>
      </c>
    </row>
    <row r="52" spans="2:7" ht="15">
      <c r="B52" s="28"/>
      <c r="C52" s="10" t="s">
        <v>45</v>
      </c>
      <c r="D52" s="11"/>
      <c r="E52" s="11"/>
      <c r="F52" s="9"/>
      <c r="G52" s="9"/>
    </row>
    <row r="53" spans="2:7" ht="15">
      <c r="B53" s="28"/>
      <c r="C53" s="10" t="s">
        <v>46</v>
      </c>
      <c r="D53" s="11"/>
      <c r="E53" s="11"/>
      <c r="F53" s="9">
        <v>2</v>
      </c>
      <c r="G53" s="9">
        <f>B37*F53</f>
        <v>3638</v>
      </c>
    </row>
    <row r="54" spans="2:7" ht="15">
      <c r="B54" s="28"/>
      <c r="C54" s="10" t="s">
        <v>47</v>
      </c>
      <c r="D54" s="11"/>
      <c r="E54" s="11" t="s">
        <v>48</v>
      </c>
      <c r="F54" s="9"/>
      <c r="G54" s="9"/>
    </row>
    <row r="55" spans="2:7" ht="15">
      <c r="B55" s="28"/>
      <c r="C55" s="10" t="s">
        <v>44</v>
      </c>
      <c r="D55" s="11"/>
      <c r="E55" s="11"/>
      <c r="F55" s="9">
        <v>0.57</v>
      </c>
      <c r="G55" s="9">
        <f>B37*F55</f>
        <v>1036.83</v>
      </c>
    </row>
    <row r="56" spans="2:7" ht="15">
      <c r="B56" s="28"/>
      <c r="C56" s="10" t="s">
        <v>49</v>
      </c>
      <c r="D56" s="11"/>
      <c r="E56" s="11"/>
      <c r="F56" s="9"/>
      <c r="G56" s="9"/>
    </row>
    <row r="57" spans="2:7" ht="15">
      <c r="B57" s="28"/>
      <c r="C57" s="10" t="s">
        <v>50</v>
      </c>
      <c r="D57" s="11"/>
      <c r="E57" s="11"/>
      <c r="F57" s="9">
        <v>0.39</v>
      </c>
      <c r="G57" s="9">
        <f>B37*F57</f>
        <v>709.41</v>
      </c>
    </row>
    <row r="58" spans="2:9" ht="18.75">
      <c r="B58" s="32"/>
      <c r="C58" s="21" t="s">
        <v>21</v>
      </c>
      <c r="D58" s="22"/>
      <c r="E58" s="33" t="s">
        <v>51</v>
      </c>
      <c r="F58" s="34">
        <v>5.76</v>
      </c>
      <c r="G58" s="5">
        <f>B37*F58</f>
        <v>10477.44</v>
      </c>
      <c r="I58" s="6"/>
    </row>
    <row r="59" spans="2:9" ht="15">
      <c r="B59" s="35"/>
      <c r="C59" s="36"/>
      <c r="D59" s="33"/>
      <c r="E59" s="33" t="s">
        <v>52</v>
      </c>
      <c r="F59" s="9"/>
      <c r="G59" s="5">
        <f>G41-G44</f>
        <v>7510.219999999999</v>
      </c>
      <c r="I59" s="6"/>
    </row>
    <row r="60" spans="2:9" ht="15.75">
      <c r="B60" s="37" t="s">
        <v>53</v>
      </c>
      <c r="C60" s="37"/>
      <c r="D60" s="37"/>
      <c r="E60" s="37"/>
      <c r="F60" s="38"/>
      <c r="G60" s="38"/>
      <c r="I60" s="6"/>
    </row>
    <row r="61" spans="2:9" ht="15">
      <c r="B61" s="3" t="s">
        <v>79</v>
      </c>
      <c r="C61" s="3" t="s">
        <v>82</v>
      </c>
      <c r="D61" s="3"/>
      <c r="E61" s="9"/>
      <c r="F61" s="9"/>
      <c r="G61" s="3">
        <v>8167.8</v>
      </c>
      <c r="I61" s="6"/>
    </row>
    <row r="62" spans="2:7" ht="15">
      <c r="B62" s="3"/>
      <c r="C62" s="3" t="s">
        <v>83</v>
      </c>
      <c r="D62" s="3"/>
      <c r="E62" s="23"/>
      <c r="F62" s="40"/>
      <c r="G62" s="9"/>
    </row>
    <row r="63" spans="2:12" ht="15">
      <c r="B63" s="41"/>
      <c r="C63" s="42" t="s">
        <v>54</v>
      </c>
      <c r="D63" s="42"/>
      <c r="E63" s="42"/>
      <c r="F63" s="9"/>
      <c r="G63" s="4">
        <v>9500.65</v>
      </c>
      <c r="J63" s="1">
        <v>2594.78</v>
      </c>
      <c r="K63" s="1" t="s">
        <v>75</v>
      </c>
      <c r="L63" s="1" t="s">
        <v>76</v>
      </c>
    </row>
    <row r="64" spans="2:7" ht="15">
      <c r="B64" s="28"/>
      <c r="C64" s="9"/>
      <c r="D64" s="9"/>
      <c r="E64" s="9"/>
      <c r="F64" s="9"/>
      <c r="G64" s="4"/>
    </row>
    <row r="65" spans="2:8" ht="15">
      <c r="B65" s="28"/>
      <c r="C65" s="9" t="s">
        <v>55</v>
      </c>
      <c r="D65" s="9"/>
      <c r="E65" s="9"/>
      <c r="F65" s="9" t="s">
        <v>56</v>
      </c>
      <c r="G65" s="4">
        <v>6751.59</v>
      </c>
      <c r="H65" s="1">
        <f>SUM(H58:H63)</f>
        <v>0</v>
      </c>
    </row>
    <row r="66" spans="2:7" ht="15">
      <c r="B66" s="28"/>
      <c r="C66" s="9" t="s">
        <v>57</v>
      </c>
      <c r="D66" s="9"/>
      <c r="E66" s="9"/>
      <c r="F66" s="9" t="s">
        <v>56</v>
      </c>
      <c r="G66" s="3"/>
    </row>
    <row r="67" spans="2:7" ht="15">
      <c r="B67" s="28"/>
      <c r="C67" s="9"/>
      <c r="D67" s="9"/>
      <c r="E67" s="9"/>
      <c r="F67" s="9"/>
      <c r="G67" s="9"/>
    </row>
    <row r="68" spans="2:7" ht="15">
      <c r="B68" s="28"/>
      <c r="C68" s="9" t="s">
        <v>58</v>
      </c>
      <c r="D68" s="9"/>
      <c r="E68" s="9"/>
      <c r="F68" s="9" t="s">
        <v>56</v>
      </c>
      <c r="G68" s="9"/>
    </row>
    <row r="69" spans="2:7" ht="15">
      <c r="B69" s="43"/>
      <c r="C69" s="44" t="s">
        <v>59</v>
      </c>
      <c r="D69" s="44"/>
      <c r="E69" s="44"/>
      <c r="F69" s="44" t="s">
        <v>56</v>
      </c>
      <c r="G69" s="14">
        <f>G65+G41-G43</f>
        <v>6094.009999999998</v>
      </c>
    </row>
    <row r="70" ht="15">
      <c r="D70" s="1" t="s">
        <v>60</v>
      </c>
    </row>
    <row r="71" ht="15.75" thickBot="1">
      <c r="D71" s="1" t="s">
        <v>61</v>
      </c>
    </row>
    <row r="72" spans="2:7" ht="15.75" thickBot="1">
      <c r="B72" s="45" t="s">
        <v>54</v>
      </c>
      <c r="C72" s="46"/>
      <c r="D72" s="46"/>
      <c r="E72" s="46" t="s">
        <v>62</v>
      </c>
      <c r="F72" s="46"/>
      <c r="G72" s="47" t="s">
        <v>63</v>
      </c>
    </row>
    <row r="73" spans="2:7" ht="15">
      <c r="B73" s="3" t="s">
        <v>64</v>
      </c>
      <c r="C73" s="3" t="s">
        <v>65</v>
      </c>
      <c r="D73" s="3" t="s">
        <v>51</v>
      </c>
      <c r="E73" s="3"/>
      <c r="F73" s="3" t="s">
        <v>52</v>
      </c>
      <c r="G73" s="3" t="s">
        <v>66</v>
      </c>
    </row>
    <row r="74" spans="2:7" ht="15">
      <c r="B74" s="3" t="s">
        <v>78</v>
      </c>
      <c r="C74" s="3">
        <v>2387.17</v>
      </c>
      <c r="D74" s="3">
        <v>2500.2</v>
      </c>
      <c r="E74" s="3"/>
      <c r="F74" s="3">
        <v>2071.38</v>
      </c>
      <c r="G74" s="3">
        <v>2815.99</v>
      </c>
    </row>
    <row r="75" spans="2:7" ht="15">
      <c r="B75" s="3" t="s">
        <v>79</v>
      </c>
      <c r="C75" s="3">
        <v>2815.99</v>
      </c>
      <c r="D75" s="3">
        <v>2500.2</v>
      </c>
      <c r="E75" s="3"/>
      <c r="F75" s="3">
        <v>2410.43</v>
      </c>
      <c r="G75" s="3">
        <v>2905.76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M76"/>
  <sheetViews>
    <sheetView zoomScalePageLayoutView="0" workbookViewId="0" topLeftCell="A16">
      <selection activeCell="G76" sqref="G76:H76"/>
    </sheetView>
  </sheetViews>
  <sheetFormatPr defaultColWidth="9.140625" defaultRowHeight="15"/>
  <cols>
    <col min="1" max="6" width="9.140625" style="1" customWidth="1"/>
    <col min="7" max="8" width="11.28125" style="1" customWidth="1"/>
    <col min="9" max="16384" width="9.140625" style="1" customWidth="1"/>
  </cols>
  <sheetData>
    <row r="3" spans="3:4" ht="15">
      <c r="C3" s="2" t="s">
        <v>67</v>
      </c>
      <c r="D3" s="1" t="s">
        <v>84</v>
      </c>
    </row>
    <row r="7" spans="2:8" ht="15">
      <c r="B7" s="3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 t="s">
        <v>8</v>
      </c>
      <c r="G8" s="3" t="s">
        <v>9</v>
      </c>
      <c r="H8" s="3" t="s">
        <v>10</v>
      </c>
    </row>
    <row r="9" spans="2:8" ht="15">
      <c r="B9" s="3" t="s">
        <v>11</v>
      </c>
      <c r="C9" s="4">
        <v>17195.39</v>
      </c>
      <c r="D9" s="4">
        <v>10477.43</v>
      </c>
      <c r="E9" s="4">
        <v>11006.18</v>
      </c>
      <c r="F9" s="3"/>
      <c r="G9" s="4">
        <f>E9</f>
        <v>11006.18</v>
      </c>
      <c r="H9" s="4">
        <f>D9-E9+C9</f>
        <v>16666.64</v>
      </c>
    </row>
    <row r="10" spans="2:8" ht="15">
      <c r="B10" s="3" t="s">
        <v>12</v>
      </c>
      <c r="C10" s="4">
        <v>18800.45</v>
      </c>
      <c r="D10" s="4">
        <v>13733.5</v>
      </c>
      <c r="E10" s="4">
        <v>15148.16</v>
      </c>
      <c r="F10" s="3"/>
      <c r="G10" s="5">
        <v>15148.16</v>
      </c>
      <c r="H10" s="4">
        <f>D10-E10+C10</f>
        <v>17385.79</v>
      </c>
    </row>
    <row r="11" spans="2:8" ht="15">
      <c r="B11" s="3" t="s">
        <v>13</v>
      </c>
      <c r="C11" s="3"/>
      <c r="D11" s="4">
        <f>SUM(D9:D10)</f>
        <v>24210.93</v>
      </c>
      <c r="E11" s="3"/>
      <c r="F11" s="3"/>
      <c r="G11" s="4">
        <f>SUM(G9:G10)</f>
        <v>26154.34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6" spans="2:13" ht="15">
      <c r="B16" s="541" t="s">
        <v>14</v>
      </c>
      <c r="C16" s="543" t="s">
        <v>15</v>
      </c>
      <c r="D16" s="544"/>
      <c r="E16" s="547" t="s">
        <v>16</v>
      </c>
      <c r="F16" s="548"/>
      <c r="G16" s="548"/>
      <c r="H16" s="548"/>
      <c r="I16" s="549"/>
      <c r="J16" s="549"/>
      <c r="K16" s="549"/>
      <c r="L16" s="549"/>
      <c r="M16" s="549"/>
    </row>
    <row r="17" spans="2:13" ht="15">
      <c r="B17" s="542"/>
      <c r="C17" s="545"/>
      <c r="D17" s="546"/>
      <c r="E17" s="3" t="s">
        <v>17</v>
      </c>
      <c r="F17" s="3" t="s">
        <v>18</v>
      </c>
      <c r="G17" s="3" t="s">
        <v>19</v>
      </c>
      <c r="H17" s="3" t="s">
        <v>20</v>
      </c>
      <c r="I17" s="6"/>
      <c r="J17" s="6"/>
      <c r="K17" s="6"/>
      <c r="L17" s="6"/>
      <c r="M17" s="6"/>
    </row>
    <row r="18" spans="2:13" ht="15">
      <c r="B18" s="3"/>
      <c r="C18" s="547" t="s">
        <v>21</v>
      </c>
      <c r="D18" s="550"/>
      <c r="E18" s="3"/>
      <c r="F18" s="3"/>
      <c r="G18" s="3"/>
      <c r="H18" s="3"/>
      <c r="I18" s="6"/>
      <c r="J18" s="6"/>
      <c r="K18" s="6"/>
      <c r="L18" s="6"/>
      <c r="M18" s="6"/>
    </row>
    <row r="19" spans="2:13" ht="15">
      <c r="B19" s="3" t="s">
        <v>85</v>
      </c>
      <c r="C19" s="3" t="s">
        <v>86</v>
      </c>
      <c r="D19" s="3"/>
      <c r="E19" s="3"/>
      <c r="F19" s="3"/>
      <c r="G19" s="9"/>
      <c r="H19" s="3">
        <v>300</v>
      </c>
      <c r="I19" s="6"/>
      <c r="J19" s="6"/>
      <c r="K19" s="6"/>
      <c r="L19" s="6"/>
      <c r="M19" s="6"/>
    </row>
    <row r="20" spans="2:13" ht="15">
      <c r="B20" s="3"/>
      <c r="C20" s="3"/>
      <c r="D20" s="3"/>
      <c r="E20" s="3"/>
      <c r="F20" s="3"/>
      <c r="G20" s="3" t="s">
        <v>22</v>
      </c>
      <c r="H20" s="3"/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</row>
    <row r="23" spans="2:13" ht="15">
      <c r="B23" s="3"/>
      <c r="C23" s="10" t="s">
        <v>23</v>
      </c>
      <c r="D23" s="11"/>
      <c r="E23" s="11"/>
      <c r="F23" s="4">
        <v>1819</v>
      </c>
      <c r="G23" s="3">
        <v>7.55</v>
      </c>
      <c r="H23" s="12">
        <f>F23*G23</f>
        <v>13733.449999999999</v>
      </c>
      <c r="I23" s="6"/>
      <c r="J23" s="6"/>
      <c r="K23" s="6"/>
      <c r="L23" s="6"/>
      <c r="M23" s="6"/>
    </row>
    <row r="24" spans="2:13" ht="15">
      <c r="B24" s="3"/>
      <c r="C24" s="10" t="s">
        <v>24</v>
      </c>
      <c r="D24" s="11"/>
      <c r="E24" s="11"/>
      <c r="F24" s="4"/>
      <c r="G24" s="3"/>
      <c r="H24" s="5"/>
      <c r="I24" s="6"/>
      <c r="J24" s="6"/>
      <c r="K24" s="6"/>
      <c r="L24" s="6"/>
      <c r="M24" s="6"/>
    </row>
    <row r="25" spans="2:13" ht="15">
      <c r="B25" s="3"/>
      <c r="C25" s="10" t="s">
        <v>25</v>
      </c>
      <c r="D25" s="10" t="s">
        <v>26</v>
      </c>
      <c r="E25" s="11"/>
      <c r="F25" s="4"/>
      <c r="G25" s="3"/>
      <c r="H25" s="5"/>
      <c r="I25" s="6"/>
      <c r="J25" s="6"/>
      <c r="K25" s="6"/>
      <c r="L25" s="6"/>
      <c r="M25" s="6">
        <f>SUM(M21:M24)</f>
        <v>0</v>
      </c>
    </row>
    <row r="26" spans="2:13" ht="15">
      <c r="B26" s="3"/>
      <c r="C26" s="10" t="s">
        <v>27</v>
      </c>
      <c r="D26" s="11"/>
      <c r="E26" s="11"/>
      <c r="F26" s="4"/>
      <c r="G26" s="3"/>
      <c r="H26" s="5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3"/>
      <c r="D29" s="3"/>
      <c r="E29" s="3"/>
      <c r="F29" s="3"/>
      <c r="G29" s="13" t="s">
        <v>22</v>
      </c>
      <c r="H29" s="14">
        <f>SUM(H19:H28)</f>
        <v>14033.449999999999</v>
      </c>
      <c r="I29" s="15"/>
      <c r="J29" s="6"/>
      <c r="K29" s="6"/>
      <c r="L29" s="6"/>
      <c r="M29" s="6"/>
    </row>
    <row r="30" spans="9:13" ht="15">
      <c r="I30" s="6"/>
      <c r="J30" s="6"/>
      <c r="K30" s="6"/>
      <c r="L30" s="6"/>
      <c r="M30" s="6"/>
    </row>
    <row r="31" spans="3:13" ht="15">
      <c r="C31" s="1" t="s">
        <v>28</v>
      </c>
      <c r="I31" s="6"/>
      <c r="J31" s="6"/>
      <c r="K31" s="6"/>
      <c r="L31" s="6"/>
      <c r="M31" s="6"/>
    </row>
    <row r="32" spans="2:13" ht="15">
      <c r="B32" s="6"/>
      <c r="C32" s="6" t="s">
        <v>29</v>
      </c>
      <c r="I32" s="6"/>
      <c r="J32" s="6"/>
      <c r="K32" s="6"/>
      <c r="L32" s="6"/>
      <c r="M32" s="6"/>
    </row>
    <row r="36" spans="3:7" ht="18.75">
      <c r="C36" s="16" t="s">
        <v>30</v>
      </c>
      <c r="D36" s="16" t="s">
        <v>31</v>
      </c>
      <c r="E36" s="16"/>
      <c r="F36" s="16" t="s">
        <v>68</v>
      </c>
      <c r="G36" s="17"/>
    </row>
    <row r="37" spans="2:7" ht="18.75">
      <c r="B37" s="18">
        <v>1819</v>
      </c>
      <c r="C37" s="16"/>
      <c r="D37" s="16" t="str">
        <f>D3</f>
        <v>март   2013г</v>
      </c>
      <c r="E37" s="16"/>
      <c r="F37" s="16"/>
      <c r="G37" s="16"/>
    </row>
    <row r="38" spans="2:7" ht="15">
      <c r="B38" s="19" t="s">
        <v>32</v>
      </c>
      <c r="C38" s="19" t="s">
        <v>33</v>
      </c>
      <c r="D38" s="19"/>
      <c r="E38" s="19"/>
      <c r="F38" s="19" t="s">
        <v>34</v>
      </c>
      <c r="G38" s="19" t="s">
        <v>35</v>
      </c>
    </row>
    <row r="39" spans="2:7" ht="18.75">
      <c r="B39" s="20">
        <v>1</v>
      </c>
      <c r="C39" s="21" t="s">
        <v>36</v>
      </c>
      <c r="D39" s="22"/>
      <c r="E39" s="22"/>
      <c r="F39" s="23"/>
      <c r="G39" s="4">
        <v>24210.93</v>
      </c>
    </row>
    <row r="40" spans="2:7" ht="15">
      <c r="B40" s="24"/>
      <c r="C40" s="9"/>
      <c r="D40" s="9"/>
      <c r="E40" s="9"/>
      <c r="F40" s="23"/>
      <c r="G40" s="9"/>
    </row>
    <row r="41" spans="2:7" ht="18.75">
      <c r="B41" s="25">
        <v>2</v>
      </c>
      <c r="C41" s="26" t="s">
        <v>3</v>
      </c>
      <c r="D41" s="27"/>
      <c r="E41" s="27"/>
      <c r="F41" s="23"/>
      <c r="G41" s="4">
        <f>G11+H41</f>
        <v>26154.34</v>
      </c>
    </row>
    <row r="42" spans="2:7" ht="15">
      <c r="B42" s="24"/>
      <c r="C42" s="9"/>
      <c r="D42" s="9"/>
      <c r="E42" s="9"/>
      <c r="F42" s="23"/>
      <c r="G42" s="9"/>
    </row>
    <row r="43" spans="2:7" ht="18.75">
      <c r="B43" s="25">
        <v>4</v>
      </c>
      <c r="C43" s="26" t="s">
        <v>37</v>
      </c>
      <c r="D43" s="27"/>
      <c r="E43" s="27"/>
      <c r="F43" s="23"/>
      <c r="G43" s="14">
        <f>H29+H43</f>
        <v>14033.449999999999</v>
      </c>
    </row>
    <row r="44" spans="2:7" ht="15.75">
      <c r="B44" s="28"/>
      <c r="C44" s="29" t="s">
        <v>23</v>
      </c>
      <c r="D44" s="30"/>
      <c r="E44" s="30"/>
      <c r="F44" s="31">
        <v>7.55</v>
      </c>
      <c r="G44" s="4">
        <f>B37*F44</f>
        <v>13733.449999999999</v>
      </c>
    </row>
    <row r="45" spans="2:7" ht="15">
      <c r="B45" s="28"/>
      <c r="C45" s="29" t="s">
        <v>24</v>
      </c>
      <c r="D45" s="30"/>
      <c r="E45" s="30"/>
      <c r="F45" s="9"/>
      <c r="G45" s="9"/>
    </row>
    <row r="46" spans="2:7" ht="15">
      <c r="B46" s="28"/>
      <c r="C46" s="29" t="s">
        <v>25</v>
      </c>
      <c r="D46" s="29" t="s">
        <v>26</v>
      </c>
      <c r="E46" s="30"/>
      <c r="F46" s="9" t="s">
        <v>38</v>
      </c>
      <c r="G46" s="5">
        <f>H24</f>
        <v>0</v>
      </c>
    </row>
    <row r="47" spans="2:7" ht="15">
      <c r="B47" s="28"/>
      <c r="C47" s="10" t="s">
        <v>27</v>
      </c>
      <c r="D47" s="11"/>
      <c r="E47" s="11"/>
      <c r="F47" s="9" t="s">
        <v>39</v>
      </c>
      <c r="G47" s="9"/>
    </row>
    <row r="48" spans="2:7" ht="15">
      <c r="B48" s="28"/>
      <c r="C48" s="10" t="s">
        <v>40</v>
      </c>
      <c r="D48" s="11" t="s">
        <v>41</v>
      </c>
      <c r="E48" s="11"/>
      <c r="F48" s="9">
        <v>1.68</v>
      </c>
      <c r="G48" s="9">
        <f>B37*F48</f>
        <v>3055.92</v>
      </c>
    </row>
    <row r="49" spans="2:7" ht="15">
      <c r="B49" s="28"/>
      <c r="C49" s="10" t="s">
        <v>42</v>
      </c>
      <c r="D49" s="11"/>
      <c r="E49" s="11"/>
      <c r="F49" s="9">
        <v>2.22</v>
      </c>
      <c r="G49" s="9">
        <f>B37*F49</f>
        <v>4038.1800000000003</v>
      </c>
    </row>
    <row r="50" spans="2:7" ht="15">
      <c r="B50" s="28"/>
      <c r="C50" s="10" t="s">
        <v>43</v>
      </c>
      <c r="D50" s="11"/>
      <c r="E50" s="11"/>
      <c r="F50" s="9"/>
      <c r="G50" s="9"/>
    </row>
    <row r="51" spans="2:7" ht="15">
      <c r="B51" s="28"/>
      <c r="C51" s="10" t="s">
        <v>44</v>
      </c>
      <c r="D51" s="11"/>
      <c r="E51" s="11"/>
      <c r="F51" s="9">
        <v>0.69</v>
      </c>
      <c r="G51" s="9">
        <f>B37*F51</f>
        <v>1255.11</v>
      </c>
    </row>
    <row r="52" spans="2:7" ht="15">
      <c r="B52" s="28"/>
      <c r="C52" s="10" t="s">
        <v>45</v>
      </c>
      <c r="D52" s="11"/>
      <c r="E52" s="11"/>
      <c r="F52" s="9"/>
      <c r="G52" s="9"/>
    </row>
    <row r="53" spans="2:7" ht="15">
      <c r="B53" s="28"/>
      <c r="C53" s="10" t="s">
        <v>46</v>
      </c>
      <c r="D53" s="11"/>
      <c r="E53" s="11"/>
      <c r="F53" s="9">
        <v>2</v>
      </c>
      <c r="G53" s="9">
        <f>B37*F53</f>
        <v>3638</v>
      </c>
    </row>
    <row r="54" spans="2:7" ht="15">
      <c r="B54" s="28"/>
      <c r="C54" s="10" t="s">
        <v>47</v>
      </c>
      <c r="D54" s="11"/>
      <c r="E54" s="11" t="s">
        <v>48</v>
      </c>
      <c r="F54" s="9"/>
      <c r="G54" s="9"/>
    </row>
    <row r="55" spans="2:7" ht="15">
      <c r="B55" s="28"/>
      <c r="C55" s="10" t="s">
        <v>44</v>
      </c>
      <c r="D55" s="11"/>
      <c r="E55" s="11"/>
      <c r="F55" s="9">
        <v>0.57</v>
      </c>
      <c r="G55" s="9">
        <f>B37*F55</f>
        <v>1036.83</v>
      </c>
    </row>
    <row r="56" spans="2:7" ht="15">
      <c r="B56" s="28"/>
      <c r="C56" s="10" t="s">
        <v>49</v>
      </c>
      <c r="D56" s="11"/>
      <c r="E56" s="11"/>
      <c r="F56" s="9"/>
      <c r="G56" s="9"/>
    </row>
    <row r="57" spans="2:7" ht="15">
      <c r="B57" s="28"/>
      <c r="C57" s="10" t="s">
        <v>50</v>
      </c>
      <c r="D57" s="11"/>
      <c r="E57" s="11"/>
      <c r="F57" s="9">
        <v>0.39</v>
      </c>
      <c r="G57" s="9">
        <f>B37*F57</f>
        <v>709.41</v>
      </c>
    </row>
    <row r="58" spans="2:9" ht="18.75">
      <c r="B58" s="32"/>
      <c r="C58" s="21" t="s">
        <v>21</v>
      </c>
      <c r="D58" s="22"/>
      <c r="E58" s="33" t="s">
        <v>51</v>
      </c>
      <c r="F58" s="34">
        <v>5.76</v>
      </c>
      <c r="G58" s="5">
        <f>B37*F58</f>
        <v>10477.44</v>
      </c>
      <c r="I58" s="6"/>
    </row>
    <row r="59" spans="2:9" ht="15">
      <c r="B59" s="35"/>
      <c r="C59" s="36"/>
      <c r="D59" s="33"/>
      <c r="E59" s="33" t="s">
        <v>52</v>
      </c>
      <c r="F59" s="9"/>
      <c r="G59" s="5">
        <f>G41-G44</f>
        <v>12420.890000000001</v>
      </c>
      <c r="I59" s="6"/>
    </row>
    <row r="60" spans="2:9" ht="15.75">
      <c r="B60" s="37" t="s">
        <v>53</v>
      </c>
      <c r="C60" s="37"/>
      <c r="D60" s="37"/>
      <c r="E60" s="37"/>
      <c r="F60" s="38"/>
      <c r="G60" s="38"/>
      <c r="I60" s="6"/>
    </row>
    <row r="61" spans="2:9" ht="15">
      <c r="B61" s="3" t="s">
        <v>85</v>
      </c>
      <c r="C61" s="3" t="s">
        <v>86</v>
      </c>
      <c r="D61" s="3"/>
      <c r="E61" s="9"/>
      <c r="F61" s="9"/>
      <c r="G61" s="3">
        <v>300</v>
      </c>
      <c r="I61" s="6"/>
    </row>
    <row r="62" spans="2:7" ht="15">
      <c r="B62" s="3"/>
      <c r="C62" s="3"/>
      <c r="D62" s="3"/>
      <c r="E62" s="23"/>
      <c r="F62" s="40"/>
      <c r="G62" s="9"/>
    </row>
    <row r="63" spans="2:12" ht="15">
      <c r="B63" s="41"/>
      <c r="C63" s="42" t="s">
        <v>54</v>
      </c>
      <c r="D63" s="42"/>
      <c r="E63" s="42"/>
      <c r="F63" s="9"/>
      <c r="G63" s="4">
        <v>12479.13</v>
      </c>
      <c r="J63" s="1">
        <v>2594.78</v>
      </c>
      <c r="K63" s="1" t="s">
        <v>75</v>
      </c>
      <c r="L63" s="1" t="s">
        <v>76</v>
      </c>
    </row>
    <row r="64" spans="2:7" ht="15">
      <c r="B64" s="28"/>
      <c r="C64" s="9"/>
      <c r="D64" s="9"/>
      <c r="E64" s="9"/>
      <c r="F64" s="9"/>
      <c r="G64" s="4"/>
    </row>
    <row r="65" spans="2:7" ht="15">
      <c r="B65" s="28"/>
      <c r="C65" s="9" t="s">
        <v>55</v>
      </c>
      <c r="D65" s="9"/>
      <c r="E65" s="9"/>
      <c r="F65" s="9" t="s">
        <v>56</v>
      </c>
      <c r="G65" s="4">
        <v>6094.01</v>
      </c>
    </row>
    <row r="66" spans="2:7" ht="15">
      <c r="B66" s="28"/>
      <c r="C66" s="9" t="s">
        <v>57</v>
      </c>
      <c r="D66" s="9"/>
      <c r="E66" s="9"/>
      <c r="F66" s="9" t="s">
        <v>56</v>
      </c>
      <c r="G66" s="3"/>
    </row>
    <row r="67" spans="2:12" ht="15">
      <c r="B67" s="28"/>
      <c r="C67" s="9"/>
      <c r="D67" s="9"/>
      <c r="E67" s="9"/>
      <c r="F67" s="9"/>
      <c r="G67" s="9"/>
      <c r="I67" s="1" t="s">
        <v>87</v>
      </c>
      <c r="K67" s="1">
        <v>2025.9</v>
      </c>
      <c r="L67" s="1" t="s">
        <v>88</v>
      </c>
    </row>
    <row r="68" spans="2:7" ht="15">
      <c r="B68" s="28"/>
      <c r="C68" s="9" t="s">
        <v>58</v>
      </c>
      <c r="D68" s="9"/>
      <c r="E68" s="9"/>
      <c r="F68" s="9" t="s">
        <v>56</v>
      </c>
      <c r="G68" s="9"/>
    </row>
    <row r="69" spans="2:7" ht="15">
      <c r="B69" s="43"/>
      <c r="C69" s="44" t="s">
        <v>59</v>
      </c>
      <c r="D69" s="44"/>
      <c r="E69" s="44"/>
      <c r="F69" s="44" t="s">
        <v>56</v>
      </c>
      <c r="G69" s="14">
        <f>G65+G41-G43</f>
        <v>18214.9</v>
      </c>
    </row>
    <row r="70" ht="15">
      <c r="D70" s="1" t="s">
        <v>60</v>
      </c>
    </row>
    <row r="71" ht="15.75" thickBot="1">
      <c r="D71" s="1" t="s">
        <v>61</v>
      </c>
    </row>
    <row r="72" spans="2:7" ht="15.75" thickBot="1">
      <c r="B72" s="45" t="s">
        <v>54</v>
      </c>
      <c r="C72" s="46"/>
      <c r="D72" s="46"/>
      <c r="E72" s="46" t="s">
        <v>62</v>
      </c>
      <c r="F72" s="46"/>
      <c r="G72" s="47" t="s">
        <v>63</v>
      </c>
    </row>
    <row r="73" spans="2:7" ht="15">
      <c r="B73" s="3" t="s">
        <v>64</v>
      </c>
      <c r="C73" s="3" t="s">
        <v>65</v>
      </c>
      <c r="D73" s="3" t="s">
        <v>51</v>
      </c>
      <c r="E73" s="3"/>
      <c r="F73" s="3" t="s">
        <v>52</v>
      </c>
      <c r="G73" s="3" t="s">
        <v>66</v>
      </c>
    </row>
    <row r="74" spans="2:7" ht="15">
      <c r="B74" s="3" t="s">
        <v>78</v>
      </c>
      <c r="C74" s="3">
        <v>2387.17</v>
      </c>
      <c r="D74" s="3">
        <v>2500.2</v>
      </c>
      <c r="E74" s="3"/>
      <c r="F74" s="3">
        <v>2071.38</v>
      </c>
      <c r="G74" s="3">
        <v>2815.99</v>
      </c>
    </row>
    <row r="75" spans="2:7" ht="15">
      <c r="B75" s="3" t="s">
        <v>79</v>
      </c>
      <c r="C75" s="3">
        <v>2815.99</v>
      </c>
      <c r="D75" s="3">
        <v>2500.2</v>
      </c>
      <c r="E75" s="3"/>
      <c r="F75" s="3">
        <v>2410.43</v>
      </c>
      <c r="G75" s="3">
        <v>2905.76</v>
      </c>
    </row>
    <row r="76" spans="2:7" ht="15">
      <c r="B76" s="3" t="s">
        <v>85</v>
      </c>
      <c r="C76" s="3">
        <v>2905.76</v>
      </c>
      <c r="D76" s="3">
        <v>2500.2</v>
      </c>
      <c r="E76" s="3"/>
      <c r="F76" s="3">
        <v>2978.48</v>
      </c>
      <c r="G76" s="3">
        <v>2427.48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77"/>
  <sheetViews>
    <sheetView zoomScalePageLayoutView="0" workbookViewId="0" topLeftCell="A55">
      <selection activeCell="G76" sqref="G76:H76"/>
    </sheetView>
  </sheetViews>
  <sheetFormatPr defaultColWidth="9.140625" defaultRowHeight="15"/>
  <cols>
    <col min="1" max="2" width="9.140625" style="1" customWidth="1"/>
    <col min="3" max="3" width="12.7109375" style="1" customWidth="1"/>
    <col min="4" max="5" width="9.140625" style="1" customWidth="1"/>
    <col min="6" max="6" width="13.8515625" style="1" customWidth="1"/>
    <col min="7" max="8" width="11.28125" style="1" customWidth="1"/>
    <col min="9" max="16384" width="9.140625" style="1" customWidth="1"/>
  </cols>
  <sheetData>
    <row r="3" spans="3:4" ht="18.75">
      <c r="C3" s="58" t="s">
        <v>67</v>
      </c>
      <c r="D3" s="1" t="s">
        <v>89</v>
      </c>
    </row>
    <row r="7" spans="2:8" ht="15">
      <c r="B7" s="3"/>
      <c r="C7" s="3" t="s">
        <v>1</v>
      </c>
      <c r="D7" s="3" t="s">
        <v>2</v>
      </c>
      <c r="E7" s="3" t="s">
        <v>3</v>
      </c>
      <c r="F7" s="3"/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/>
      <c r="G8" s="3" t="s">
        <v>9</v>
      </c>
      <c r="H8" s="3" t="s">
        <v>10</v>
      </c>
    </row>
    <row r="9" spans="2:8" ht="15">
      <c r="B9" s="3" t="s">
        <v>11</v>
      </c>
      <c r="C9" s="4">
        <v>16666.64</v>
      </c>
      <c r="D9" s="4">
        <v>10477.43</v>
      </c>
      <c r="E9" s="4">
        <v>9466.58</v>
      </c>
      <c r="F9" s="3"/>
      <c r="G9" s="4">
        <f>E9</f>
        <v>9466.58</v>
      </c>
      <c r="H9" s="4">
        <f>D9-E9+C9</f>
        <v>17677.489999999998</v>
      </c>
    </row>
    <row r="10" spans="2:8" ht="15">
      <c r="B10" s="3" t="s">
        <v>12</v>
      </c>
      <c r="C10" s="4">
        <v>17385.79</v>
      </c>
      <c r="D10" s="4">
        <v>13733.5</v>
      </c>
      <c r="E10" s="4">
        <v>11873.72</v>
      </c>
      <c r="F10" s="3"/>
      <c r="G10" s="5">
        <v>11873.72</v>
      </c>
      <c r="H10" s="4">
        <f>D10-E10+C10</f>
        <v>19245.57</v>
      </c>
    </row>
    <row r="11" spans="2:8" ht="15">
      <c r="B11" s="3" t="s">
        <v>13</v>
      </c>
      <c r="C11" s="3"/>
      <c r="D11" s="4">
        <f>SUM(D9:D10)</f>
        <v>24210.93</v>
      </c>
      <c r="E11" s="3"/>
      <c r="F11" s="3"/>
      <c r="G11" s="4">
        <f>SUM(G9:G10)</f>
        <v>21340.3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5" ht="15.75" thickBot="1"/>
    <row r="16" spans="2:13" ht="15">
      <c r="B16" s="551" t="s">
        <v>14</v>
      </c>
      <c r="C16" s="553" t="s">
        <v>15</v>
      </c>
      <c r="D16" s="554"/>
      <c r="E16" s="557" t="s">
        <v>16</v>
      </c>
      <c r="F16" s="558"/>
      <c r="G16" s="558"/>
      <c r="H16" s="559"/>
      <c r="I16" s="549"/>
      <c r="J16" s="549"/>
      <c r="K16" s="549"/>
      <c r="L16" s="549"/>
      <c r="M16" s="549"/>
    </row>
    <row r="17" spans="2:13" ht="15.75" thickBot="1">
      <c r="B17" s="552"/>
      <c r="C17" s="555"/>
      <c r="D17" s="556"/>
      <c r="E17" s="49"/>
      <c r="F17" s="49"/>
      <c r="G17" s="49" t="s">
        <v>19</v>
      </c>
      <c r="H17" s="50" t="s">
        <v>20</v>
      </c>
      <c r="I17" s="6"/>
      <c r="J17" s="6"/>
      <c r="K17" s="6"/>
      <c r="L17" s="6"/>
      <c r="M17" s="6"/>
    </row>
    <row r="18" spans="2:13" ht="15">
      <c r="B18" s="48"/>
      <c r="C18" s="560" t="s">
        <v>21</v>
      </c>
      <c r="D18" s="561"/>
      <c r="E18" s="48"/>
      <c r="F18" s="48"/>
      <c r="G18" s="48"/>
      <c r="H18" s="48"/>
      <c r="I18" s="6"/>
      <c r="J18" s="6"/>
      <c r="K18" s="6"/>
      <c r="L18" s="6"/>
      <c r="M18" s="6"/>
    </row>
    <row r="19" spans="2:13" ht="15">
      <c r="B19" s="3" t="s">
        <v>90</v>
      </c>
      <c r="C19" s="3" t="s">
        <v>91</v>
      </c>
      <c r="D19" s="3"/>
      <c r="E19" s="3"/>
      <c r="F19" s="3"/>
      <c r="G19" s="9"/>
      <c r="H19" s="3">
        <v>2310</v>
      </c>
      <c r="I19" s="6"/>
      <c r="J19" s="6"/>
      <c r="K19" s="6"/>
      <c r="L19" s="6"/>
      <c r="M19" s="6"/>
    </row>
    <row r="20" spans="2:13" ht="15">
      <c r="B20" s="3"/>
      <c r="C20" s="3"/>
      <c r="D20" s="3"/>
      <c r="E20" s="3"/>
      <c r="F20" s="3"/>
      <c r="G20" s="3" t="s">
        <v>22</v>
      </c>
      <c r="H20" s="3"/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</row>
    <row r="23" spans="2:13" ht="15">
      <c r="B23" s="3"/>
      <c r="C23" s="10" t="s">
        <v>23</v>
      </c>
      <c r="D23" s="11"/>
      <c r="E23" s="11"/>
      <c r="F23" s="4">
        <v>1819</v>
      </c>
      <c r="G23" s="3">
        <v>7.55</v>
      </c>
      <c r="H23" s="12">
        <f>F23*G23</f>
        <v>13733.449999999999</v>
      </c>
      <c r="I23" s="6"/>
      <c r="J23" s="6"/>
      <c r="K23" s="6"/>
      <c r="L23" s="6"/>
      <c r="M23" s="6"/>
    </row>
    <row r="24" spans="2:13" ht="15">
      <c r="B24" s="3"/>
      <c r="C24" s="10" t="s">
        <v>24</v>
      </c>
      <c r="D24" s="11"/>
      <c r="E24" s="11"/>
      <c r="F24" s="4"/>
      <c r="G24" s="3"/>
      <c r="H24" s="5"/>
      <c r="I24" s="6"/>
      <c r="J24" s="6"/>
      <c r="K24" s="6"/>
      <c r="L24" s="6"/>
      <c r="M24" s="6"/>
    </row>
    <row r="25" spans="2:13" ht="15">
      <c r="B25" s="3"/>
      <c r="C25" s="10" t="s">
        <v>25</v>
      </c>
      <c r="D25" s="10" t="s">
        <v>26</v>
      </c>
      <c r="E25" s="11"/>
      <c r="F25" s="4"/>
      <c r="G25" s="3"/>
      <c r="H25" s="5"/>
      <c r="I25" s="6"/>
      <c r="J25" s="6"/>
      <c r="K25" s="6"/>
      <c r="L25" s="6"/>
      <c r="M25" s="6">
        <f>SUM(M21:M24)</f>
        <v>0</v>
      </c>
    </row>
    <row r="26" spans="2:13" ht="15">
      <c r="B26" s="3"/>
      <c r="C26" s="10" t="s">
        <v>27</v>
      </c>
      <c r="D26" s="11"/>
      <c r="E26" s="11"/>
      <c r="F26" s="4"/>
      <c r="G26" s="3"/>
      <c r="H26" s="5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3"/>
      <c r="D29" s="3"/>
      <c r="E29" s="3"/>
      <c r="F29" s="3"/>
      <c r="G29" s="13" t="s">
        <v>22</v>
      </c>
      <c r="H29" s="14">
        <f>SUM(H19:H28)</f>
        <v>16043.449999999999</v>
      </c>
      <c r="I29" s="15"/>
      <c r="J29" s="6"/>
      <c r="K29" s="6"/>
      <c r="L29" s="6"/>
      <c r="M29" s="6"/>
    </row>
    <row r="30" spans="9:13" ht="15">
      <c r="I30" s="6"/>
      <c r="J30" s="6"/>
      <c r="K30" s="6"/>
      <c r="L30" s="6"/>
      <c r="M30" s="6"/>
    </row>
    <row r="31" spans="3:13" ht="15">
      <c r="C31" s="1" t="s">
        <v>28</v>
      </c>
      <c r="I31" s="6"/>
      <c r="J31" s="6"/>
      <c r="K31" s="6"/>
      <c r="L31" s="6"/>
      <c r="M31" s="6"/>
    </row>
    <row r="32" spans="2:13" ht="15">
      <c r="B32" s="6"/>
      <c r="C32" s="6" t="s">
        <v>29</v>
      </c>
      <c r="I32" s="6"/>
      <c r="J32" s="6"/>
      <c r="K32" s="6"/>
      <c r="L32" s="6"/>
      <c r="M32" s="6"/>
    </row>
    <row r="36" spans="3:7" ht="18.75">
      <c r="C36" s="16" t="s">
        <v>30</v>
      </c>
      <c r="D36" s="16" t="s">
        <v>31</v>
      </c>
      <c r="E36" s="16"/>
      <c r="F36" s="16" t="s">
        <v>68</v>
      </c>
      <c r="G36" s="17"/>
    </row>
    <row r="37" spans="2:7" ht="18.75">
      <c r="B37" s="18">
        <v>1819</v>
      </c>
      <c r="C37" s="16"/>
      <c r="D37" s="16" t="str">
        <f>D3</f>
        <v>апрель   2013г</v>
      </c>
      <c r="E37" s="16"/>
      <c r="F37" s="16"/>
      <c r="G37" s="16"/>
    </row>
    <row r="38" spans="2:7" ht="15">
      <c r="B38" s="19" t="s">
        <v>32</v>
      </c>
      <c r="C38" s="19" t="s">
        <v>33</v>
      </c>
      <c r="D38" s="19"/>
      <c r="E38" s="19"/>
      <c r="F38" s="19" t="s">
        <v>34</v>
      </c>
      <c r="G38" s="19" t="s">
        <v>35</v>
      </c>
    </row>
    <row r="39" spans="2:7" ht="18.75">
      <c r="B39" s="20">
        <v>1</v>
      </c>
      <c r="C39" s="51" t="s">
        <v>92</v>
      </c>
      <c r="D39" s="52"/>
      <c r="E39" s="52"/>
      <c r="F39" s="33"/>
      <c r="G39" s="33">
        <v>24210.93</v>
      </c>
    </row>
    <row r="40" spans="2:7" ht="15">
      <c r="B40" s="24"/>
      <c r="C40" s="9"/>
      <c r="D40" s="9"/>
      <c r="E40" s="9"/>
      <c r="F40" s="23"/>
      <c r="G40" s="9"/>
    </row>
    <row r="41" spans="2:7" ht="18.75">
      <c r="B41" s="53">
        <v>2</v>
      </c>
      <c r="C41" s="54" t="s">
        <v>93</v>
      </c>
      <c r="D41" s="55"/>
      <c r="E41" s="55"/>
      <c r="F41" s="55"/>
      <c r="G41" s="56">
        <v>21340.3</v>
      </c>
    </row>
    <row r="42" spans="2:7" ht="15">
      <c r="B42" s="24"/>
      <c r="C42" s="9"/>
      <c r="D42" s="9"/>
      <c r="E42" s="9"/>
      <c r="F42" s="23"/>
      <c r="G42" s="9"/>
    </row>
    <row r="43" spans="2:7" ht="18.75">
      <c r="B43" s="53">
        <v>4</v>
      </c>
      <c r="C43" s="54" t="s">
        <v>94</v>
      </c>
      <c r="D43" s="55"/>
      <c r="E43" s="55"/>
      <c r="F43" s="54"/>
      <c r="G43" s="57">
        <f>H29+H43</f>
        <v>16043.449999999999</v>
      </c>
    </row>
    <row r="44" spans="2:7" ht="15.75">
      <c r="B44" s="28"/>
      <c r="C44" s="29" t="s">
        <v>23</v>
      </c>
      <c r="D44" s="30"/>
      <c r="E44" s="30"/>
      <c r="F44" s="31">
        <v>7.55</v>
      </c>
      <c r="G44" s="4">
        <f>B37*F44</f>
        <v>13733.449999999999</v>
      </c>
    </row>
    <row r="45" spans="2:7" ht="15">
      <c r="B45" s="28"/>
      <c r="C45" s="29" t="s">
        <v>24</v>
      </c>
      <c r="D45" s="30"/>
      <c r="E45" s="30"/>
      <c r="F45" s="9"/>
      <c r="G45" s="9"/>
    </row>
    <row r="46" spans="2:7" ht="15">
      <c r="B46" s="28"/>
      <c r="C46" s="29" t="s">
        <v>25</v>
      </c>
      <c r="D46" s="29" t="s">
        <v>26</v>
      </c>
      <c r="E46" s="30"/>
      <c r="F46" s="9" t="s">
        <v>38</v>
      </c>
      <c r="G46" s="5">
        <f>H24</f>
        <v>0</v>
      </c>
    </row>
    <row r="47" spans="2:7" ht="15">
      <c r="B47" s="28"/>
      <c r="C47" s="10" t="s">
        <v>27</v>
      </c>
      <c r="D47" s="11"/>
      <c r="E47" s="11"/>
      <c r="F47" s="9" t="s">
        <v>39</v>
      </c>
      <c r="G47" s="9"/>
    </row>
    <row r="48" spans="2:7" ht="15">
      <c r="B48" s="28"/>
      <c r="C48" s="10" t="s">
        <v>40</v>
      </c>
      <c r="D48" s="11" t="s">
        <v>41</v>
      </c>
      <c r="E48" s="11"/>
      <c r="F48" s="9">
        <v>1.68</v>
      </c>
      <c r="G48" s="9">
        <f>B37*F48</f>
        <v>3055.92</v>
      </c>
    </row>
    <row r="49" spans="2:7" ht="15">
      <c r="B49" s="28"/>
      <c r="C49" s="10" t="s">
        <v>42</v>
      </c>
      <c r="D49" s="11"/>
      <c r="E49" s="11"/>
      <c r="F49" s="9">
        <v>2.22</v>
      </c>
      <c r="G49" s="9">
        <f>B37*F49</f>
        <v>4038.1800000000003</v>
      </c>
    </row>
    <row r="50" spans="2:7" ht="15">
      <c r="B50" s="28"/>
      <c r="C50" s="10" t="s">
        <v>43</v>
      </c>
      <c r="D50" s="11"/>
      <c r="E50" s="11"/>
      <c r="F50" s="9"/>
      <c r="G50" s="9"/>
    </row>
    <row r="51" spans="2:7" ht="15">
      <c r="B51" s="28"/>
      <c r="C51" s="10" t="s">
        <v>44</v>
      </c>
      <c r="D51" s="11"/>
      <c r="E51" s="11"/>
      <c r="F51" s="9">
        <v>0.69</v>
      </c>
      <c r="G51" s="9">
        <f>B37*F51</f>
        <v>1255.11</v>
      </c>
    </row>
    <row r="52" spans="2:7" ht="15">
      <c r="B52" s="28"/>
      <c r="C52" s="10" t="s">
        <v>45</v>
      </c>
      <c r="D52" s="11"/>
      <c r="E52" s="11"/>
      <c r="F52" s="9"/>
      <c r="G52" s="9"/>
    </row>
    <row r="53" spans="2:7" ht="15">
      <c r="B53" s="28"/>
      <c r="C53" s="10" t="s">
        <v>46</v>
      </c>
      <c r="D53" s="11"/>
      <c r="E53" s="11"/>
      <c r="F53" s="9">
        <v>2</v>
      </c>
      <c r="G53" s="9">
        <f>B37*F53</f>
        <v>3638</v>
      </c>
    </row>
    <row r="54" spans="2:7" ht="15">
      <c r="B54" s="28"/>
      <c r="C54" s="10" t="s">
        <v>47</v>
      </c>
      <c r="D54" s="11"/>
      <c r="E54" s="11" t="s">
        <v>48</v>
      </c>
      <c r="F54" s="9"/>
      <c r="G54" s="9"/>
    </row>
    <row r="55" spans="2:7" ht="15">
      <c r="B55" s="28"/>
      <c r="C55" s="10" t="s">
        <v>44</v>
      </c>
      <c r="D55" s="11"/>
      <c r="E55" s="11"/>
      <c r="F55" s="9">
        <v>0.57</v>
      </c>
      <c r="G55" s="9">
        <f>B37*F55</f>
        <v>1036.83</v>
      </c>
    </row>
    <row r="56" spans="2:7" ht="15">
      <c r="B56" s="28"/>
      <c r="C56" s="10" t="s">
        <v>49</v>
      </c>
      <c r="D56" s="11"/>
      <c r="E56" s="11"/>
      <c r="F56" s="9"/>
      <c r="G56" s="9"/>
    </row>
    <row r="57" spans="2:7" ht="15">
      <c r="B57" s="28"/>
      <c r="C57" s="10" t="s">
        <v>50</v>
      </c>
      <c r="D57" s="11"/>
      <c r="E57" s="11"/>
      <c r="F57" s="9">
        <v>0.39</v>
      </c>
      <c r="G57" s="9">
        <f>B37*F57</f>
        <v>709.41</v>
      </c>
    </row>
    <row r="58" spans="2:9" ht="18.75">
      <c r="B58" s="32"/>
      <c r="C58" s="21" t="s">
        <v>21</v>
      </c>
      <c r="D58" s="22"/>
      <c r="E58" s="33" t="s">
        <v>51</v>
      </c>
      <c r="F58" s="34">
        <v>5.76</v>
      </c>
      <c r="G58" s="5">
        <f>B37*F58</f>
        <v>10477.44</v>
      </c>
      <c r="I58" s="6"/>
    </row>
    <row r="59" spans="2:9" ht="15">
      <c r="B59" s="35"/>
      <c r="C59" s="36"/>
      <c r="D59" s="33"/>
      <c r="E59" s="33" t="s">
        <v>52</v>
      </c>
      <c r="F59" s="9"/>
      <c r="G59" s="5">
        <f>G41-G44</f>
        <v>7606.85</v>
      </c>
      <c r="I59" s="6"/>
    </row>
    <row r="60" spans="2:9" ht="15.75">
      <c r="B60" s="37" t="s">
        <v>53</v>
      </c>
      <c r="C60" s="37"/>
      <c r="D60" s="37"/>
      <c r="E60" s="37"/>
      <c r="F60" s="38"/>
      <c r="G60" s="38"/>
      <c r="I60" s="6"/>
    </row>
    <row r="61" spans="2:9" ht="15">
      <c r="B61" s="3" t="s">
        <v>90</v>
      </c>
      <c r="C61" s="3" t="s">
        <v>91</v>
      </c>
      <c r="D61" s="3"/>
      <c r="E61" s="9"/>
      <c r="F61" s="9"/>
      <c r="G61" s="3">
        <v>2310</v>
      </c>
      <c r="I61" s="6"/>
    </row>
    <row r="62" spans="2:7" ht="15">
      <c r="B62" s="3"/>
      <c r="C62" s="3"/>
      <c r="D62" s="3"/>
      <c r="E62" s="23"/>
      <c r="F62" s="40"/>
      <c r="G62" s="9"/>
    </row>
    <row r="63" spans="2:12" ht="15">
      <c r="B63" s="41"/>
      <c r="C63" s="42" t="s">
        <v>54</v>
      </c>
      <c r="D63" s="42"/>
      <c r="E63" s="42"/>
      <c r="F63" s="9"/>
      <c r="G63" s="4">
        <v>14830.73</v>
      </c>
      <c r="J63" s="1">
        <v>2594.78</v>
      </c>
      <c r="K63" s="1" t="s">
        <v>75</v>
      </c>
      <c r="L63" s="1" t="s">
        <v>76</v>
      </c>
    </row>
    <row r="64" spans="2:7" ht="15">
      <c r="B64" s="28"/>
      <c r="C64" s="9"/>
      <c r="D64" s="9"/>
      <c r="E64" s="9"/>
      <c r="F64" s="9"/>
      <c r="G64" s="4"/>
    </row>
    <row r="65" spans="2:7" ht="15">
      <c r="B65" s="28"/>
      <c r="C65" s="9" t="s">
        <v>55</v>
      </c>
      <c r="D65" s="9"/>
      <c r="E65" s="9"/>
      <c r="F65" s="9" t="s">
        <v>56</v>
      </c>
      <c r="G65" s="4">
        <v>18214.9</v>
      </c>
    </row>
    <row r="66" spans="2:7" ht="15">
      <c r="B66" s="28"/>
      <c r="C66" s="9" t="s">
        <v>57</v>
      </c>
      <c r="D66" s="9"/>
      <c r="E66" s="9"/>
      <c r="F66" s="9" t="s">
        <v>56</v>
      </c>
      <c r="G66" s="3"/>
    </row>
    <row r="67" spans="2:12" ht="15">
      <c r="B67" s="28"/>
      <c r="C67" s="9"/>
      <c r="D67" s="9"/>
      <c r="E67" s="9"/>
      <c r="F67" s="9"/>
      <c r="G67" s="9"/>
      <c r="I67" s="1" t="s">
        <v>87</v>
      </c>
      <c r="K67" s="1">
        <v>2025.9</v>
      </c>
      <c r="L67" s="1" t="s">
        <v>88</v>
      </c>
    </row>
    <row r="68" spans="2:7" ht="15">
      <c r="B68" s="28"/>
      <c r="C68" s="9" t="s">
        <v>58</v>
      </c>
      <c r="D68" s="9"/>
      <c r="E68" s="9"/>
      <c r="F68" s="9" t="s">
        <v>56</v>
      </c>
      <c r="G68" s="9"/>
    </row>
    <row r="69" spans="2:7" ht="15">
      <c r="B69" s="43"/>
      <c r="C69" s="44" t="s">
        <v>59</v>
      </c>
      <c r="D69" s="44"/>
      <c r="E69" s="44"/>
      <c r="F69" s="44" t="s">
        <v>56</v>
      </c>
      <c r="G69" s="14">
        <f>G65+G41-G43</f>
        <v>23511.75</v>
      </c>
    </row>
    <row r="70" ht="15">
      <c r="D70" s="1" t="s">
        <v>60</v>
      </c>
    </row>
    <row r="71" ht="15.75" thickBot="1">
      <c r="D71" s="1" t="s">
        <v>61</v>
      </c>
    </row>
    <row r="72" spans="2:7" ht="15.75" thickBot="1">
      <c r="B72" s="45" t="s">
        <v>54</v>
      </c>
      <c r="C72" s="46"/>
      <c r="D72" s="46"/>
      <c r="E72" s="46" t="s">
        <v>62</v>
      </c>
      <c r="F72" s="46"/>
      <c r="G72" s="47" t="s">
        <v>63</v>
      </c>
    </row>
    <row r="73" spans="2:7" ht="15">
      <c r="B73" s="3" t="s">
        <v>64</v>
      </c>
      <c r="C73" s="3" t="s">
        <v>65</v>
      </c>
      <c r="D73" s="3" t="s">
        <v>51</v>
      </c>
      <c r="E73" s="3"/>
      <c r="F73" s="3" t="s">
        <v>52</v>
      </c>
      <c r="G73" s="3" t="s">
        <v>66</v>
      </c>
    </row>
    <row r="74" spans="2:7" ht="15">
      <c r="B74" s="3" t="s">
        <v>78</v>
      </c>
      <c r="C74" s="3">
        <v>2387.17</v>
      </c>
      <c r="D74" s="3">
        <v>2500.2</v>
      </c>
      <c r="E74" s="3"/>
      <c r="F74" s="3">
        <v>2071.38</v>
      </c>
      <c r="G74" s="3">
        <v>2815.99</v>
      </c>
    </row>
    <row r="75" spans="2:7" ht="15">
      <c r="B75" s="3" t="s">
        <v>79</v>
      </c>
      <c r="C75" s="3">
        <v>2815.99</v>
      </c>
      <c r="D75" s="3">
        <v>2500.2</v>
      </c>
      <c r="E75" s="3"/>
      <c r="F75" s="3">
        <v>2410.43</v>
      </c>
      <c r="G75" s="3">
        <v>2905.76</v>
      </c>
    </row>
    <row r="76" spans="2:7" ht="15">
      <c r="B76" s="3" t="s">
        <v>85</v>
      </c>
      <c r="C76" s="3">
        <v>2905.76</v>
      </c>
      <c r="D76" s="3">
        <v>2500.2</v>
      </c>
      <c r="E76" s="3"/>
      <c r="F76" s="3">
        <v>2978.48</v>
      </c>
      <c r="G76" s="3">
        <v>2427.48</v>
      </c>
    </row>
    <row r="77" spans="2:7" ht="15">
      <c r="B77" s="3" t="s">
        <v>90</v>
      </c>
      <c r="C77" s="3">
        <v>2427.48</v>
      </c>
      <c r="D77" s="3">
        <v>2500.2</v>
      </c>
      <c r="E77" s="3"/>
      <c r="F77" s="3">
        <v>2351.6</v>
      </c>
      <c r="G77" s="3">
        <v>2576.08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M78"/>
  <sheetViews>
    <sheetView zoomScalePageLayoutView="0" workbookViewId="0" topLeftCell="A58">
      <selection activeCell="G76" sqref="G76:H76"/>
    </sheetView>
  </sheetViews>
  <sheetFormatPr defaultColWidth="9.140625" defaultRowHeight="15"/>
  <cols>
    <col min="1" max="2" width="9.140625" style="1" customWidth="1"/>
    <col min="3" max="3" width="12.7109375" style="1" customWidth="1"/>
    <col min="4" max="5" width="9.140625" style="1" customWidth="1"/>
    <col min="6" max="6" width="13.8515625" style="1" customWidth="1"/>
    <col min="7" max="8" width="11.28125" style="1" customWidth="1"/>
    <col min="9" max="16384" width="9.140625" style="1" customWidth="1"/>
  </cols>
  <sheetData>
    <row r="3" spans="3:4" ht="18.75">
      <c r="C3" s="58" t="s">
        <v>67</v>
      </c>
      <c r="D3" s="1" t="s">
        <v>95</v>
      </c>
    </row>
    <row r="7" spans="2:8" ht="15">
      <c r="B7" s="3"/>
      <c r="C7" s="3" t="s">
        <v>1</v>
      </c>
      <c r="D7" s="3" t="s">
        <v>2</v>
      </c>
      <c r="E7" s="3" t="s">
        <v>3</v>
      </c>
      <c r="F7" s="3"/>
      <c r="G7" s="3" t="s">
        <v>5</v>
      </c>
      <c r="H7" s="3" t="s">
        <v>6</v>
      </c>
    </row>
    <row r="8" spans="2:8" ht="15">
      <c r="B8" s="3"/>
      <c r="C8" s="3" t="s">
        <v>7</v>
      </c>
      <c r="D8" s="3"/>
      <c r="E8" s="3"/>
      <c r="F8" s="3"/>
      <c r="G8" s="3" t="s">
        <v>9</v>
      </c>
      <c r="H8" s="3" t="s">
        <v>10</v>
      </c>
    </row>
    <row r="9" spans="2:8" ht="15">
      <c r="B9" s="3" t="s">
        <v>11</v>
      </c>
      <c r="C9" s="4">
        <v>17677.49</v>
      </c>
      <c r="D9" s="4">
        <v>10477.43</v>
      </c>
      <c r="E9" s="4">
        <v>12906.38</v>
      </c>
      <c r="F9" s="3"/>
      <c r="G9" s="4">
        <f>E9</f>
        <v>12906.38</v>
      </c>
      <c r="H9" s="4">
        <v>15248.53</v>
      </c>
    </row>
    <row r="10" spans="2:8" ht="15">
      <c r="B10" s="3" t="s">
        <v>12</v>
      </c>
      <c r="C10" s="4">
        <v>19245.57</v>
      </c>
      <c r="D10" s="4">
        <v>13733.5</v>
      </c>
      <c r="E10" s="4">
        <v>17170.55</v>
      </c>
      <c r="F10" s="3"/>
      <c r="G10" s="5">
        <v>17170.55</v>
      </c>
      <c r="H10" s="4">
        <f>D10-E10+C10</f>
        <v>15808.52</v>
      </c>
    </row>
    <row r="11" spans="2:8" ht="15">
      <c r="B11" s="3" t="s">
        <v>13</v>
      </c>
      <c r="C11" s="3"/>
      <c r="D11" s="4">
        <f>SUM(D9:D10)</f>
        <v>24210.93</v>
      </c>
      <c r="E11" s="3"/>
      <c r="F11" s="3"/>
      <c r="G11" s="4">
        <f>SUM(G9:G10)</f>
        <v>30076.93</v>
      </c>
      <c r="H11" s="3"/>
    </row>
    <row r="12" spans="2:9" ht="15">
      <c r="B12" s="6"/>
      <c r="C12" s="6"/>
      <c r="D12" s="6"/>
      <c r="E12" s="6"/>
      <c r="F12" s="6"/>
      <c r="G12" s="6"/>
      <c r="H12" s="6"/>
      <c r="I12" s="6"/>
    </row>
    <row r="13" spans="2:8" ht="15">
      <c r="B13" s="6"/>
      <c r="C13" s="6"/>
      <c r="D13" s="6"/>
      <c r="E13" s="6"/>
      <c r="F13" s="6"/>
      <c r="G13" s="6"/>
      <c r="H13" s="6"/>
    </row>
    <row r="15" ht="15.75" thickBot="1"/>
    <row r="16" spans="2:13" ht="15">
      <c r="B16" s="551" t="s">
        <v>14</v>
      </c>
      <c r="C16" s="553" t="s">
        <v>15</v>
      </c>
      <c r="D16" s="554"/>
      <c r="E16" s="557" t="s">
        <v>16</v>
      </c>
      <c r="F16" s="558"/>
      <c r="G16" s="558"/>
      <c r="H16" s="559"/>
      <c r="I16" s="549"/>
      <c r="J16" s="549"/>
      <c r="K16" s="549"/>
      <c r="L16" s="549"/>
      <c r="M16" s="549"/>
    </row>
    <row r="17" spans="2:13" ht="15.75" thickBot="1">
      <c r="B17" s="552"/>
      <c r="C17" s="555"/>
      <c r="D17" s="556"/>
      <c r="E17" s="49"/>
      <c r="F17" s="49"/>
      <c r="G17" s="49" t="s">
        <v>19</v>
      </c>
      <c r="H17" s="50" t="s">
        <v>20</v>
      </c>
      <c r="I17" s="6"/>
      <c r="J17" s="6"/>
      <c r="K17" s="6"/>
      <c r="L17" s="6"/>
      <c r="M17" s="6"/>
    </row>
    <row r="18" spans="2:13" ht="15">
      <c r="B18" s="48"/>
      <c r="C18" s="560" t="s">
        <v>21</v>
      </c>
      <c r="D18" s="561"/>
      <c r="E18" s="48"/>
      <c r="F18" s="48"/>
      <c r="G18" s="48"/>
      <c r="H18" s="48"/>
      <c r="I18" s="6"/>
      <c r="J18" s="6"/>
      <c r="K18" s="6"/>
      <c r="L18" s="6"/>
      <c r="M18" s="6"/>
    </row>
    <row r="19" spans="2:13" ht="15">
      <c r="B19" s="3" t="s">
        <v>96</v>
      </c>
      <c r="C19" s="3" t="s">
        <v>97</v>
      </c>
      <c r="D19" s="3"/>
      <c r="E19" s="3"/>
      <c r="F19" s="3"/>
      <c r="G19" s="9"/>
      <c r="H19" s="3">
        <v>150</v>
      </c>
      <c r="I19" s="6"/>
      <c r="J19" s="6"/>
      <c r="K19" s="6"/>
      <c r="L19" s="6"/>
      <c r="M19" s="6"/>
    </row>
    <row r="20" spans="2:13" ht="15">
      <c r="B20" s="3"/>
      <c r="C20" s="3"/>
      <c r="D20" s="3"/>
      <c r="E20" s="3"/>
      <c r="F20" s="3"/>
      <c r="G20" s="3" t="s">
        <v>22</v>
      </c>
      <c r="H20" s="3"/>
      <c r="I20" s="6"/>
      <c r="J20" s="6"/>
      <c r="K20" s="6"/>
      <c r="L20" s="6"/>
      <c r="M20" s="6"/>
    </row>
    <row r="21" spans="2:13" ht="15">
      <c r="B21" s="3"/>
      <c r="C21" s="3"/>
      <c r="D21" s="3"/>
      <c r="E21" s="3"/>
      <c r="F21" s="3"/>
      <c r="G21" s="3"/>
      <c r="H21" s="3"/>
      <c r="I21" s="6"/>
      <c r="J21" s="6"/>
      <c r="K21" s="6"/>
      <c r="L21" s="6"/>
      <c r="M21" s="6"/>
    </row>
    <row r="22" spans="2:13" ht="15">
      <c r="B22" s="3"/>
      <c r="C22" s="3"/>
      <c r="D22" s="3"/>
      <c r="E22" s="3"/>
      <c r="F22" s="3"/>
      <c r="G22" s="3"/>
      <c r="H22" s="3"/>
      <c r="I22" s="6"/>
      <c r="J22" s="6"/>
      <c r="K22" s="6"/>
      <c r="L22" s="6"/>
      <c r="M22" s="6"/>
    </row>
    <row r="23" spans="2:13" ht="15">
      <c r="B23" s="3"/>
      <c r="C23" s="10" t="s">
        <v>23</v>
      </c>
      <c r="D23" s="11"/>
      <c r="E23" s="11"/>
      <c r="F23" s="4">
        <v>1819</v>
      </c>
      <c r="G23" s="3">
        <v>7.55</v>
      </c>
      <c r="H23" s="12">
        <f>F23*G23</f>
        <v>13733.449999999999</v>
      </c>
      <c r="I23" s="6"/>
      <c r="J23" s="6"/>
      <c r="K23" s="6"/>
      <c r="L23" s="6"/>
      <c r="M23" s="6"/>
    </row>
    <row r="24" spans="2:13" ht="15">
      <c r="B24" s="3"/>
      <c r="C24" s="10" t="s">
        <v>24</v>
      </c>
      <c r="D24" s="11"/>
      <c r="E24" s="11"/>
      <c r="F24" s="4"/>
      <c r="G24" s="3"/>
      <c r="H24" s="5"/>
      <c r="I24" s="6"/>
      <c r="J24" s="6"/>
      <c r="K24" s="6"/>
      <c r="L24" s="6"/>
      <c r="M24" s="6"/>
    </row>
    <row r="25" spans="2:13" ht="15">
      <c r="B25" s="3"/>
      <c r="C25" s="10" t="s">
        <v>25</v>
      </c>
      <c r="D25" s="10" t="s">
        <v>26</v>
      </c>
      <c r="E25" s="11"/>
      <c r="F25" s="4"/>
      <c r="G25" s="3"/>
      <c r="H25" s="5"/>
      <c r="I25" s="6"/>
      <c r="J25" s="6"/>
      <c r="K25" s="6"/>
      <c r="L25" s="6"/>
      <c r="M25" s="6">
        <f>SUM(M21:M24)</f>
        <v>0</v>
      </c>
    </row>
    <row r="26" spans="2:13" ht="15">
      <c r="B26" s="3"/>
      <c r="C26" s="10" t="s">
        <v>27</v>
      </c>
      <c r="D26" s="11"/>
      <c r="E26" s="11"/>
      <c r="F26" s="4"/>
      <c r="G26" s="3"/>
      <c r="H26" s="5"/>
      <c r="I26" s="6"/>
      <c r="J26" s="6"/>
      <c r="K26" s="6"/>
      <c r="L26" s="6"/>
      <c r="M26" s="6"/>
    </row>
    <row r="27" spans="2:13" ht="15">
      <c r="B27" s="3"/>
      <c r="C27" s="3"/>
      <c r="D27" s="3"/>
      <c r="E27" s="3"/>
      <c r="F27" s="3"/>
      <c r="G27" s="3"/>
      <c r="H27" s="3"/>
      <c r="I27" s="6"/>
      <c r="J27" s="6"/>
      <c r="K27" s="6"/>
      <c r="L27" s="6"/>
      <c r="M27" s="6"/>
    </row>
    <row r="28" spans="2:13" ht="15">
      <c r="B28" s="3"/>
      <c r="C28" s="3"/>
      <c r="D28" s="3"/>
      <c r="E28" s="3"/>
      <c r="F28" s="3"/>
      <c r="G28" s="3"/>
      <c r="H28" s="3"/>
      <c r="I28" s="6"/>
      <c r="J28" s="6"/>
      <c r="K28" s="6"/>
      <c r="L28" s="6"/>
      <c r="M28" s="6"/>
    </row>
    <row r="29" spans="2:13" ht="15">
      <c r="B29" s="3"/>
      <c r="C29" s="3"/>
      <c r="D29" s="3"/>
      <c r="E29" s="3"/>
      <c r="F29" s="3"/>
      <c r="G29" s="13" t="s">
        <v>22</v>
      </c>
      <c r="H29" s="14">
        <f>SUM(H19:H28)</f>
        <v>13883.449999999999</v>
      </c>
      <c r="I29" s="15"/>
      <c r="J29" s="6"/>
      <c r="K29" s="6"/>
      <c r="L29" s="6"/>
      <c r="M29" s="6"/>
    </row>
    <row r="30" spans="9:13" ht="15">
      <c r="I30" s="6"/>
      <c r="J30" s="6"/>
      <c r="K30" s="6"/>
      <c r="L30" s="6"/>
      <c r="M30" s="6"/>
    </row>
    <row r="31" spans="3:13" ht="15">
      <c r="C31" s="1" t="s">
        <v>28</v>
      </c>
      <c r="I31" s="6"/>
      <c r="J31" s="6"/>
      <c r="K31" s="6"/>
      <c r="L31" s="6"/>
      <c r="M31" s="6"/>
    </row>
    <row r="32" spans="2:13" ht="15">
      <c r="B32" s="6"/>
      <c r="C32" s="6" t="s">
        <v>29</v>
      </c>
      <c r="I32" s="6"/>
      <c r="J32" s="6"/>
      <c r="K32" s="6"/>
      <c r="L32" s="6"/>
      <c r="M32" s="6"/>
    </row>
    <row r="36" spans="3:7" ht="18.75">
      <c r="C36" s="16" t="s">
        <v>30</v>
      </c>
      <c r="D36" s="16" t="s">
        <v>31</v>
      </c>
      <c r="E36" s="16"/>
      <c r="F36" s="16" t="s">
        <v>68</v>
      </c>
      <c r="G36" s="17"/>
    </row>
    <row r="37" spans="2:7" ht="18.75">
      <c r="B37" s="18">
        <v>1819</v>
      </c>
      <c r="C37" s="16"/>
      <c r="D37" s="16" t="str">
        <f>D3</f>
        <v>май  2013г</v>
      </c>
      <c r="E37" s="16"/>
      <c r="F37" s="16"/>
      <c r="G37" s="16"/>
    </row>
    <row r="38" spans="2:7" ht="15">
      <c r="B38" s="19" t="s">
        <v>32</v>
      </c>
      <c r="C38" s="19" t="s">
        <v>33</v>
      </c>
      <c r="D38" s="19"/>
      <c r="E38" s="19"/>
      <c r="F38" s="19" t="s">
        <v>34</v>
      </c>
      <c r="G38" s="19" t="s">
        <v>35</v>
      </c>
    </row>
    <row r="39" spans="2:7" ht="18.75">
      <c r="B39" s="20">
        <v>1</v>
      </c>
      <c r="C39" s="51" t="s">
        <v>92</v>
      </c>
      <c r="D39" s="52"/>
      <c r="E39" s="52"/>
      <c r="F39" s="33"/>
      <c r="G39" s="33">
        <v>24210.93</v>
      </c>
    </row>
    <row r="40" spans="2:7" ht="15">
      <c r="B40" s="24"/>
      <c r="C40" s="9"/>
      <c r="D40" s="9"/>
      <c r="E40" s="9"/>
      <c r="F40" s="23"/>
      <c r="G40" s="9"/>
    </row>
    <row r="41" spans="2:7" ht="18.75">
      <c r="B41" s="53">
        <v>2</v>
      </c>
      <c r="C41" s="54" t="s">
        <v>93</v>
      </c>
      <c r="D41" s="55"/>
      <c r="E41" s="55"/>
      <c r="F41" s="55"/>
      <c r="G41" s="56">
        <v>30076.93</v>
      </c>
    </row>
    <row r="42" spans="2:7" ht="15">
      <c r="B42" s="24"/>
      <c r="C42" s="9"/>
      <c r="D42" s="9"/>
      <c r="E42" s="9"/>
      <c r="F42" s="23"/>
      <c r="G42" s="9"/>
    </row>
    <row r="43" spans="2:7" ht="18.75">
      <c r="B43" s="53">
        <v>4</v>
      </c>
      <c r="C43" s="54" t="s">
        <v>94</v>
      </c>
      <c r="D43" s="55"/>
      <c r="E43" s="55"/>
      <c r="F43" s="54"/>
      <c r="G43" s="57">
        <v>13883.45</v>
      </c>
    </row>
    <row r="44" spans="2:7" ht="15.75">
      <c r="B44" s="28"/>
      <c r="C44" s="29" t="s">
        <v>23</v>
      </c>
      <c r="D44" s="30"/>
      <c r="E44" s="30"/>
      <c r="F44" s="31">
        <v>7.55</v>
      </c>
      <c r="G44" s="4">
        <f>B37*F44</f>
        <v>13733.449999999999</v>
      </c>
    </row>
    <row r="45" spans="2:7" ht="15">
      <c r="B45" s="28"/>
      <c r="C45" s="29" t="s">
        <v>24</v>
      </c>
      <c r="D45" s="30"/>
      <c r="E45" s="30"/>
      <c r="F45" s="9"/>
      <c r="G45" s="9"/>
    </row>
    <row r="46" spans="2:7" ht="15">
      <c r="B46" s="28"/>
      <c r="C46" s="29" t="s">
        <v>25</v>
      </c>
      <c r="D46" s="29" t="s">
        <v>26</v>
      </c>
      <c r="E46" s="30"/>
      <c r="F46" s="9" t="s">
        <v>38</v>
      </c>
      <c r="G46" s="5">
        <f>H24</f>
        <v>0</v>
      </c>
    </row>
    <row r="47" spans="2:7" ht="15">
      <c r="B47" s="28"/>
      <c r="C47" s="10" t="s">
        <v>27</v>
      </c>
      <c r="D47" s="11"/>
      <c r="E47" s="11"/>
      <c r="F47" s="9" t="s">
        <v>39</v>
      </c>
      <c r="G47" s="9"/>
    </row>
    <row r="48" spans="2:7" ht="15">
      <c r="B48" s="28"/>
      <c r="C48" s="10" t="s">
        <v>40</v>
      </c>
      <c r="D48" s="11" t="s">
        <v>41</v>
      </c>
      <c r="E48" s="11"/>
      <c r="F48" s="9">
        <v>1.68</v>
      </c>
      <c r="G48" s="9">
        <f>B37*F48</f>
        <v>3055.92</v>
      </c>
    </row>
    <row r="49" spans="2:7" ht="15">
      <c r="B49" s="28"/>
      <c r="C49" s="10" t="s">
        <v>42</v>
      </c>
      <c r="D49" s="11"/>
      <c r="E49" s="11"/>
      <c r="F49" s="9">
        <v>2.22</v>
      </c>
      <c r="G49" s="9">
        <f>B37*F49</f>
        <v>4038.1800000000003</v>
      </c>
    </row>
    <row r="50" spans="2:7" ht="15">
      <c r="B50" s="28"/>
      <c r="C50" s="10" t="s">
        <v>43</v>
      </c>
      <c r="D50" s="11"/>
      <c r="E50" s="11"/>
      <c r="F50" s="9"/>
      <c r="G50" s="9"/>
    </row>
    <row r="51" spans="2:7" ht="15">
      <c r="B51" s="28"/>
      <c r="C51" s="10" t="s">
        <v>44</v>
      </c>
      <c r="D51" s="11"/>
      <c r="E51" s="11"/>
      <c r="F51" s="9">
        <v>0.69</v>
      </c>
      <c r="G51" s="9">
        <f>B37*F51</f>
        <v>1255.11</v>
      </c>
    </row>
    <row r="52" spans="2:7" ht="15">
      <c r="B52" s="28"/>
      <c r="C52" s="10" t="s">
        <v>45</v>
      </c>
      <c r="D52" s="11"/>
      <c r="E52" s="11"/>
      <c r="F52" s="9"/>
      <c r="G52" s="9"/>
    </row>
    <row r="53" spans="2:7" ht="15">
      <c r="B53" s="28"/>
      <c r="C53" s="10" t="s">
        <v>46</v>
      </c>
      <c r="D53" s="11"/>
      <c r="E53" s="11"/>
      <c r="F53" s="9">
        <v>2</v>
      </c>
      <c r="G53" s="9">
        <f>B37*F53</f>
        <v>3638</v>
      </c>
    </row>
    <row r="54" spans="2:7" ht="15">
      <c r="B54" s="28"/>
      <c r="C54" s="10" t="s">
        <v>47</v>
      </c>
      <c r="D54" s="11"/>
      <c r="E54" s="11" t="s">
        <v>48</v>
      </c>
      <c r="F54" s="9"/>
      <c r="G54" s="9"/>
    </row>
    <row r="55" spans="2:7" ht="15">
      <c r="B55" s="28"/>
      <c r="C55" s="10" t="s">
        <v>44</v>
      </c>
      <c r="D55" s="11"/>
      <c r="E55" s="11"/>
      <c r="F55" s="9">
        <v>0.57</v>
      </c>
      <c r="G55" s="9">
        <f>B37*F55</f>
        <v>1036.83</v>
      </c>
    </row>
    <row r="56" spans="2:7" ht="15">
      <c r="B56" s="28"/>
      <c r="C56" s="10" t="s">
        <v>49</v>
      </c>
      <c r="D56" s="11"/>
      <c r="E56" s="11"/>
      <c r="F56" s="9"/>
      <c r="G56" s="9"/>
    </row>
    <row r="57" spans="2:7" ht="15">
      <c r="B57" s="28"/>
      <c r="C57" s="10" t="s">
        <v>50</v>
      </c>
      <c r="D57" s="11"/>
      <c r="E57" s="11"/>
      <c r="F57" s="9">
        <v>0.39</v>
      </c>
      <c r="G57" s="9">
        <f>B37*F57</f>
        <v>709.41</v>
      </c>
    </row>
    <row r="58" spans="2:9" ht="18.75">
      <c r="B58" s="32"/>
      <c r="C58" s="21" t="s">
        <v>21</v>
      </c>
      <c r="D58" s="22"/>
      <c r="E58" s="33" t="s">
        <v>51</v>
      </c>
      <c r="F58" s="34">
        <v>5.76</v>
      </c>
      <c r="G58" s="5">
        <f>B37*F58</f>
        <v>10477.44</v>
      </c>
      <c r="I58" s="6"/>
    </row>
    <row r="59" spans="2:9" ht="15">
      <c r="B59" s="35"/>
      <c r="C59" s="36"/>
      <c r="D59" s="33"/>
      <c r="E59" s="33" t="s">
        <v>52</v>
      </c>
      <c r="F59" s="9"/>
      <c r="G59" s="5">
        <f>G41-G44</f>
        <v>16343.480000000001</v>
      </c>
      <c r="I59" s="6"/>
    </row>
    <row r="60" spans="2:9" ht="15.75">
      <c r="B60" s="37" t="s">
        <v>53</v>
      </c>
      <c r="C60" s="37"/>
      <c r="D60" s="37"/>
      <c r="E60" s="37"/>
      <c r="F60" s="38"/>
      <c r="G60" s="38"/>
      <c r="I60" s="6"/>
    </row>
    <row r="61" spans="2:9" ht="15">
      <c r="B61" s="3" t="s">
        <v>96</v>
      </c>
      <c r="C61" s="3" t="s">
        <v>97</v>
      </c>
      <c r="D61" s="3"/>
      <c r="E61" s="9"/>
      <c r="F61" s="9"/>
      <c r="G61" s="3">
        <v>150</v>
      </c>
      <c r="I61" s="6"/>
    </row>
    <row r="62" spans="2:7" ht="15">
      <c r="B62" s="3"/>
      <c r="C62" s="3"/>
      <c r="D62" s="3"/>
      <c r="E62" s="23"/>
      <c r="F62" s="40"/>
      <c r="G62" s="9"/>
    </row>
    <row r="63" spans="2:12" ht="15">
      <c r="B63" s="41"/>
      <c r="C63" s="42" t="s">
        <v>54</v>
      </c>
      <c r="D63" s="42"/>
      <c r="E63" s="42"/>
      <c r="F63" s="9"/>
      <c r="G63" s="4">
        <v>17255.52</v>
      </c>
      <c r="H63" s="1">
        <f>G63+F78</f>
        <v>19680.31</v>
      </c>
      <c r="J63" s="1">
        <v>2594.78</v>
      </c>
      <c r="K63" s="1" t="s">
        <v>75</v>
      </c>
      <c r="L63" s="1" t="s">
        <v>76</v>
      </c>
    </row>
    <row r="64" spans="2:7" ht="15">
      <c r="B64" s="28"/>
      <c r="C64" s="9"/>
      <c r="D64" s="9"/>
      <c r="E64" s="9"/>
      <c r="F64" s="9"/>
      <c r="G64" s="4"/>
    </row>
    <row r="65" spans="2:7" ht="15">
      <c r="B65" s="28"/>
      <c r="C65" s="9" t="s">
        <v>55</v>
      </c>
      <c r="D65" s="9"/>
      <c r="E65" s="9"/>
      <c r="F65" s="9" t="s">
        <v>56</v>
      </c>
      <c r="G65" s="4">
        <v>23511.75</v>
      </c>
    </row>
    <row r="66" spans="2:7" ht="15">
      <c r="B66" s="28"/>
      <c r="C66" s="9" t="s">
        <v>57</v>
      </c>
      <c r="D66" s="9"/>
      <c r="E66" s="9"/>
      <c r="F66" s="9" t="s">
        <v>56</v>
      </c>
      <c r="G66" s="3"/>
    </row>
    <row r="67" spans="2:12" ht="15">
      <c r="B67" s="28"/>
      <c r="C67" s="9"/>
      <c r="D67" s="9"/>
      <c r="E67" s="9"/>
      <c r="F67" s="9"/>
      <c r="G67" s="9"/>
      <c r="I67" s="1" t="s">
        <v>87</v>
      </c>
      <c r="K67" s="1">
        <v>2025.9</v>
      </c>
      <c r="L67" s="1" t="s">
        <v>88</v>
      </c>
    </row>
    <row r="68" spans="2:7" ht="15">
      <c r="B68" s="28"/>
      <c r="C68" s="9" t="s">
        <v>58</v>
      </c>
      <c r="D68" s="9"/>
      <c r="E68" s="9"/>
      <c r="F68" s="9" t="s">
        <v>56</v>
      </c>
      <c r="G68" s="9"/>
    </row>
    <row r="69" spans="2:7" ht="15">
      <c r="B69" s="43"/>
      <c r="C69" s="44" t="s">
        <v>59</v>
      </c>
      <c r="D69" s="44"/>
      <c r="E69" s="44"/>
      <c r="F69" s="44" t="s">
        <v>56</v>
      </c>
      <c r="G69" s="59">
        <f>G65+G41-G43</f>
        <v>39705.229999999996</v>
      </c>
    </row>
    <row r="70" ht="15">
      <c r="D70" s="1" t="s">
        <v>60</v>
      </c>
    </row>
    <row r="71" ht="15.75" thickBot="1">
      <c r="D71" s="1" t="s">
        <v>61</v>
      </c>
    </row>
    <row r="72" spans="2:7" ht="15.75" thickBot="1">
      <c r="B72" s="45" t="s">
        <v>54</v>
      </c>
      <c r="C72" s="46"/>
      <c r="D72" s="46"/>
      <c r="E72" s="46" t="s">
        <v>62</v>
      </c>
      <c r="F72" s="46"/>
      <c r="G72" s="47" t="s">
        <v>63</v>
      </c>
    </row>
    <row r="73" spans="2:7" ht="15">
      <c r="B73" s="3" t="s">
        <v>64</v>
      </c>
      <c r="C73" s="3" t="s">
        <v>65</v>
      </c>
      <c r="D73" s="3" t="s">
        <v>51</v>
      </c>
      <c r="E73" s="3"/>
      <c r="F73" s="3" t="s">
        <v>52</v>
      </c>
      <c r="G73" s="3" t="s">
        <v>66</v>
      </c>
    </row>
    <row r="74" spans="2:7" ht="15">
      <c r="B74" s="3" t="s">
        <v>78</v>
      </c>
      <c r="C74" s="3">
        <v>2387.17</v>
      </c>
      <c r="D74" s="3">
        <v>2500.2</v>
      </c>
      <c r="E74" s="3"/>
      <c r="F74" s="3">
        <v>2071.38</v>
      </c>
      <c r="G74" s="3">
        <v>2815.99</v>
      </c>
    </row>
    <row r="75" spans="2:7" ht="15">
      <c r="B75" s="3" t="s">
        <v>79</v>
      </c>
      <c r="C75" s="3">
        <v>2815.99</v>
      </c>
      <c r="D75" s="3">
        <v>2500.2</v>
      </c>
      <c r="E75" s="3"/>
      <c r="F75" s="3">
        <v>2410.43</v>
      </c>
      <c r="G75" s="3">
        <v>2905.76</v>
      </c>
    </row>
    <row r="76" spans="2:7" ht="15">
      <c r="B76" s="3" t="s">
        <v>85</v>
      </c>
      <c r="C76" s="3">
        <v>2905.76</v>
      </c>
      <c r="D76" s="3">
        <v>2500.2</v>
      </c>
      <c r="E76" s="3"/>
      <c r="F76" s="3">
        <v>2978.48</v>
      </c>
      <c r="G76" s="3">
        <v>2427.48</v>
      </c>
    </row>
    <row r="77" spans="2:7" ht="15">
      <c r="B77" s="3" t="s">
        <v>90</v>
      </c>
      <c r="C77" s="3">
        <v>2427.48</v>
      </c>
      <c r="D77" s="3">
        <v>2500.2</v>
      </c>
      <c r="E77" s="3"/>
      <c r="F77" s="3">
        <v>2351.6</v>
      </c>
      <c r="G77" s="3">
        <v>2576.08</v>
      </c>
    </row>
    <row r="78" spans="2:7" ht="15">
      <c r="B78" s="3" t="s">
        <v>96</v>
      </c>
      <c r="C78" s="3">
        <v>2576.08</v>
      </c>
      <c r="D78" s="3">
        <v>2500.19</v>
      </c>
      <c r="E78" s="3"/>
      <c r="F78" s="3">
        <v>2424.79</v>
      </c>
      <c r="G78" s="3">
        <f>D78-F78+C78</f>
        <v>2651.48</v>
      </c>
    </row>
  </sheetData>
  <sheetProtection/>
  <mergeCells count="5">
    <mergeCell ref="B16:B17"/>
    <mergeCell ref="C16:D17"/>
    <mergeCell ref="E16:H16"/>
    <mergeCell ref="I16:M16"/>
    <mergeCell ref="C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2017-02-15T02:49:17Z</dcterms:modified>
  <cp:category/>
  <cp:version/>
  <cp:contentType/>
  <cp:contentStatus/>
</cp:coreProperties>
</file>